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65" yWindow="60" windowWidth="18825" windowHeight="10515"/>
  </bookViews>
  <sheets>
    <sheet name="Summary" sheetId="8" r:id="rId1"/>
    <sheet name="Attributes" sheetId="2" r:id="rId2"/>
    <sheet name="Monitoring" sheetId="10" r:id="rId3"/>
    <sheet name="Pollution Sources" sheetId="11" r:id="rId4"/>
    <sheet name="2012 Actions" sheetId="4" r:id="rId5"/>
    <sheet name="Action Durations" sheetId="9" r:id="rId6"/>
    <sheet name="Beach Days" sheetId="7" r:id="rId7"/>
  </sheets>
  <definedNames>
    <definedName name="_xlnm.Print_Area" localSheetId="4">'2012 Actions'!$A$1:$K$39</definedName>
    <definedName name="_xlnm.Print_Area" localSheetId="5">'Action Durations'!$A$1:$L$35</definedName>
    <definedName name="_xlnm.Print_Area" localSheetId="1">Attributes!$A$1:$J$89</definedName>
    <definedName name="_xlnm.Print_Area" localSheetId="6">'Beach Days'!$A$1:$L$96</definedName>
    <definedName name="_xlnm.Print_Area" localSheetId="2">Monitoring!$A$1:$I$92</definedName>
    <definedName name="_xlnm.Print_Area" localSheetId="3">'Pollution Sources'!$A$1:$S$108</definedName>
    <definedName name="_xlnm.Print_Area" localSheetId="0">Summary!$A$1:$U$26</definedName>
    <definedName name="_xlnm.Print_Titles" localSheetId="4">'2012 Actions'!$1:$1</definedName>
    <definedName name="_xlnm.Print_Titles" localSheetId="5">'Action Durations'!$1:$2</definedName>
    <definedName name="_xlnm.Print_Titles" localSheetId="1">Attributes!$1:$1</definedName>
    <definedName name="_xlnm.Print_Titles" localSheetId="6">'Beach Days'!$1:$2</definedName>
    <definedName name="_xlnm.Print_Titles" localSheetId="2">Monitoring!$1:$1</definedName>
    <definedName name="_xlnm.Print_Titles" localSheetId="3">'Pollution Sources'!$1:$2</definedName>
    <definedName name="_xlnm.Print_Titles" localSheetId="0">Summary!$1:$2</definedName>
  </definedNames>
  <calcPr calcId="145621"/>
</workbook>
</file>

<file path=xl/calcChain.xml><?xml version="1.0" encoding="utf-8"?>
<calcChain xmlns="http://schemas.openxmlformats.org/spreadsheetml/2006/main">
  <c r="K37" i="7" l="1"/>
  <c r="L37" i="7" s="1"/>
  <c r="I37" i="7"/>
  <c r="K5" i="7"/>
  <c r="L5" i="7" s="1"/>
  <c r="I5" i="7"/>
  <c r="Q8" i="8" l="1"/>
  <c r="P8" i="8"/>
  <c r="O8" i="8"/>
  <c r="N8" i="8"/>
  <c r="M8" i="8"/>
  <c r="L8" i="8"/>
  <c r="Q7" i="8"/>
  <c r="P7" i="8"/>
  <c r="O7" i="8"/>
  <c r="N7" i="8"/>
  <c r="M7" i="8"/>
  <c r="L7" i="8"/>
  <c r="Q6" i="8"/>
  <c r="P6" i="8"/>
  <c r="O6" i="8"/>
  <c r="N6" i="8"/>
  <c r="M6" i="8"/>
  <c r="L6" i="8"/>
  <c r="Q5" i="8"/>
  <c r="P5" i="8"/>
  <c r="O5" i="8"/>
  <c r="N5" i="8"/>
  <c r="M5" i="8"/>
  <c r="L5" i="8"/>
  <c r="Q4" i="8"/>
  <c r="P4" i="8"/>
  <c r="O4" i="8"/>
  <c r="N4" i="8"/>
  <c r="M4" i="8"/>
  <c r="L4" i="8"/>
  <c r="Q3" i="8"/>
  <c r="P3" i="8"/>
  <c r="O3" i="8"/>
  <c r="N3" i="8"/>
  <c r="M3" i="8"/>
  <c r="L3" i="8"/>
  <c r="H8" i="8"/>
  <c r="H7" i="8"/>
  <c r="H6" i="8"/>
  <c r="H5" i="8"/>
  <c r="H4" i="8"/>
  <c r="H3" i="8"/>
  <c r="E27" i="4" l="1"/>
  <c r="E26" i="4"/>
  <c r="E25" i="4"/>
  <c r="H12" i="4"/>
  <c r="E12" i="4"/>
  <c r="B12" i="4"/>
  <c r="H17" i="4"/>
  <c r="E17" i="4"/>
  <c r="B17" i="4"/>
  <c r="H34" i="9" l="1"/>
  <c r="H33" i="9"/>
  <c r="H32" i="9"/>
  <c r="H31" i="9"/>
  <c r="H30" i="9"/>
  <c r="E27" i="9"/>
  <c r="E26" i="9"/>
  <c r="E25" i="9"/>
  <c r="L13" i="9"/>
  <c r="K13" i="9"/>
  <c r="J13" i="9"/>
  <c r="I13" i="9"/>
  <c r="H13" i="9"/>
  <c r="F13" i="9"/>
  <c r="E13" i="9"/>
  <c r="B13" i="9"/>
  <c r="L10" i="9"/>
  <c r="K10" i="9"/>
  <c r="J10" i="9"/>
  <c r="I10" i="9"/>
  <c r="H10" i="9"/>
  <c r="F10" i="9"/>
  <c r="E10" i="9"/>
  <c r="B10" i="9"/>
  <c r="H9" i="4"/>
  <c r="E9" i="4"/>
  <c r="B9" i="4"/>
  <c r="E38" i="4" l="1"/>
  <c r="E32" i="4"/>
  <c r="E35" i="4"/>
  <c r="K24" i="7" l="1"/>
  <c r="L24" i="7" s="1"/>
  <c r="I24" i="7"/>
  <c r="E105" i="10" l="1"/>
  <c r="E104" i="10"/>
  <c r="E103" i="10"/>
  <c r="E102" i="10"/>
  <c r="E101" i="10"/>
  <c r="E100" i="10"/>
  <c r="E99" i="10"/>
  <c r="E98" i="10"/>
  <c r="E97" i="10"/>
  <c r="E96" i="10"/>
  <c r="E95" i="10"/>
  <c r="E85" i="10"/>
  <c r="D11" i="8" s="1"/>
  <c r="E73" i="10"/>
  <c r="D10" i="8" s="1"/>
  <c r="E68" i="10"/>
  <c r="D9" i="8" s="1"/>
  <c r="E64" i="10"/>
  <c r="D8" i="8" s="1"/>
  <c r="E60" i="10"/>
  <c r="D7" i="8" s="1"/>
  <c r="E52" i="10"/>
  <c r="D6" i="8" s="1"/>
  <c r="E45" i="10"/>
  <c r="D5" i="8" s="1"/>
  <c r="E33" i="10"/>
  <c r="D4" i="8" s="1"/>
  <c r="E28" i="10"/>
  <c r="D3" i="8" s="1"/>
  <c r="E90" i="10" l="1"/>
  <c r="K50" i="7" l="1"/>
  <c r="L50" i="7" s="1"/>
  <c r="I50" i="7"/>
  <c r="K49" i="7"/>
  <c r="L49" i="7" s="1"/>
  <c r="I49" i="7"/>
  <c r="K21" i="7"/>
  <c r="L21" i="7" s="1"/>
  <c r="I21" i="7"/>
  <c r="K20" i="7"/>
  <c r="L20" i="7" s="1"/>
  <c r="I20" i="7"/>
  <c r="K19" i="7"/>
  <c r="L19" i="7" s="1"/>
  <c r="I19" i="7"/>
  <c r="K18" i="7"/>
  <c r="L18" i="7" s="1"/>
  <c r="I18" i="7"/>
  <c r="K17" i="7"/>
  <c r="L17" i="7" s="1"/>
  <c r="I17" i="7"/>
  <c r="K16" i="7"/>
  <c r="L16" i="7" s="1"/>
  <c r="I16" i="7"/>
  <c r="K15" i="7"/>
  <c r="L15" i="7" s="1"/>
  <c r="I15" i="7"/>
  <c r="K14" i="7"/>
  <c r="L14" i="7" s="1"/>
  <c r="I14" i="7"/>
  <c r="K13" i="7"/>
  <c r="L13" i="7" s="1"/>
  <c r="I13" i="7"/>
  <c r="K12" i="7"/>
  <c r="L12" i="7" s="1"/>
  <c r="I12" i="7"/>
  <c r="K11" i="7"/>
  <c r="L11" i="7" s="1"/>
  <c r="I11" i="7"/>
  <c r="K10" i="7"/>
  <c r="L10" i="7" s="1"/>
  <c r="I10" i="7"/>
  <c r="K9" i="7"/>
  <c r="L9" i="7" s="1"/>
  <c r="I9" i="7"/>
  <c r="K8" i="7"/>
  <c r="L8" i="7" s="1"/>
  <c r="I8" i="7"/>
  <c r="K7" i="7"/>
  <c r="L7" i="7" s="1"/>
  <c r="I7" i="7"/>
  <c r="K6" i="7"/>
  <c r="L6" i="7" s="1"/>
  <c r="I6" i="7"/>
  <c r="K4" i="7"/>
  <c r="L4" i="7" s="1"/>
  <c r="I4" i="7"/>
  <c r="K72" i="7"/>
  <c r="L72" i="7" s="1"/>
  <c r="I72" i="7"/>
  <c r="K79" i="7"/>
  <c r="L79" i="7" s="1"/>
  <c r="I79" i="7"/>
  <c r="K78" i="7"/>
  <c r="L78" i="7" s="1"/>
  <c r="I78" i="7"/>
  <c r="K77" i="7"/>
  <c r="L77" i="7" s="1"/>
  <c r="I77" i="7"/>
  <c r="E33" i="4"/>
  <c r="B29" i="11"/>
  <c r="E29" i="11"/>
  <c r="F29" i="11"/>
  <c r="G29" i="11"/>
  <c r="H29" i="11"/>
  <c r="I29" i="11"/>
  <c r="J29" i="11"/>
  <c r="K29" i="11"/>
  <c r="L29" i="11"/>
  <c r="M29" i="11"/>
  <c r="N29" i="11"/>
  <c r="O29" i="11"/>
  <c r="P29" i="11"/>
  <c r="Q29" i="11"/>
  <c r="R29" i="11"/>
  <c r="S29" i="11"/>
  <c r="I85" i="10"/>
  <c r="F11" i="8" s="1"/>
  <c r="I73" i="10"/>
  <c r="F10" i="8" s="1"/>
  <c r="I68" i="10"/>
  <c r="I64" i="10"/>
  <c r="F8" i="8" s="1"/>
  <c r="I60" i="10"/>
  <c r="I52" i="10"/>
  <c r="I45" i="10"/>
  <c r="I33" i="10"/>
  <c r="I28" i="10"/>
  <c r="F28" i="2"/>
  <c r="F32" i="4" l="1"/>
  <c r="E92" i="10"/>
  <c r="K63" i="7"/>
  <c r="L63" i="7" s="1"/>
  <c r="I63" i="7"/>
  <c r="K57" i="7"/>
  <c r="L57" i="7" s="1"/>
  <c r="I57" i="7"/>
  <c r="K52" i="7"/>
  <c r="L52" i="7" s="1"/>
  <c r="I52" i="7"/>
  <c r="K51" i="7"/>
  <c r="L51" i="7" s="1"/>
  <c r="I51" i="7"/>
  <c r="K48" i="7"/>
  <c r="L48" i="7" s="1"/>
  <c r="I48" i="7"/>
  <c r="K45" i="7"/>
  <c r="L45" i="7" s="1"/>
  <c r="I45" i="7"/>
  <c r="K44" i="7"/>
  <c r="L44" i="7" s="1"/>
  <c r="I44" i="7"/>
  <c r="K43" i="7"/>
  <c r="L43" i="7" s="1"/>
  <c r="I43" i="7"/>
  <c r="K42" i="7"/>
  <c r="L42" i="7" s="1"/>
  <c r="I42" i="7"/>
  <c r="K41" i="7"/>
  <c r="L41" i="7" s="1"/>
  <c r="I41" i="7"/>
  <c r="K40" i="7"/>
  <c r="L40" i="7" s="1"/>
  <c r="I40" i="7"/>
  <c r="K39" i="7"/>
  <c r="L39" i="7" s="1"/>
  <c r="I39" i="7"/>
  <c r="K38" i="7"/>
  <c r="L38" i="7" s="1"/>
  <c r="I38" i="7"/>
  <c r="K36" i="7"/>
  <c r="L36" i="7" s="1"/>
  <c r="I36" i="7"/>
  <c r="K33" i="7"/>
  <c r="L33" i="7" s="1"/>
  <c r="I33" i="7"/>
  <c r="K32" i="7"/>
  <c r="L32" i="7" s="1"/>
  <c r="I32" i="7"/>
  <c r="K31" i="7"/>
  <c r="L31" i="7" s="1"/>
  <c r="I31" i="7"/>
  <c r="K28" i="7"/>
  <c r="L28" i="7" s="1"/>
  <c r="I28" i="7"/>
  <c r="K27" i="7"/>
  <c r="L27" i="7" s="1"/>
  <c r="I27" i="7"/>
  <c r="K26" i="7"/>
  <c r="L26" i="7" s="1"/>
  <c r="I26" i="7"/>
  <c r="K25" i="7"/>
  <c r="L25" i="7" s="1"/>
  <c r="I25" i="7"/>
  <c r="K23" i="7"/>
  <c r="L23" i="7" s="1"/>
  <c r="I23" i="7"/>
  <c r="K22" i="7"/>
  <c r="L22" i="7" s="1"/>
  <c r="I22" i="7"/>
  <c r="K3" i="7"/>
  <c r="L3" i="7" s="1"/>
  <c r="I3" i="7"/>
  <c r="K85" i="7"/>
  <c r="L85" i="7" s="1"/>
  <c r="I85" i="7"/>
  <c r="K84" i="7"/>
  <c r="L84" i="7" s="1"/>
  <c r="I84" i="7"/>
  <c r="K83" i="7"/>
  <c r="L83" i="7" s="1"/>
  <c r="I83" i="7"/>
  <c r="K82" i="7"/>
  <c r="L82" i="7" s="1"/>
  <c r="I82" i="7"/>
  <c r="K81" i="7"/>
  <c r="L81" i="7" s="1"/>
  <c r="I81" i="7"/>
  <c r="K80" i="7"/>
  <c r="L80" i="7" s="1"/>
  <c r="I80" i="7"/>
  <c r="K76" i="7"/>
  <c r="L76" i="7" s="1"/>
  <c r="I76" i="7"/>
  <c r="K73" i="7"/>
  <c r="L73" i="7" s="1"/>
  <c r="I73" i="7"/>
  <c r="K71" i="7"/>
  <c r="L71" i="7" s="1"/>
  <c r="I71" i="7"/>
  <c r="K68" i="7"/>
  <c r="L68" i="7" s="1"/>
  <c r="I68" i="7"/>
  <c r="K67" i="7"/>
  <c r="L67" i="7" s="1"/>
  <c r="I67" i="7"/>
  <c r="H86" i="7"/>
  <c r="T11" i="8" s="1"/>
  <c r="G86" i="7"/>
  <c r="E86" i="7"/>
  <c r="S11" i="8" s="1"/>
  <c r="B86" i="7"/>
  <c r="H74" i="7"/>
  <c r="T10" i="8" s="1"/>
  <c r="G74" i="7"/>
  <c r="E74" i="7"/>
  <c r="S10" i="8" s="1"/>
  <c r="B74" i="7"/>
  <c r="H69" i="7"/>
  <c r="T9" i="8" s="1"/>
  <c r="G69" i="7"/>
  <c r="E69" i="7"/>
  <c r="S9" i="8" s="1"/>
  <c r="B69" i="7"/>
  <c r="H65" i="7"/>
  <c r="T8" i="8" s="1"/>
  <c r="G65" i="7"/>
  <c r="E65" i="7"/>
  <c r="S8" i="8" s="1"/>
  <c r="B65" i="7"/>
  <c r="K64" i="7"/>
  <c r="L64" i="7" s="1"/>
  <c r="I64" i="7"/>
  <c r="H61" i="7"/>
  <c r="T7" i="8" s="1"/>
  <c r="G61" i="7"/>
  <c r="E61" i="7"/>
  <c r="S7" i="8" s="1"/>
  <c r="B61" i="7"/>
  <c r="K60" i="7"/>
  <c r="L60" i="7" s="1"/>
  <c r="I60" i="7"/>
  <c r="K59" i="7"/>
  <c r="L59" i="7" s="1"/>
  <c r="I59" i="7"/>
  <c r="K58" i="7"/>
  <c r="L58" i="7" s="1"/>
  <c r="I58" i="7"/>
  <c r="K56" i="7"/>
  <c r="L56" i="7" s="1"/>
  <c r="I56" i="7"/>
  <c r="K55" i="7"/>
  <c r="L55" i="7" s="1"/>
  <c r="I55" i="7"/>
  <c r="H53" i="7"/>
  <c r="T6" i="8" s="1"/>
  <c r="G53" i="7"/>
  <c r="E53" i="7"/>
  <c r="S6" i="8" s="1"/>
  <c r="B53" i="7"/>
  <c r="U10" i="8" l="1"/>
  <c r="U6" i="8"/>
  <c r="U8" i="8"/>
  <c r="U11" i="8"/>
  <c r="U9" i="8"/>
  <c r="U7" i="8"/>
  <c r="K69" i="7"/>
  <c r="L69" i="7" s="1"/>
  <c r="I74" i="7"/>
  <c r="K86" i="7"/>
  <c r="L86" i="7" s="1"/>
  <c r="I53" i="7"/>
  <c r="I61" i="7"/>
  <c r="I69" i="7"/>
  <c r="I65" i="7"/>
  <c r="I86" i="7"/>
  <c r="K74" i="7"/>
  <c r="L74" i="7" s="1"/>
  <c r="K65" i="7"/>
  <c r="L65" i="7" s="1"/>
  <c r="K61" i="7"/>
  <c r="L61" i="7" s="1"/>
  <c r="K53" i="7"/>
  <c r="L53" i="7" s="1"/>
  <c r="L22" i="9"/>
  <c r="K22" i="9"/>
  <c r="J22" i="9"/>
  <c r="I22" i="9"/>
  <c r="H22" i="9"/>
  <c r="F22" i="9"/>
  <c r="E22" i="9"/>
  <c r="B22" i="9"/>
  <c r="L18" i="9"/>
  <c r="K18" i="9"/>
  <c r="J18" i="9"/>
  <c r="I18" i="9"/>
  <c r="H18" i="9"/>
  <c r="F18" i="9"/>
  <c r="E18" i="9"/>
  <c r="B18" i="9"/>
  <c r="E39" i="4"/>
  <c r="S86" i="11" l="1"/>
  <c r="R86" i="11"/>
  <c r="Q86" i="11"/>
  <c r="P86" i="11"/>
  <c r="O86" i="11"/>
  <c r="N86" i="11"/>
  <c r="M86" i="11"/>
  <c r="L86" i="11"/>
  <c r="K86" i="11"/>
  <c r="J86" i="11"/>
  <c r="I86" i="11"/>
  <c r="H86" i="11"/>
  <c r="G86" i="11"/>
  <c r="F86" i="11"/>
  <c r="E86" i="11"/>
  <c r="B86" i="11"/>
  <c r="S74" i="11"/>
  <c r="R74" i="11"/>
  <c r="Q74" i="11"/>
  <c r="P74" i="11"/>
  <c r="O74" i="11"/>
  <c r="N74" i="11"/>
  <c r="M74" i="11"/>
  <c r="L74" i="11"/>
  <c r="K74" i="11"/>
  <c r="J74" i="11"/>
  <c r="I74" i="11"/>
  <c r="H74" i="11"/>
  <c r="G74" i="11"/>
  <c r="F74" i="11"/>
  <c r="E74" i="11"/>
  <c r="B74" i="11"/>
  <c r="S69" i="11"/>
  <c r="R69" i="11"/>
  <c r="Q69" i="11"/>
  <c r="P69" i="11"/>
  <c r="O69" i="11"/>
  <c r="N69" i="11"/>
  <c r="M69" i="11"/>
  <c r="L69" i="11"/>
  <c r="K69" i="11"/>
  <c r="J69" i="11"/>
  <c r="I69" i="11"/>
  <c r="H69" i="11"/>
  <c r="G69" i="11"/>
  <c r="F69" i="11"/>
  <c r="E69" i="11"/>
  <c r="B69" i="11"/>
  <c r="S65" i="11"/>
  <c r="R65" i="11"/>
  <c r="Q65" i="11"/>
  <c r="P65" i="11"/>
  <c r="O65" i="11"/>
  <c r="N65" i="11"/>
  <c r="M65" i="11"/>
  <c r="L65" i="11"/>
  <c r="K65" i="11"/>
  <c r="J65" i="11"/>
  <c r="I65" i="11"/>
  <c r="H65" i="11"/>
  <c r="G65" i="11"/>
  <c r="F65" i="11"/>
  <c r="E65" i="11"/>
  <c r="B65" i="11"/>
  <c r="S61" i="11"/>
  <c r="R61" i="11"/>
  <c r="Q61" i="11"/>
  <c r="P61" i="11"/>
  <c r="O61" i="11"/>
  <c r="N61" i="11"/>
  <c r="M61" i="11"/>
  <c r="L61" i="11"/>
  <c r="K61" i="11"/>
  <c r="J61" i="11"/>
  <c r="I61" i="11"/>
  <c r="H61" i="11"/>
  <c r="G61" i="11"/>
  <c r="F61" i="11"/>
  <c r="E61" i="11"/>
  <c r="B61" i="11"/>
  <c r="S53" i="11"/>
  <c r="R53" i="11"/>
  <c r="Q53" i="11"/>
  <c r="P53" i="11"/>
  <c r="O53" i="11"/>
  <c r="N53" i="11"/>
  <c r="M53" i="11"/>
  <c r="L53" i="11"/>
  <c r="K53" i="11"/>
  <c r="J53" i="11"/>
  <c r="I53" i="11"/>
  <c r="H53" i="11"/>
  <c r="G53" i="11"/>
  <c r="F53" i="11"/>
  <c r="E53" i="11"/>
  <c r="B53" i="11"/>
  <c r="F9" i="8"/>
  <c r="F7" i="8"/>
  <c r="F6" i="8"/>
  <c r="F5" i="8"/>
  <c r="F4" i="8"/>
  <c r="B85" i="10"/>
  <c r="C11" i="8" s="1"/>
  <c r="B73" i="10"/>
  <c r="C10" i="8" s="1"/>
  <c r="B68" i="10"/>
  <c r="C9" i="8" s="1"/>
  <c r="B64" i="10"/>
  <c r="C8" i="8" s="1"/>
  <c r="B60" i="10"/>
  <c r="C7" i="8" s="1"/>
  <c r="B52" i="10"/>
  <c r="C6" i="8" s="1"/>
  <c r="F85" i="2"/>
  <c r="B85" i="2"/>
  <c r="F73" i="2"/>
  <c r="B73" i="2"/>
  <c r="F68" i="2"/>
  <c r="B68" i="2"/>
  <c r="F64" i="2"/>
  <c r="B64" i="2"/>
  <c r="F60" i="2"/>
  <c r="B60" i="2"/>
  <c r="F52" i="2"/>
  <c r="B52" i="2"/>
  <c r="E7" i="8" l="1"/>
  <c r="E6" i="8"/>
  <c r="J8" i="8"/>
  <c r="E8" i="8"/>
  <c r="I8" i="8"/>
  <c r="J9" i="8"/>
  <c r="I9" i="8"/>
  <c r="E9" i="8"/>
  <c r="E11" i="8"/>
  <c r="J11" i="8"/>
  <c r="I11" i="8"/>
  <c r="E10" i="8"/>
  <c r="I10" i="8"/>
  <c r="J10" i="8"/>
  <c r="E36" i="4"/>
  <c r="F3" i="8"/>
  <c r="F45" i="2"/>
  <c r="F33" i="2"/>
  <c r="H3" i="4"/>
  <c r="E3" i="4"/>
  <c r="B3" i="4"/>
  <c r="H21" i="4"/>
  <c r="E21" i="4"/>
  <c r="B21" i="4"/>
  <c r="B46" i="11"/>
  <c r="E46" i="11"/>
  <c r="F46" i="11"/>
  <c r="G46" i="11"/>
  <c r="H46" i="11"/>
  <c r="I46" i="11"/>
  <c r="J46" i="11"/>
  <c r="K46" i="11"/>
  <c r="L46" i="11"/>
  <c r="M46" i="11"/>
  <c r="N46" i="11"/>
  <c r="O46" i="11"/>
  <c r="P46" i="11"/>
  <c r="Q46" i="11"/>
  <c r="R46" i="11"/>
  <c r="S46" i="11"/>
  <c r="E29" i="7"/>
  <c r="E34" i="7"/>
  <c r="S4" i="8" s="1"/>
  <c r="F34" i="11"/>
  <c r="H6" i="4"/>
  <c r="B6" i="4"/>
  <c r="S34" i="11"/>
  <c r="R34" i="11"/>
  <c r="E34" i="11"/>
  <c r="Q34" i="11"/>
  <c r="P34" i="11"/>
  <c r="O34" i="11"/>
  <c r="N34" i="11"/>
  <c r="M34" i="11"/>
  <c r="L34" i="11"/>
  <c r="K34" i="11"/>
  <c r="J34" i="11"/>
  <c r="I34" i="11"/>
  <c r="H34" i="11"/>
  <c r="G34" i="11"/>
  <c r="B34" i="11"/>
  <c r="H29" i="7"/>
  <c r="H34" i="7"/>
  <c r="H46" i="7"/>
  <c r="T5" i="8" s="1"/>
  <c r="E46" i="7"/>
  <c r="G29" i="7"/>
  <c r="G34" i="7"/>
  <c r="G46" i="7"/>
  <c r="B29" i="7"/>
  <c r="B34" i="7"/>
  <c r="B46" i="7"/>
  <c r="B7" i="9"/>
  <c r="B4" i="9"/>
  <c r="E6" i="4"/>
  <c r="B45" i="10"/>
  <c r="C5" i="8" s="1"/>
  <c r="B33" i="10"/>
  <c r="C4" i="8" s="1"/>
  <c r="L7" i="9"/>
  <c r="K7" i="9"/>
  <c r="J7" i="9"/>
  <c r="I7" i="9"/>
  <c r="H7" i="9"/>
  <c r="E7" i="9"/>
  <c r="L4" i="9"/>
  <c r="K4" i="9"/>
  <c r="J4" i="9"/>
  <c r="I4" i="9"/>
  <c r="H4" i="9"/>
  <c r="E4" i="9"/>
  <c r="B28" i="10"/>
  <c r="F4" i="9"/>
  <c r="F7" i="9"/>
  <c r="B28" i="2"/>
  <c r="B33" i="2"/>
  <c r="B45" i="2"/>
  <c r="H97" i="11" l="1"/>
  <c r="H101" i="11"/>
  <c r="H98" i="11"/>
  <c r="H91" i="11"/>
  <c r="H90" i="11"/>
  <c r="H102" i="11"/>
  <c r="H96" i="11"/>
  <c r="H100" i="11"/>
  <c r="H104" i="11"/>
  <c r="P12" i="8"/>
  <c r="D91" i="7"/>
  <c r="D88" i="2"/>
  <c r="M12" i="8"/>
  <c r="Q12" i="8"/>
  <c r="D90" i="7"/>
  <c r="D92" i="7"/>
  <c r="J4" i="8"/>
  <c r="H99" i="11"/>
  <c r="H103" i="11"/>
  <c r="H95" i="11"/>
  <c r="H106" i="11"/>
  <c r="H105" i="11"/>
  <c r="H107" i="11"/>
  <c r="H92" i="11"/>
  <c r="T4" i="8"/>
  <c r="U4" i="8" s="1"/>
  <c r="D93" i="7"/>
  <c r="I7" i="8"/>
  <c r="E89" i="10"/>
  <c r="S5" i="8"/>
  <c r="U5" i="8" s="1"/>
  <c r="I29" i="7"/>
  <c r="T3" i="8"/>
  <c r="S3" i="8"/>
  <c r="J7" i="8"/>
  <c r="F35" i="4"/>
  <c r="F33" i="4"/>
  <c r="J5" i="8"/>
  <c r="I5" i="8"/>
  <c r="E5" i="8"/>
  <c r="E4" i="8"/>
  <c r="C3" i="8"/>
  <c r="D89" i="2"/>
  <c r="K46" i="7"/>
  <c r="L46" i="7" s="1"/>
  <c r="I34" i="7"/>
  <c r="N12" i="8"/>
  <c r="F38" i="4"/>
  <c r="F39" i="4" s="1"/>
  <c r="F12" i="8"/>
  <c r="I46" i="7"/>
  <c r="O12" i="8"/>
  <c r="K29" i="7"/>
  <c r="K34" i="7"/>
  <c r="E91" i="10" l="1"/>
  <c r="F97" i="10"/>
  <c r="F101" i="10"/>
  <c r="F105" i="10"/>
  <c r="F98" i="10"/>
  <c r="F102" i="10"/>
  <c r="F95" i="10"/>
  <c r="F99" i="10"/>
  <c r="F103" i="10"/>
  <c r="F96" i="10"/>
  <c r="F100" i="10"/>
  <c r="F104" i="10"/>
  <c r="S12" i="8"/>
  <c r="I4" i="8"/>
  <c r="T12" i="8"/>
  <c r="L34" i="7"/>
  <c r="D95" i="7"/>
  <c r="J6" i="8"/>
  <c r="I6" i="8"/>
  <c r="F36" i="4"/>
  <c r="E3" i="8"/>
  <c r="U3" i="8"/>
  <c r="L12" i="8"/>
  <c r="C12" i="8"/>
  <c r="D94" i="7"/>
  <c r="L29" i="7"/>
  <c r="H108" i="11"/>
  <c r="H35" i="9"/>
  <c r="I34" i="9" s="1"/>
  <c r="D12" i="8"/>
  <c r="H12" i="8"/>
  <c r="J3" i="8"/>
  <c r="I3" i="8"/>
  <c r="U12" i="8" l="1"/>
  <c r="D96" i="7"/>
  <c r="E12" i="8"/>
  <c r="I31" i="9"/>
  <c r="I33" i="9"/>
  <c r="I32" i="9"/>
  <c r="I30" i="9"/>
  <c r="J12" i="8"/>
  <c r="I12" i="8"/>
  <c r="I35" i="9" l="1"/>
</calcChain>
</file>

<file path=xl/sharedStrings.xml><?xml version="1.0" encoding="utf-8"?>
<sst xmlns="http://schemas.openxmlformats.org/spreadsheetml/2006/main" count="1389" uniqueCount="312">
  <si>
    <t>No. of monitored beaches with actions</t>
  </si>
  <si>
    <t>No. of monitored beaches without actions</t>
  </si>
  <si>
    <t>Percent of monitored beaches affected by a beach action</t>
  </si>
  <si>
    <t>No. of beach actions</t>
  </si>
  <si>
    <t>No. of actions of 1 day duration</t>
  </si>
  <si>
    <t>No. of actions of 2 day duration</t>
  </si>
  <si>
    <t>No. of actions of 3 - 7 day duration</t>
  </si>
  <si>
    <t>No. of actions of 8 - 30 day duration</t>
  </si>
  <si>
    <t>No. of actions greater than 30 day duration</t>
  </si>
  <si>
    <t>No. of beach days (monitored beaches)</t>
  </si>
  <si>
    <t>No. of days under a beach action (monitored beaches)</t>
  </si>
  <si>
    <t>Beach Name</t>
  </si>
  <si>
    <t>County</t>
  </si>
  <si>
    <t>Beach ID</t>
  </si>
  <si>
    <t>No. of days under a beach action</t>
  </si>
  <si>
    <t>Percent days under a beach action</t>
  </si>
  <si>
    <t>No. of days not under a beach action</t>
  </si>
  <si>
    <t>Percent days not under a beach action</t>
  </si>
  <si>
    <t>No. of days under an action</t>
  </si>
  <si>
    <t>CSO</t>
  </si>
  <si>
    <t>SSO</t>
  </si>
  <si>
    <t>CAFO</t>
  </si>
  <si>
    <t>POTW</t>
  </si>
  <si>
    <t>UNKNOWN</t>
  </si>
  <si>
    <t>Swim Season Actions Sorted by Duration</t>
  </si>
  <si>
    <t>Monitored Beaches with Actions During Swim Season</t>
  </si>
  <si>
    <t>Monitored Beaches</t>
  </si>
  <si>
    <t>No. of beach days</t>
  </si>
  <si>
    <t>Under a Beach Action</t>
  </si>
  <si>
    <t>Yes</t>
  </si>
  <si>
    <t>Public/Public</t>
  </si>
  <si>
    <t>ELEV_BACT</t>
  </si>
  <si>
    <t>ENTERO</t>
  </si>
  <si>
    <t>Contamination Advisory</t>
  </si>
  <si>
    <t>Not Under an Action</t>
  </si>
  <si>
    <t>BEACH Act Beaches</t>
  </si>
  <si>
    <t>MONITORED BEACHES</t>
  </si>
  <si>
    <t>Actions During Swim Season</t>
  </si>
  <si>
    <t>No. of BEACH Act beaches</t>
  </si>
  <si>
    <t>Swim Season Beach Days</t>
  </si>
  <si>
    <t>Actions Sorted by Duration</t>
  </si>
  <si>
    <t>Total no. of beach actions</t>
  </si>
  <si>
    <t>No. of monitored beaches</t>
  </si>
  <si>
    <t>Percent of beaches monitored</t>
  </si>
  <si>
    <t xml:space="preserve">BEACH Act Beaches: </t>
  </si>
  <si>
    <t xml:space="preserve">Tier 1 beaches: </t>
  </si>
  <si>
    <t xml:space="preserve">Beach actions: </t>
  </si>
  <si>
    <t>Definitions</t>
  </si>
  <si>
    <t xml:space="preserve">Monitored beaches: </t>
  </si>
  <si>
    <t xml:space="preserve">Swim season: </t>
  </si>
  <si>
    <t xml:space="preserve">Action duration: </t>
  </si>
  <si>
    <t xml:space="preserve">Beach days: </t>
  </si>
  <si>
    <t>States indicate to EPA the period of time they consider to be the swim (or recreational) season for each beach. See "Monitoring" tab for swim season lengths.</t>
  </si>
  <si>
    <t>The number of days in the swim season. See "Beach Days" tab for the number of beach days under an action.</t>
  </si>
  <si>
    <t>Beaches that are monitored at regular intervals. See "Monitoring" tab for monitoring frequency information.</t>
  </si>
  <si>
    <t>BEACH Act refers to the Beaches Environmental Assessment, Closure, and Health Act of 2000 which focuses on coastal recreational waters. States/territories provide EPA with a list of their</t>
  </si>
  <si>
    <t>coastal recreational beaches.</t>
  </si>
  <si>
    <t>for action information.</t>
  </si>
  <si>
    <t>Action duration is based on the times an action begins and ends. One "day" is considered the 24-hour period following the time an action is issued. Additional "days" are recorded when an action</t>
  </si>
  <si>
    <t>extends into any portion of subsequent 24-hour period(s). For example, an action that lasts 26 hours is recorded as a two-day action. See "Action Durations" tab for duration breakdowns.</t>
  </si>
  <si>
    <t>POLLUTION SOURCES SUMMARY</t>
  </si>
  <si>
    <t xml:space="preserve">Beach Name </t>
  </si>
  <si>
    <t xml:space="preserve">Beach name </t>
  </si>
  <si>
    <t>Beach accessibility</t>
  </si>
  <si>
    <t xml:space="preserve">Beach tier rank </t>
  </si>
  <si>
    <t>Start latitude</t>
  </si>
  <si>
    <t>Start longitude</t>
  </si>
  <si>
    <t>End latitude</t>
  </si>
  <si>
    <t>End longitude</t>
  </si>
  <si>
    <t>Pollution sources investigated?</t>
  </si>
  <si>
    <t>Pollution sources found?</t>
  </si>
  <si>
    <t>Runoff</t>
  </si>
  <si>
    <t>Storm</t>
  </si>
  <si>
    <t>Agriculture</t>
  </si>
  <si>
    <t>Boat</t>
  </si>
  <si>
    <t>Sewer line</t>
  </si>
  <si>
    <t>Septic</t>
  </si>
  <si>
    <t>Wildlife</t>
  </si>
  <si>
    <t>Other</t>
  </si>
  <si>
    <t>Unknown</t>
  </si>
  <si>
    <t xml:space="preserve">Action type </t>
  </si>
  <si>
    <t xml:space="preserve">Action start date/time </t>
  </si>
  <si>
    <t xml:space="preserve">Action end date/time </t>
  </si>
  <si>
    <t xml:space="preserve">Action duration (Days) </t>
  </si>
  <si>
    <t xml:space="preserve">Action reason(s) </t>
  </si>
  <si>
    <t>Action indicator(s)</t>
  </si>
  <si>
    <t>Action source(s)</t>
  </si>
  <si>
    <t>ELEV_BACT:</t>
  </si>
  <si>
    <t>ENTERO:</t>
  </si>
  <si>
    <t>Totals</t>
  </si>
  <si>
    <t>Percentages</t>
  </si>
  <si>
    <t>No. of BEACH Act beaches:</t>
  </si>
  <si>
    <t>Total length of BEACH Act beaches:</t>
  </si>
  <si>
    <t xml:space="preserve"> ATTRIBUTE SUMMARY</t>
  </si>
  <si>
    <t>No. of monitored beaches:</t>
  </si>
  <si>
    <t>Total length of monitored beaches:</t>
  </si>
  <si>
    <t xml:space="preserve"> MONITORING SUMMARY</t>
  </si>
  <si>
    <t>No. of investigated monitored beaches:</t>
  </si>
  <si>
    <t>No. of investigated monitored beaches with possible pollution sources:</t>
  </si>
  <si>
    <t>POLLUTION SOURCE TALLY</t>
  </si>
  <si>
    <t>Percent</t>
  </si>
  <si>
    <t>No. of actions during the swim season:</t>
  </si>
  <si>
    <t>No. of days under an action during the swim season:</t>
  </si>
  <si>
    <t>ACTION REASON, INDICATOR, AND SOURCE TALLY</t>
  </si>
  <si>
    <t>UNKNOWN:</t>
  </si>
  <si>
    <r>
      <rPr>
        <b/>
        <sz val="9"/>
        <rFont val="Arial"/>
        <family val="2"/>
      </rPr>
      <t>Runoff</t>
    </r>
    <r>
      <rPr>
        <sz val="9"/>
        <rFont val="Arial"/>
        <family val="2"/>
      </rPr>
      <t xml:space="preserve"> (Non-storm related, dryweather runoff):</t>
    </r>
  </si>
  <si>
    <r>
      <rPr>
        <b/>
        <sz val="9"/>
        <rFont val="Arial"/>
        <family val="2"/>
      </rPr>
      <t>Storm</t>
    </r>
    <r>
      <rPr>
        <sz val="9"/>
        <rFont val="Arial"/>
        <family val="2"/>
      </rPr>
      <t xml:space="preserve"> (Storm related, wet-weather runoff):</t>
    </r>
  </si>
  <si>
    <r>
      <rPr>
        <b/>
        <sz val="9"/>
        <rFont val="Arial"/>
        <family val="2"/>
      </rPr>
      <t>Agriculture</t>
    </r>
    <r>
      <rPr>
        <sz val="9"/>
        <rFont val="Arial"/>
        <family val="2"/>
      </rPr>
      <t xml:space="preserve"> (Agricultural runoff):</t>
    </r>
  </si>
  <si>
    <r>
      <rPr>
        <b/>
        <sz val="9"/>
        <rFont val="Arial"/>
        <family val="2"/>
      </rPr>
      <t>Boat</t>
    </r>
    <r>
      <rPr>
        <sz val="9"/>
        <rFont val="Arial"/>
        <family val="2"/>
      </rPr>
      <t xml:space="preserve"> (Boat discharge):</t>
    </r>
  </si>
  <si>
    <r>
      <rPr>
        <b/>
        <sz val="9"/>
        <rFont val="Arial"/>
        <family val="2"/>
      </rPr>
      <t>CAFO</t>
    </r>
    <r>
      <rPr>
        <sz val="9"/>
        <rFont val="Arial"/>
        <family val="2"/>
      </rPr>
      <t xml:space="preserve"> (Concentrated animal feeding operation):</t>
    </r>
  </si>
  <si>
    <r>
      <rPr>
        <b/>
        <sz val="9"/>
        <rFont val="Arial"/>
        <family val="2"/>
      </rPr>
      <t>CSO</t>
    </r>
    <r>
      <rPr>
        <sz val="9"/>
        <rFont val="Arial"/>
        <family val="2"/>
      </rPr>
      <t xml:space="preserve"> (Combined sewer overflow):</t>
    </r>
  </si>
  <si>
    <r>
      <rPr>
        <b/>
        <sz val="9"/>
        <rFont val="Arial"/>
        <family val="2"/>
      </rPr>
      <t>SSO</t>
    </r>
    <r>
      <rPr>
        <sz val="9"/>
        <rFont val="Arial"/>
        <family val="2"/>
      </rPr>
      <t xml:space="preserve"> (Sanitary sewer overflow):</t>
    </r>
  </si>
  <si>
    <r>
      <rPr>
        <b/>
        <sz val="9"/>
        <rFont val="Arial"/>
        <family val="2"/>
      </rPr>
      <t>POTW</t>
    </r>
    <r>
      <rPr>
        <sz val="9"/>
        <rFont val="Arial"/>
        <family val="2"/>
      </rPr>
      <t xml:space="preserve"> (Publicly-owned treatment works):</t>
    </r>
  </si>
  <si>
    <r>
      <rPr>
        <b/>
        <sz val="9"/>
        <rFont val="Arial"/>
        <family val="2"/>
      </rPr>
      <t>Sewer line</t>
    </r>
    <r>
      <rPr>
        <sz val="9"/>
        <rFont val="Arial"/>
        <family val="2"/>
      </rPr>
      <t xml:space="preserve"> (Sewer line leak, blockage, or break):</t>
    </r>
  </si>
  <si>
    <r>
      <rPr>
        <b/>
        <sz val="9"/>
        <rFont val="Arial"/>
        <family val="2"/>
      </rPr>
      <t>Septic</t>
    </r>
    <r>
      <rPr>
        <sz val="9"/>
        <rFont val="Arial"/>
        <family val="2"/>
      </rPr>
      <t xml:space="preserve"> (Septic system leakage):</t>
    </r>
  </si>
  <si>
    <r>
      <rPr>
        <b/>
        <sz val="9"/>
        <rFont val="Arial"/>
        <family val="2"/>
      </rPr>
      <t>Wildlife</t>
    </r>
    <r>
      <rPr>
        <sz val="9"/>
        <rFont val="Arial"/>
        <family val="2"/>
      </rPr>
      <t xml:space="preserve"> (Wildlife pollution):</t>
    </r>
  </si>
  <si>
    <r>
      <rPr>
        <b/>
        <sz val="9"/>
        <rFont val="Arial"/>
        <family val="2"/>
      </rPr>
      <t>Other</t>
    </r>
    <r>
      <rPr>
        <sz val="9"/>
        <rFont val="Arial"/>
        <family val="2"/>
      </rPr>
      <t xml:space="preserve"> (Other source known but not listed above):</t>
    </r>
  </si>
  <si>
    <r>
      <rPr>
        <b/>
        <sz val="9"/>
        <rFont val="Arial"/>
        <family val="2"/>
      </rPr>
      <t>Unknown</t>
    </r>
    <r>
      <rPr>
        <sz val="9"/>
        <rFont val="Arial"/>
        <family val="2"/>
      </rPr>
      <t xml:space="preserve"> (Source exists but unidentified):</t>
    </r>
  </si>
  <si>
    <t>Action reasons summary:</t>
  </si>
  <si>
    <t>Action indicators summary:</t>
  </si>
  <si>
    <t>Action sources summary:</t>
  </si>
  <si>
    <t>No. of monitored beaches with actions during swim season:</t>
  </si>
  <si>
    <t>No. of actions during swim season:</t>
  </si>
  <si>
    <t>No. of days under an action during swim season:</t>
  </si>
  <si>
    <t>No. of actions of 1 day duration:</t>
  </si>
  <si>
    <t>No. of actions of 2 day duration:</t>
  </si>
  <si>
    <t>No. of actions of 3-7 day duration:</t>
  </si>
  <si>
    <t>No. of actions of 8-30 day duration:</t>
  </si>
  <si>
    <t>No. of actions of greater than 30 day duration:</t>
  </si>
  <si>
    <t>ACTION DURATION DAY TALLY</t>
  </si>
  <si>
    <t>No. of beach days in swim season:</t>
  </si>
  <si>
    <t>No. of beach days under an action during the swim season:</t>
  </si>
  <si>
    <t>Percent of beach days under an action during the swim season:</t>
  </si>
  <si>
    <t>No. of beach days not under an action during the swim season:</t>
  </si>
  <si>
    <t>Percent of beach days not under an action during the swim season:</t>
  </si>
  <si>
    <t>Percent of BEACH Act beaches monitored:</t>
  </si>
  <si>
    <t>POSSIBLE POLLUTION SOURCES</t>
  </si>
  <si>
    <t>Private/Private</t>
  </si>
  <si>
    <t>ANNE ARUNDEL</t>
  </si>
  <si>
    <t>MD751497</t>
  </si>
  <si>
    <t>Annapolis Sailing</t>
  </si>
  <si>
    <t>MD575256</t>
  </si>
  <si>
    <t>Arundel on the Bay</t>
  </si>
  <si>
    <t>MD254131</t>
  </si>
  <si>
    <t>Bay Ridge at Bay Dr.</t>
  </si>
  <si>
    <t>MD854428</t>
  </si>
  <si>
    <t>Bay Ridge at River Dr.</t>
  </si>
  <si>
    <t>MD889664</t>
  </si>
  <si>
    <t>Bayside Beach</t>
  </si>
  <si>
    <t>MD337680</t>
  </si>
  <si>
    <t>Beverly Beach</t>
  </si>
  <si>
    <t>MD785571</t>
  </si>
  <si>
    <t>Cape Anne</t>
  </si>
  <si>
    <t>MD973999</t>
  </si>
  <si>
    <t>Cape St. Claire at Persimmon Point</t>
  </si>
  <si>
    <t>MD441379</t>
  </si>
  <si>
    <t>Cedarhurst</t>
  </si>
  <si>
    <t>MD743092</t>
  </si>
  <si>
    <t>Fairhaven</t>
  </si>
  <si>
    <t>MD954026</t>
  </si>
  <si>
    <t>Franklin Manor</t>
  </si>
  <si>
    <t>MD252577</t>
  </si>
  <si>
    <t>Highland Beach</t>
  </si>
  <si>
    <t>MD305289</t>
  </si>
  <si>
    <t>Idlewilde on the Bay</t>
  </si>
  <si>
    <t>MD214837</t>
  </si>
  <si>
    <t>Mason's Beach</t>
  </si>
  <si>
    <t>MD719498</t>
  </si>
  <si>
    <t>Mayo Beach Park</t>
  </si>
  <si>
    <t>MD729276</t>
  </si>
  <si>
    <t>Mountain Point at Gibson Island</t>
  </si>
  <si>
    <t>MD143211</t>
  </si>
  <si>
    <t>Oyster Harbor</t>
  </si>
  <si>
    <t>MD286751</t>
  </si>
  <si>
    <t>Rose Haven</t>
  </si>
  <si>
    <t>MD505637</t>
  </si>
  <si>
    <t>Round Bay Main Beach</t>
  </si>
  <si>
    <t>MD248962</t>
  </si>
  <si>
    <t>Sandy Point State Park South Beach</t>
  </si>
  <si>
    <t>MD204289</t>
  </si>
  <si>
    <t>Saunders Point</t>
  </si>
  <si>
    <t>MD945871</t>
  </si>
  <si>
    <t>Town Point at Arkhaven</t>
  </si>
  <si>
    <t>MD334995</t>
  </si>
  <si>
    <t>Turkey Point at Cloud Beach</t>
  </si>
  <si>
    <t>MD487323</t>
  </si>
  <si>
    <t>Venice on the Bay</t>
  </si>
  <si>
    <t>BALTIMORE</t>
  </si>
  <si>
    <t>MD456128</t>
  </si>
  <si>
    <t>GunPowder State Park - Hammerman</t>
  </si>
  <si>
    <t>MD707570</t>
  </si>
  <si>
    <t>Hart Miller Island</t>
  </si>
  <si>
    <t>MD884952</t>
  </si>
  <si>
    <t>Rocky Point Park</t>
  </si>
  <si>
    <t>CALVERT</t>
  </si>
  <si>
    <t>MD329490</t>
  </si>
  <si>
    <t>Breezy Point</t>
  </si>
  <si>
    <t>MD533386</t>
  </si>
  <si>
    <t>Chesapeake Station</t>
  </si>
  <si>
    <t>MD100425</t>
  </si>
  <si>
    <t>Driftwood</t>
  </si>
  <si>
    <t>MD491974</t>
  </si>
  <si>
    <t>Flag Harbor</t>
  </si>
  <si>
    <t>MD121908</t>
  </si>
  <si>
    <t>Flag Ponds</t>
  </si>
  <si>
    <t>MD248424</t>
  </si>
  <si>
    <t>North Beach</t>
  </si>
  <si>
    <t>MD398331</t>
  </si>
  <si>
    <t>Scientists Cliffs</t>
  </si>
  <si>
    <t>MD375228</t>
  </si>
  <si>
    <t>Seahorse</t>
  </si>
  <si>
    <t>MD459850</t>
  </si>
  <si>
    <t>Windward Keys</t>
  </si>
  <si>
    <t>CECIL</t>
  </si>
  <si>
    <t>MD754215</t>
  </si>
  <si>
    <t>Crystal Beach Manor</t>
  </si>
  <si>
    <t>MD388209</t>
  </si>
  <si>
    <t>Elk Neck State Park North East River</t>
  </si>
  <si>
    <t>MD919812</t>
  </si>
  <si>
    <t>Grove Point Camp</t>
  </si>
  <si>
    <t>MD141684</t>
  </si>
  <si>
    <t>Red Point Beach</t>
  </si>
  <si>
    <t>MD742347</t>
  </si>
  <si>
    <t>West View Shores</t>
  </si>
  <si>
    <t>KENT</t>
  </si>
  <si>
    <t>MD161556</t>
  </si>
  <si>
    <t>Boy Scout Beach (Eliason)</t>
  </si>
  <si>
    <t>MD353579</t>
  </si>
  <si>
    <t>Echo Hill Camp (Youth Camp)</t>
  </si>
  <si>
    <t>MD879656</t>
  </si>
  <si>
    <t>Ferry Park</t>
  </si>
  <si>
    <t>MD803163</t>
  </si>
  <si>
    <t>Tolchester Estates Beach</t>
  </si>
  <si>
    <t>MD330571</t>
  </si>
  <si>
    <t>Tolchester Marina and Beach</t>
  </si>
  <si>
    <t>MD589147</t>
  </si>
  <si>
    <t>YMCA Camp Tockwogh (Youth Camp)</t>
  </si>
  <si>
    <t>QUEEN ANNE'S</t>
  </si>
  <si>
    <t>MD870750</t>
  </si>
  <si>
    <t>Camp Wright</t>
  </si>
  <si>
    <t>MD633156</t>
  </si>
  <si>
    <t>Matapeake</t>
  </si>
  <si>
    <t>SOMERSET</t>
  </si>
  <si>
    <t>MD826393</t>
  </si>
  <si>
    <t>Janes Island</t>
  </si>
  <si>
    <t>MD152753</t>
  </si>
  <si>
    <t>Wellington</t>
  </si>
  <si>
    <t>ST MARY'S</t>
  </si>
  <si>
    <t>MD628837</t>
  </si>
  <si>
    <t>Cedar Cove Community Beach</t>
  </si>
  <si>
    <t>MD599212</t>
  </si>
  <si>
    <t>Elm's Beach - Public Beach</t>
  </si>
  <si>
    <t>MD479102</t>
  </si>
  <si>
    <t>Point Lookout State Park</t>
  </si>
  <si>
    <t>WORCESTER</t>
  </si>
  <si>
    <t>MD108198</t>
  </si>
  <si>
    <t>Assateague State Park</t>
  </si>
  <si>
    <t>MD982109</t>
  </si>
  <si>
    <t>North Beach Site #1 (State Park Boundary)</t>
  </si>
  <si>
    <t>MD506919</t>
  </si>
  <si>
    <t>North Beach Site #2 (Ranger Station)</t>
  </si>
  <si>
    <t>MD961400</t>
  </si>
  <si>
    <t>Ocean City Beach 1</t>
  </si>
  <si>
    <t>MD750554</t>
  </si>
  <si>
    <t>Ocean City Beach 2</t>
  </si>
  <si>
    <t>MD900476</t>
  </si>
  <si>
    <t>Ocean City Beach 3</t>
  </si>
  <si>
    <t>MD451365</t>
  </si>
  <si>
    <t>Ocean City Beach 4</t>
  </si>
  <si>
    <t>MD572862</t>
  </si>
  <si>
    <t>Ocean City Beach 5</t>
  </si>
  <si>
    <t>MD193259</t>
  </si>
  <si>
    <t>Ocean City Beach 6</t>
  </si>
  <si>
    <t>MD668061</t>
  </si>
  <si>
    <t>Oceanside #3</t>
  </si>
  <si>
    <t>Beach length (M)</t>
  </si>
  <si>
    <t>No</t>
  </si>
  <si>
    <t>Swim season length (days)</t>
  </si>
  <si>
    <t>Swim season monitoring frequency (per week)</t>
  </si>
  <si>
    <t>Off season monitoring frequency (per week)</t>
  </si>
  <si>
    <t>N/A</t>
  </si>
  <si>
    <t xml:space="preserve"> MONITORING FREQUENCY SUMMARY</t>
  </si>
  <si>
    <t>No.</t>
  </si>
  <si>
    <t>Monitored once per month</t>
  </si>
  <si>
    <t>Monitored twice per month</t>
  </si>
  <si>
    <t>Monitored once a week</t>
  </si>
  <si>
    <t>Monitored five times per month</t>
  </si>
  <si>
    <t>Monitored six times per month</t>
  </si>
  <si>
    <t>Monitored twice a week</t>
  </si>
  <si>
    <t>Monitored ten times per month</t>
  </si>
  <si>
    <t>Monitored three times a week</t>
  </si>
  <si>
    <t>Monitored four times a week</t>
  </si>
  <si>
    <t>Monitored five times a week</t>
  </si>
  <si>
    <t>Monitored seven times a week</t>
  </si>
  <si>
    <t>Beach monitored?</t>
  </si>
  <si>
    <t>MD987068</t>
  </si>
  <si>
    <t>Sandy Point State Park East Beach</t>
  </si>
  <si>
    <t>Beach length (MI)</t>
  </si>
  <si>
    <t>Public/Private</t>
  </si>
  <si>
    <t>2012 ACTIONS DURATION SUMMARY</t>
  </si>
  <si>
    <t>2012 ACTIONS SUMMARY</t>
  </si>
  <si>
    <t>Beach action in 2012?</t>
  </si>
  <si>
    <t>2012 BEACH DAYS SUMMARY</t>
  </si>
  <si>
    <t xml:space="preserve">Beach-specific advisories or closings issued by the reporting state or local governments. An action is recorded for a beach even if only a portion of the beach is affected. See "2012 Actions" tab </t>
  </si>
  <si>
    <t>Total length of monitored beaches (MI)</t>
  </si>
  <si>
    <t>Miles</t>
  </si>
  <si>
    <t>Atlantic Marina Resort</t>
  </si>
  <si>
    <t>MD701229</t>
  </si>
  <si>
    <t>MD141418</t>
  </si>
  <si>
    <t>Brownie's Beach</t>
  </si>
  <si>
    <t>amount of use. See "Attributes" tab for Tier designations.</t>
  </si>
  <si>
    <t>States and territories designate their significant public beaches as Tier 1 beaches (requirement of BEACH Act grant program).  These are the beaches that have the highest risk and/or highest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</si>
</sst>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[$-409]m/d/yy\ h:mm\ AM/PM;@"/>
    <numFmt numFmtId="166" formatCode="#,##0.000"/>
    <numFmt numFmtId="167" formatCode="[$-409]mmmm\ d\,\ yyyy;@"/>
  </numFmts>
  <fonts count="23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7"/>
      <color theme="1"/>
      <name val="Arial"/>
      <family val="2"/>
    </font>
    <font>
      <b/>
      <sz val="7"/>
      <color rgb="FFFF0000"/>
      <name val="Arial"/>
      <family val="2"/>
    </font>
    <font>
      <sz val="7"/>
      <color theme="0"/>
      <name val="Arial"/>
      <family val="2"/>
    </font>
    <font>
      <sz val="8"/>
      <color rgb="FF151515"/>
      <name val="Arial"/>
      <family val="2"/>
    </font>
    <font>
      <b/>
      <sz val="9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7"/>
      <color rgb="FF000000"/>
      <name val="Arial"/>
      <family val="2"/>
    </font>
    <font>
      <sz val="7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5">
    <xf numFmtId="0" fontId="0" fillId="0" borderId="0" xfId="0"/>
    <xf numFmtId="0" fontId="5" fillId="0" borderId="0" xfId="0" applyFont="1"/>
    <xf numFmtId="0" fontId="5" fillId="0" borderId="0" xfId="0" applyFont="1" applyFill="1" applyBorder="1"/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3" fontId="4" fillId="0" borderId="0" xfId="0" applyNumberFormat="1" applyFont="1" applyFill="1" applyAlignment="1">
      <alignment horizontal="center"/>
    </xf>
    <xf numFmtId="0" fontId="5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1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3" fontId="0" fillId="0" borderId="0" xfId="0" applyNumberFormat="1" applyFill="1"/>
    <xf numFmtId="0" fontId="4" fillId="0" borderId="0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165" fontId="5" fillId="0" borderId="0" xfId="0" applyNumberFormat="1" applyFont="1"/>
    <xf numFmtId="3" fontId="5" fillId="0" borderId="0" xfId="0" applyNumberFormat="1" applyFont="1"/>
    <xf numFmtId="0" fontId="5" fillId="0" borderId="0" xfId="0" applyFont="1" applyBorder="1"/>
    <xf numFmtId="0" fontId="4" fillId="0" borderId="1" xfId="0" applyFont="1" applyBorder="1" applyAlignment="1">
      <alignment horizontal="center" wrapText="1"/>
    </xf>
    <xf numFmtId="165" fontId="4" fillId="0" borderId="1" xfId="0" applyNumberFormat="1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/>
    <xf numFmtId="164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wrapText="1"/>
    </xf>
    <xf numFmtId="3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wrapText="1"/>
    </xf>
    <xf numFmtId="0" fontId="2" fillId="0" borderId="0" xfId="0" applyFont="1" applyFill="1"/>
    <xf numFmtId="0" fontId="15" fillId="0" borderId="0" xfId="0" applyFont="1"/>
    <xf numFmtId="0" fontId="16" fillId="0" borderId="3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top" wrapText="1"/>
    </xf>
    <xf numFmtId="0" fontId="4" fillId="0" borderId="0" xfId="0" quotePrefix="1" applyFont="1" applyFill="1" applyBorder="1" applyAlignment="1">
      <alignment horizontal="center" wrapText="1"/>
    </xf>
    <xf numFmtId="0" fontId="1" fillId="0" borderId="0" xfId="0" applyFont="1" applyFill="1" applyAlignment="1">
      <alignment horizontal="right"/>
    </xf>
    <xf numFmtId="0" fontId="7" fillId="0" borderId="0" xfId="0" applyFont="1" applyFill="1"/>
    <xf numFmtId="0" fontId="0" fillId="0" borderId="0" xfId="0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1" fontId="5" fillId="0" borderId="0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Border="1"/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 wrapText="1"/>
    </xf>
    <xf numFmtId="1" fontId="17" fillId="0" borderId="0" xfId="0" applyNumberFormat="1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/>
    <xf numFmtId="0" fontId="17" fillId="0" borderId="0" xfId="0" applyFont="1"/>
    <xf numFmtId="0" fontId="18" fillId="0" borderId="0" xfId="0" applyFont="1"/>
    <xf numFmtId="0" fontId="18" fillId="0" borderId="0" xfId="0" applyFont="1" applyBorder="1"/>
    <xf numFmtId="0" fontId="17" fillId="0" borderId="0" xfId="0" applyFont="1" applyFill="1" applyBorder="1" applyAlignment="1">
      <alignment horizontal="right" vertical="center"/>
    </xf>
    <xf numFmtId="0" fontId="17" fillId="0" borderId="0" xfId="0" quotePrefix="1" applyFont="1" applyFill="1" applyBorder="1" applyAlignment="1">
      <alignment horizontal="right"/>
    </xf>
    <xf numFmtId="0" fontId="18" fillId="0" borderId="4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right"/>
    </xf>
    <xf numFmtId="164" fontId="17" fillId="0" borderId="0" xfId="0" applyNumberFormat="1" applyFont="1" applyAlignment="1">
      <alignment horizontal="center" vertical="center"/>
    </xf>
    <xf numFmtId="164" fontId="17" fillId="0" borderId="0" xfId="0" applyNumberFormat="1" applyFont="1" applyAlignment="1">
      <alignment horizontal="center"/>
    </xf>
    <xf numFmtId="164" fontId="17" fillId="0" borderId="1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7" fillId="0" borderId="0" xfId="0" quotePrefix="1" applyFont="1" applyFill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1" fontId="17" fillId="0" borderId="0" xfId="0" applyNumberFormat="1" applyFont="1" applyAlignment="1">
      <alignment horizontal="center" vertical="center"/>
    </xf>
    <xf numFmtId="164" fontId="17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4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/>
    </xf>
    <xf numFmtId="2" fontId="5" fillId="0" borderId="0" xfId="0" applyNumberFormat="1" applyFont="1" applyBorder="1"/>
    <xf numFmtId="2" fontId="5" fillId="0" borderId="0" xfId="0" applyNumberFormat="1" applyFont="1" applyFill="1" applyBorder="1"/>
    <xf numFmtId="2" fontId="4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9" fillId="2" borderId="0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164" fontId="17" fillId="0" borderId="0" xfId="0" applyNumberFormat="1" applyFont="1" applyFill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167" fontId="12" fillId="0" borderId="0" xfId="0" applyNumberFormat="1" applyFont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167" fontId="12" fillId="0" borderId="4" xfId="0" applyNumberFormat="1" applyFont="1" applyBorder="1" applyAlignment="1">
      <alignment horizontal="center" vertical="center"/>
    </xf>
    <xf numFmtId="167" fontId="12" fillId="0" borderId="1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6" fontId="5" fillId="0" borderId="0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166" fontId="4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0" fontId="22" fillId="0" borderId="0" xfId="0" applyFont="1" applyFill="1"/>
    <xf numFmtId="4" fontId="12" fillId="0" borderId="0" xfId="0" applyNumberFormat="1" applyFont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4" fontId="5" fillId="0" borderId="0" xfId="0" applyNumberFormat="1" applyFont="1" applyBorder="1"/>
    <xf numFmtId="4" fontId="5" fillId="0" borderId="0" xfId="0" applyNumberFormat="1" applyFont="1" applyFill="1" applyBorder="1"/>
    <xf numFmtId="4" fontId="4" fillId="0" borderId="0" xfId="0" applyNumberFormat="1" applyFont="1" applyBorder="1" applyAlignment="1">
      <alignment horizontal="center" vertical="center"/>
    </xf>
    <xf numFmtId="4" fontId="17" fillId="0" borderId="0" xfId="0" applyNumberFormat="1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wrapText="1"/>
    </xf>
    <xf numFmtId="2" fontId="12" fillId="0" borderId="0" xfId="0" applyNumberFormat="1" applyFont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4" fontId="9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/>
    </xf>
    <xf numFmtId="14" fontId="9" fillId="2" borderId="0" xfId="0" applyNumberFormat="1" applyFont="1" applyFill="1" applyBorder="1" applyAlignment="1">
      <alignment horizontal="center"/>
    </xf>
    <xf numFmtId="14" fontId="9" fillId="2" borderId="0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26"/>
  <sheetViews>
    <sheetView tabSelected="1" workbookViewId="0">
      <selection activeCell="D28" sqref="D28"/>
    </sheetView>
  </sheetViews>
  <sheetFormatPr defaultRowHeight="12.75" x14ac:dyDescent="0.2"/>
  <cols>
    <col min="1" max="1" width="11.5703125" style="5" customWidth="1"/>
    <col min="2" max="2" width="0.5703125" style="5" customWidth="1"/>
    <col min="3" max="6" width="8.28515625" style="5" customWidth="1"/>
    <col min="7" max="7" width="0.5703125" style="5" customWidth="1"/>
    <col min="8" max="10" width="8.28515625" style="5" customWidth="1"/>
    <col min="11" max="11" width="0.5703125" style="5" customWidth="1"/>
    <col min="12" max="17" width="8.28515625" style="5" customWidth="1"/>
    <col min="18" max="18" width="0.5703125" style="5" customWidth="1"/>
    <col min="19" max="16384" width="9.140625" style="5"/>
  </cols>
  <sheetData>
    <row r="1" spans="1:21" x14ac:dyDescent="0.2">
      <c r="A1" s="11"/>
      <c r="B1" s="11"/>
      <c r="C1" s="173" t="s">
        <v>35</v>
      </c>
      <c r="D1" s="175"/>
      <c r="E1" s="175"/>
      <c r="F1" s="174"/>
      <c r="G1" s="65"/>
      <c r="H1" s="173" t="s">
        <v>37</v>
      </c>
      <c r="I1" s="173"/>
      <c r="J1" s="173"/>
      <c r="K1" s="53"/>
      <c r="L1" s="173" t="s">
        <v>40</v>
      </c>
      <c r="M1" s="174"/>
      <c r="N1" s="174"/>
      <c r="O1" s="174"/>
      <c r="P1" s="174"/>
      <c r="Q1" s="174"/>
      <c r="R1" s="53"/>
      <c r="S1" s="173" t="s">
        <v>39</v>
      </c>
      <c r="T1" s="174"/>
      <c r="U1" s="174"/>
    </row>
    <row r="2" spans="1:21" ht="88.5" customHeight="1" x14ac:dyDescent="0.2">
      <c r="A2" s="4" t="s">
        <v>12</v>
      </c>
      <c r="B2" s="4"/>
      <c r="C2" s="3" t="s">
        <v>38</v>
      </c>
      <c r="D2" s="3" t="s">
        <v>42</v>
      </c>
      <c r="E2" s="3" t="s">
        <v>43</v>
      </c>
      <c r="F2" s="3" t="s">
        <v>304</v>
      </c>
      <c r="G2" s="3"/>
      <c r="H2" s="3" t="s">
        <v>0</v>
      </c>
      <c r="I2" s="3" t="s">
        <v>1</v>
      </c>
      <c r="J2" s="3" t="s">
        <v>2</v>
      </c>
      <c r="K2" s="3"/>
      <c r="L2" s="13" t="s">
        <v>41</v>
      </c>
      <c r="M2" s="3" t="s">
        <v>4</v>
      </c>
      <c r="N2" s="3" t="s">
        <v>5</v>
      </c>
      <c r="O2" s="3" t="s">
        <v>6</v>
      </c>
      <c r="P2" s="3" t="s">
        <v>7</v>
      </c>
      <c r="Q2" s="3" t="s">
        <v>8</v>
      </c>
      <c r="R2" s="3"/>
      <c r="S2" s="13" t="s">
        <v>9</v>
      </c>
      <c r="T2" s="14" t="s">
        <v>10</v>
      </c>
      <c r="U2" s="3" t="s">
        <v>15</v>
      </c>
    </row>
    <row r="3" spans="1:21" x14ac:dyDescent="0.2">
      <c r="A3" s="118" t="s">
        <v>138</v>
      </c>
      <c r="B3" s="149"/>
      <c r="C3" s="30">
        <f>Monitoring!$B$28</f>
        <v>26</v>
      </c>
      <c r="D3" s="30">
        <f>Monitoring!$E$28</f>
        <v>26</v>
      </c>
      <c r="E3" s="150">
        <f>D3/C3</f>
        <v>1</v>
      </c>
      <c r="F3" s="145">
        <f>Monitoring!$I$28</f>
        <v>1.7569999999999999</v>
      </c>
      <c r="G3" s="144"/>
      <c r="H3" s="151">
        <f>'2012 Actions'!$B$3</f>
        <v>1</v>
      </c>
      <c r="I3" s="151">
        <f t="shared" ref="I3:I12" si="0">D3-H3</f>
        <v>25</v>
      </c>
      <c r="J3" s="150">
        <f t="shared" ref="J3:J12" si="1">H3/D3</f>
        <v>3.8461538461538464E-2</v>
      </c>
      <c r="K3" s="144"/>
      <c r="L3" s="144">
        <f>'Action Durations'!E4</f>
        <v>1</v>
      </c>
      <c r="M3" s="151">
        <f>'Action Durations'!H4</f>
        <v>0</v>
      </c>
      <c r="N3" s="151">
        <f>'Action Durations'!I4</f>
        <v>0</v>
      </c>
      <c r="O3" s="151">
        <f>'Action Durations'!J4</f>
        <v>1</v>
      </c>
      <c r="P3" s="151">
        <f>'Action Durations'!K4</f>
        <v>0</v>
      </c>
      <c r="Q3" s="151">
        <f>'Action Durations'!L4</f>
        <v>0</v>
      </c>
      <c r="R3" s="144"/>
      <c r="S3" s="152">
        <f>'Beach Days'!E29</f>
        <v>2548</v>
      </c>
      <c r="T3" s="152">
        <f>'Beach Days'!H29</f>
        <v>4</v>
      </c>
      <c r="U3" s="153">
        <f>T3/S3</f>
        <v>1.5698587127158557E-3</v>
      </c>
    </row>
    <row r="4" spans="1:21" x14ac:dyDescent="0.2">
      <c r="A4" s="118" t="s">
        <v>187</v>
      </c>
      <c r="B4" s="149"/>
      <c r="C4" s="49">
        <f>Monitoring!$B$33</f>
        <v>3</v>
      </c>
      <c r="D4" s="30">
        <f>Monitoring!$E$33</f>
        <v>3</v>
      </c>
      <c r="E4" s="150">
        <f>D4/C4</f>
        <v>1</v>
      </c>
      <c r="F4" s="145">
        <f>Monitoring!$I$33</f>
        <v>1.4419999999999999</v>
      </c>
      <c r="G4" s="144"/>
      <c r="H4" s="151">
        <f>'2012 Actions'!$B$6</f>
        <v>1</v>
      </c>
      <c r="I4" s="151">
        <f t="shared" si="0"/>
        <v>2</v>
      </c>
      <c r="J4" s="150">
        <f t="shared" si="1"/>
        <v>0.33333333333333331</v>
      </c>
      <c r="K4" s="144"/>
      <c r="L4" s="144">
        <f>'Action Durations'!E7</f>
        <v>1</v>
      </c>
      <c r="M4" s="151">
        <f>'Action Durations'!H7</f>
        <v>0</v>
      </c>
      <c r="N4" s="151">
        <f>'Action Durations'!I7</f>
        <v>0</v>
      </c>
      <c r="O4" s="151">
        <f>'Action Durations'!J7</f>
        <v>1</v>
      </c>
      <c r="P4" s="151">
        <f>'Action Durations'!K7</f>
        <v>0</v>
      </c>
      <c r="Q4" s="151">
        <f>'Action Durations'!L7</f>
        <v>0</v>
      </c>
      <c r="R4" s="144"/>
      <c r="S4" s="152">
        <f>'Beach Days'!E34</f>
        <v>294</v>
      </c>
      <c r="T4" s="152">
        <f>'Beach Days'!H34</f>
        <v>3</v>
      </c>
      <c r="U4" s="153">
        <f>T4/S4</f>
        <v>1.020408163265306E-2</v>
      </c>
    </row>
    <row r="5" spans="1:21" x14ac:dyDescent="0.2">
      <c r="A5" s="118" t="s">
        <v>194</v>
      </c>
      <c r="B5" s="149"/>
      <c r="C5" s="49">
        <f>Monitoring!$B$45</f>
        <v>10</v>
      </c>
      <c r="D5" s="30">
        <f>Monitoring!$E$45</f>
        <v>10</v>
      </c>
      <c r="E5" s="150">
        <f>D5/C5</f>
        <v>1</v>
      </c>
      <c r="F5" s="145">
        <f>Monitoring!$I$45</f>
        <v>1.3280000000000001</v>
      </c>
      <c r="G5" s="144"/>
      <c r="H5" s="151">
        <f>'2012 Actions'!$B$9</f>
        <v>1</v>
      </c>
      <c r="I5" s="151">
        <f t="shared" si="0"/>
        <v>9</v>
      </c>
      <c r="J5" s="150">
        <f t="shared" si="1"/>
        <v>0.1</v>
      </c>
      <c r="K5" s="144"/>
      <c r="L5" s="144">
        <f>'Action Durations'!E10</f>
        <v>1</v>
      </c>
      <c r="M5" s="151">
        <f>'Action Durations'!H10</f>
        <v>0</v>
      </c>
      <c r="N5" s="151">
        <f>'Action Durations'!I10</f>
        <v>0</v>
      </c>
      <c r="O5" s="151">
        <f>'Action Durations'!J10</f>
        <v>1</v>
      </c>
      <c r="P5" s="151">
        <f>'Action Durations'!K10</f>
        <v>0</v>
      </c>
      <c r="Q5" s="151">
        <f>'Action Durations'!L10</f>
        <v>0</v>
      </c>
      <c r="R5" s="144"/>
      <c r="S5" s="152">
        <f>'Beach Days'!E46</f>
        <v>980</v>
      </c>
      <c r="T5" s="152">
        <f>'Beach Days'!H46</f>
        <v>5</v>
      </c>
      <c r="U5" s="153">
        <f>T5/S5</f>
        <v>5.1020408163265302E-3</v>
      </c>
    </row>
    <row r="6" spans="1:21" x14ac:dyDescent="0.2">
      <c r="A6" s="118" t="s">
        <v>213</v>
      </c>
      <c r="B6" s="149"/>
      <c r="C6" s="49">
        <f>Monitoring!$B$52</f>
        <v>5</v>
      </c>
      <c r="D6" s="30">
        <f>Monitoring!$E$52</f>
        <v>5</v>
      </c>
      <c r="E6" s="150">
        <f>D6/C6</f>
        <v>1</v>
      </c>
      <c r="F6" s="145">
        <f>Monitoring!$I$52</f>
        <v>1.4910000000000001</v>
      </c>
      <c r="G6" s="144"/>
      <c r="H6" s="151">
        <f>'2012 Actions'!$B$12</f>
        <v>1</v>
      </c>
      <c r="I6" s="151">
        <f t="shared" si="0"/>
        <v>4</v>
      </c>
      <c r="J6" s="150">
        <f t="shared" si="1"/>
        <v>0.2</v>
      </c>
      <c r="K6" s="144"/>
      <c r="L6" s="144">
        <f>'Action Durations'!E13</f>
        <v>1</v>
      </c>
      <c r="M6" s="151">
        <f>'Action Durations'!H13</f>
        <v>0</v>
      </c>
      <c r="N6" s="151">
        <f>'Action Durations'!I13</f>
        <v>0</v>
      </c>
      <c r="O6" s="151">
        <f>'Action Durations'!J13</f>
        <v>1</v>
      </c>
      <c r="P6" s="151">
        <f>'Action Durations'!K13</f>
        <v>0</v>
      </c>
      <c r="Q6" s="151">
        <f>'Action Durations'!L13</f>
        <v>0</v>
      </c>
      <c r="R6" s="144"/>
      <c r="S6" s="152">
        <f>'Beach Days'!E53</f>
        <v>490</v>
      </c>
      <c r="T6" s="152">
        <f>'Beach Days'!H53</f>
        <v>5</v>
      </c>
      <c r="U6" s="153">
        <f>T6/S6</f>
        <v>1.020408163265306E-2</v>
      </c>
    </row>
    <row r="7" spans="1:21" x14ac:dyDescent="0.2">
      <c r="A7" s="118" t="s">
        <v>224</v>
      </c>
      <c r="B7" s="149"/>
      <c r="C7" s="49">
        <f>Monitoring!$B$60</f>
        <v>6</v>
      </c>
      <c r="D7" s="30">
        <f>Monitoring!$E$60</f>
        <v>6</v>
      </c>
      <c r="E7" s="150">
        <f t="shared" ref="E7:E11" si="2">D7/C7</f>
        <v>1</v>
      </c>
      <c r="F7" s="145">
        <f>Monitoring!$I$60</f>
        <v>0.52500000000000002</v>
      </c>
      <c r="G7" s="144"/>
      <c r="H7" s="151">
        <f>'2012 Actions'!$B$17</f>
        <v>3</v>
      </c>
      <c r="I7" s="151">
        <f t="shared" si="0"/>
        <v>3</v>
      </c>
      <c r="J7" s="150">
        <f t="shared" si="1"/>
        <v>0.5</v>
      </c>
      <c r="K7" s="144"/>
      <c r="L7" s="144">
        <f>'Action Durations'!E18</f>
        <v>3</v>
      </c>
      <c r="M7" s="151">
        <f>'Action Durations'!H18</f>
        <v>0</v>
      </c>
      <c r="N7" s="151">
        <f>'Action Durations'!I18</f>
        <v>0</v>
      </c>
      <c r="O7" s="151">
        <f>'Action Durations'!J18</f>
        <v>0</v>
      </c>
      <c r="P7" s="151">
        <f>'Action Durations'!K18</f>
        <v>1</v>
      </c>
      <c r="Q7" s="151">
        <f>'Action Durations'!L18</f>
        <v>2</v>
      </c>
      <c r="R7" s="144"/>
      <c r="S7" s="152">
        <f>'Beach Days'!E61</f>
        <v>523</v>
      </c>
      <c r="T7" s="152">
        <f>'Beach Days'!H61</f>
        <v>120</v>
      </c>
      <c r="U7" s="153">
        <f t="shared" ref="U7:U11" si="3">T7/S7</f>
        <v>0.2294455066921606</v>
      </c>
    </row>
    <row r="8" spans="1:21" x14ac:dyDescent="0.2">
      <c r="A8" s="118" t="s">
        <v>237</v>
      </c>
      <c r="B8" s="149"/>
      <c r="C8" s="49">
        <f>Monitoring!$B$64</f>
        <v>2</v>
      </c>
      <c r="D8" s="30">
        <f>Monitoring!$E$64</f>
        <v>2</v>
      </c>
      <c r="E8" s="150">
        <f t="shared" si="2"/>
        <v>1</v>
      </c>
      <c r="F8" s="145">
        <f>Monitoring!$I$64</f>
        <v>0.25</v>
      </c>
      <c r="G8" s="144"/>
      <c r="H8" s="151">
        <f>'2012 Actions'!$B$21</f>
        <v>2</v>
      </c>
      <c r="I8" s="151">
        <f t="shared" si="0"/>
        <v>0</v>
      </c>
      <c r="J8" s="150">
        <f t="shared" si="1"/>
        <v>1</v>
      </c>
      <c r="K8" s="144"/>
      <c r="L8" s="144">
        <f>'Action Durations'!E22</f>
        <v>2</v>
      </c>
      <c r="M8" s="151">
        <f>'Action Durations'!H22</f>
        <v>2</v>
      </c>
      <c r="N8" s="151">
        <f>'Action Durations'!I22</f>
        <v>0</v>
      </c>
      <c r="O8" s="151">
        <f>'Action Durations'!J22</f>
        <v>0</v>
      </c>
      <c r="P8" s="151">
        <f>'Action Durations'!K22</f>
        <v>0</v>
      </c>
      <c r="Q8" s="151">
        <f>'Action Durations'!L22</f>
        <v>0</v>
      </c>
      <c r="R8" s="144"/>
      <c r="S8" s="152">
        <f>'Beach Days'!E65</f>
        <v>196</v>
      </c>
      <c r="T8" s="152">
        <f>'Beach Days'!H65</f>
        <v>2</v>
      </c>
      <c r="U8" s="153">
        <f t="shared" si="3"/>
        <v>1.020408163265306E-2</v>
      </c>
    </row>
    <row r="9" spans="1:21" x14ac:dyDescent="0.2">
      <c r="A9" s="118" t="s">
        <v>242</v>
      </c>
      <c r="B9" s="149"/>
      <c r="C9" s="49">
        <f>Monitoring!$B$68</f>
        <v>2</v>
      </c>
      <c r="D9" s="30">
        <f>Monitoring!$E$68</f>
        <v>2</v>
      </c>
      <c r="E9" s="150">
        <f t="shared" si="2"/>
        <v>1</v>
      </c>
      <c r="F9" s="145">
        <f>Monitoring!$I$68</f>
        <v>0.32500000000000001</v>
      </c>
      <c r="G9" s="144"/>
      <c r="H9" s="151">
        <v>0</v>
      </c>
      <c r="I9" s="151">
        <f t="shared" si="0"/>
        <v>2</v>
      </c>
      <c r="J9" s="150">
        <f t="shared" si="1"/>
        <v>0</v>
      </c>
      <c r="K9" s="144"/>
      <c r="L9" s="144">
        <v>0</v>
      </c>
      <c r="M9" s="144" t="s">
        <v>280</v>
      </c>
      <c r="N9" s="144" t="s">
        <v>280</v>
      </c>
      <c r="O9" s="144" t="s">
        <v>280</v>
      </c>
      <c r="P9" s="144" t="s">
        <v>280</v>
      </c>
      <c r="Q9" s="144" t="s">
        <v>280</v>
      </c>
      <c r="R9" s="144"/>
      <c r="S9" s="152">
        <f>'Beach Days'!E69</f>
        <v>196</v>
      </c>
      <c r="T9" s="152">
        <f>'Beach Days'!H69</f>
        <v>0</v>
      </c>
      <c r="U9" s="153">
        <f t="shared" si="3"/>
        <v>0</v>
      </c>
    </row>
    <row r="10" spans="1:21" x14ac:dyDescent="0.2">
      <c r="A10" s="118" t="s">
        <v>247</v>
      </c>
      <c r="B10" s="149"/>
      <c r="C10" s="49">
        <f>Monitoring!$B$73</f>
        <v>3</v>
      </c>
      <c r="D10" s="30">
        <f>Monitoring!$E$73</f>
        <v>3</v>
      </c>
      <c r="E10" s="150">
        <f t="shared" si="2"/>
        <v>1</v>
      </c>
      <c r="F10" s="145">
        <f>Monitoring!$I$73</f>
        <v>0.56700000000000006</v>
      </c>
      <c r="G10" s="144"/>
      <c r="H10" s="151">
        <v>0</v>
      </c>
      <c r="I10" s="151">
        <f t="shared" si="0"/>
        <v>3</v>
      </c>
      <c r="J10" s="150">
        <f t="shared" si="1"/>
        <v>0</v>
      </c>
      <c r="K10" s="144"/>
      <c r="L10" s="144">
        <v>0</v>
      </c>
      <c r="M10" s="144" t="s">
        <v>280</v>
      </c>
      <c r="N10" s="144" t="s">
        <v>280</v>
      </c>
      <c r="O10" s="144" t="s">
        <v>280</v>
      </c>
      <c r="P10" s="144" t="s">
        <v>280</v>
      </c>
      <c r="Q10" s="144" t="s">
        <v>280</v>
      </c>
      <c r="R10" s="144"/>
      <c r="S10" s="152">
        <f>'Beach Days'!E74</f>
        <v>294</v>
      </c>
      <c r="T10" s="152">
        <f>'Beach Days'!H74</f>
        <v>0</v>
      </c>
      <c r="U10" s="153">
        <f t="shared" si="3"/>
        <v>0</v>
      </c>
    </row>
    <row r="11" spans="1:21" x14ac:dyDescent="0.2">
      <c r="A11" s="118" t="s">
        <v>254</v>
      </c>
      <c r="B11" s="149"/>
      <c r="C11" s="122">
        <f>Monitoring!$B$85</f>
        <v>10</v>
      </c>
      <c r="D11" s="154">
        <f>Monitoring!$E$85</f>
        <v>10</v>
      </c>
      <c r="E11" s="155">
        <f t="shared" si="2"/>
        <v>1</v>
      </c>
      <c r="F11" s="146">
        <f>Monitoring!$I$85</f>
        <v>11.688000000000002</v>
      </c>
      <c r="G11" s="59"/>
      <c r="H11" s="156">
        <v>0</v>
      </c>
      <c r="I11" s="156">
        <f t="shared" si="0"/>
        <v>10</v>
      </c>
      <c r="J11" s="155">
        <f t="shared" si="1"/>
        <v>0</v>
      </c>
      <c r="K11" s="59"/>
      <c r="L11" s="59">
        <v>0</v>
      </c>
      <c r="M11" s="59" t="s">
        <v>280</v>
      </c>
      <c r="N11" s="59" t="s">
        <v>280</v>
      </c>
      <c r="O11" s="59" t="s">
        <v>280</v>
      </c>
      <c r="P11" s="59" t="s">
        <v>280</v>
      </c>
      <c r="Q11" s="59" t="s">
        <v>280</v>
      </c>
      <c r="R11" s="59"/>
      <c r="S11" s="157">
        <f>'Beach Days'!E86</f>
        <v>980</v>
      </c>
      <c r="T11" s="157">
        <f>'Beach Days'!H86</f>
        <v>0</v>
      </c>
      <c r="U11" s="155">
        <f t="shared" si="3"/>
        <v>0</v>
      </c>
    </row>
    <row r="12" spans="1:21" x14ac:dyDescent="0.2">
      <c r="A12" s="121"/>
      <c r="B12" s="121"/>
      <c r="C12" s="143">
        <f>SUM(C3:C11)</f>
        <v>67</v>
      </c>
      <c r="D12" s="143">
        <f>SUM(D3:D11)</f>
        <v>67</v>
      </c>
      <c r="E12" s="158">
        <f>D12/C12</f>
        <v>1</v>
      </c>
      <c r="F12" s="147">
        <f>SUM(F3:F11)</f>
        <v>19.373000000000005</v>
      </c>
      <c r="G12" s="143"/>
      <c r="H12" s="143">
        <f>SUM(H3:H11)</f>
        <v>9</v>
      </c>
      <c r="I12" s="159">
        <f t="shared" si="0"/>
        <v>58</v>
      </c>
      <c r="J12" s="158">
        <f t="shared" si="1"/>
        <v>0.13432835820895522</v>
      </c>
      <c r="K12" s="143"/>
      <c r="L12" s="143">
        <f t="shared" ref="L12:Q12" si="4">SUM(L3:L11)</f>
        <v>9</v>
      </c>
      <c r="M12" s="143">
        <f t="shared" si="4"/>
        <v>2</v>
      </c>
      <c r="N12" s="143">
        <f t="shared" si="4"/>
        <v>0</v>
      </c>
      <c r="O12" s="143">
        <f t="shared" si="4"/>
        <v>4</v>
      </c>
      <c r="P12" s="143">
        <f t="shared" si="4"/>
        <v>1</v>
      </c>
      <c r="Q12" s="143">
        <f t="shared" si="4"/>
        <v>2</v>
      </c>
      <c r="R12" s="143"/>
      <c r="S12" s="160">
        <f>SUM(S3:S11)</f>
        <v>6501</v>
      </c>
      <c r="T12" s="160">
        <f>SUM(T3:T11)</f>
        <v>139</v>
      </c>
      <c r="U12" s="41">
        <f>T12/S12</f>
        <v>2.1381325949853869E-2</v>
      </c>
    </row>
    <row r="13" spans="1:21" x14ac:dyDescent="0.2">
      <c r="C13" s="12"/>
      <c r="D13" s="12"/>
      <c r="E13" s="16"/>
      <c r="F13" s="10"/>
      <c r="G13" s="12"/>
      <c r="H13" s="12"/>
      <c r="I13" s="15"/>
      <c r="J13" s="16"/>
      <c r="K13" s="12"/>
      <c r="L13" s="12"/>
      <c r="M13" s="12"/>
      <c r="N13" s="12"/>
      <c r="O13" s="12"/>
      <c r="P13" s="12"/>
      <c r="Q13" s="12"/>
      <c r="R13" s="12"/>
      <c r="S13" s="10"/>
      <c r="T13" s="10"/>
      <c r="U13" s="46"/>
    </row>
    <row r="14" spans="1:21" x14ac:dyDescent="0.2">
      <c r="T14" s="17"/>
    </row>
    <row r="15" spans="1:21" x14ac:dyDescent="0.2">
      <c r="A15" s="71" t="s">
        <v>47</v>
      </c>
      <c r="T15" s="17"/>
    </row>
    <row r="16" spans="1:21" x14ac:dyDescent="0.2">
      <c r="C16" s="77" t="s">
        <v>44</v>
      </c>
      <c r="D16" s="70" t="s">
        <v>55</v>
      </c>
    </row>
    <row r="17" spans="3:4" x14ac:dyDescent="0.2">
      <c r="C17" s="77"/>
      <c r="D17" s="70" t="s">
        <v>56</v>
      </c>
    </row>
    <row r="18" spans="3:4" x14ac:dyDescent="0.2">
      <c r="C18" s="77" t="s">
        <v>48</v>
      </c>
      <c r="D18" s="69" t="s">
        <v>54</v>
      </c>
    </row>
    <row r="19" spans="3:4" x14ac:dyDescent="0.2">
      <c r="C19" s="77" t="s">
        <v>45</v>
      </c>
      <c r="D19" s="70" t="s">
        <v>311</v>
      </c>
    </row>
    <row r="20" spans="3:4" x14ac:dyDescent="0.2">
      <c r="C20" s="77"/>
      <c r="D20" s="70" t="s">
        <v>310</v>
      </c>
    </row>
    <row r="21" spans="3:4" x14ac:dyDescent="0.2">
      <c r="C21" s="77" t="s">
        <v>46</v>
      </c>
      <c r="D21" s="69" t="s">
        <v>303</v>
      </c>
    </row>
    <row r="22" spans="3:4" x14ac:dyDescent="0.2">
      <c r="C22" s="77"/>
      <c r="D22" s="69" t="s">
        <v>57</v>
      </c>
    </row>
    <row r="23" spans="3:4" x14ac:dyDescent="0.2">
      <c r="C23" s="77" t="s">
        <v>50</v>
      </c>
      <c r="D23" s="69" t="s">
        <v>58</v>
      </c>
    </row>
    <row r="24" spans="3:4" x14ac:dyDescent="0.2">
      <c r="C24" s="78"/>
      <c r="D24" s="69" t="s">
        <v>59</v>
      </c>
    </row>
    <row r="25" spans="3:4" x14ac:dyDescent="0.2">
      <c r="C25" s="77" t="s">
        <v>49</v>
      </c>
      <c r="D25" s="69" t="s">
        <v>52</v>
      </c>
    </row>
    <row r="26" spans="3:4" x14ac:dyDescent="0.2">
      <c r="C26" s="77" t="s">
        <v>51</v>
      </c>
      <c r="D26" s="69" t="s">
        <v>53</v>
      </c>
    </row>
  </sheetData>
  <mergeCells count="4">
    <mergeCell ref="H1:J1"/>
    <mergeCell ref="L1:Q1"/>
    <mergeCell ref="S1:U1"/>
    <mergeCell ref="C1:F1"/>
  </mergeCells>
  <phoneticPr fontId="3" type="noConversion"/>
  <printOptions horizontalCentered="1" gridLines="1"/>
  <pageMargins left="0.25" right="0.25" top="1.5" bottom="0.75" header="0.5" footer="0.5"/>
  <pageSetup scale="80" orientation="landscape" r:id="rId1"/>
  <headerFooter alignWithMargins="0">
    <oddHeader>&amp;C&amp;"Arial,Bold"&amp;16 2012 Swimming Season
Maryland Summary</oddHead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89"/>
  <sheetViews>
    <sheetView zoomScaleNormal="100" workbookViewId="0"/>
  </sheetViews>
  <sheetFormatPr defaultRowHeight="12.75" x14ac:dyDescent="0.2"/>
  <cols>
    <col min="1" max="1" width="12.5703125" style="26" customWidth="1"/>
    <col min="2" max="2" width="7.7109375" style="26" customWidth="1"/>
    <col min="3" max="3" width="33" style="26" customWidth="1"/>
    <col min="4" max="4" width="9.7109375" style="26" customWidth="1"/>
    <col min="5" max="5" width="10.7109375" style="48" customWidth="1"/>
    <col min="6" max="6" width="9.140625" style="124"/>
    <col min="7" max="10" width="9.7109375" style="26" customWidth="1"/>
    <col min="12" max="16384" width="9.140625" style="22"/>
  </cols>
  <sheetData>
    <row r="1" spans="1:10" ht="33.75" customHeight="1" x14ac:dyDescent="0.2">
      <c r="A1" s="23" t="s">
        <v>12</v>
      </c>
      <c r="B1" s="23" t="s">
        <v>13</v>
      </c>
      <c r="C1" s="23" t="s">
        <v>62</v>
      </c>
      <c r="D1" s="3" t="s">
        <v>64</v>
      </c>
      <c r="E1" s="23" t="s">
        <v>63</v>
      </c>
      <c r="F1" s="168" t="s">
        <v>297</v>
      </c>
      <c r="G1" s="23" t="s">
        <v>65</v>
      </c>
      <c r="H1" s="23" t="s">
        <v>66</v>
      </c>
      <c r="I1" s="23" t="s">
        <v>67</v>
      </c>
      <c r="J1" s="23" t="s">
        <v>68</v>
      </c>
    </row>
    <row r="2" spans="1:10" ht="12.75" customHeight="1" x14ac:dyDescent="0.2">
      <c r="A2" s="133" t="s">
        <v>138</v>
      </c>
      <c r="B2" s="133" t="s">
        <v>139</v>
      </c>
      <c r="C2" s="133" t="s">
        <v>140</v>
      </c>
      <c r="D2" s="133">
        <v>1</v>
      </c>
      <c r="E2" s="133" t="s">
        <v>137</v>
      </c>
      <c r="F2" s="169">
        <v>2.9000000000000001E-2</v>
      </c>
      <c r="G2" s="133">
        <v>38.967407000000001</v>
      </c>
      <c r="H2" s="133">
        <v>-76.473659999999995</v>
      </c>
      <c r="I2" s="133">
        <v>38.967010000000002</v>
      </c>
      <c r="J2" s="133">
        <v>-76.473830000000007</v>
      </c>
    </row>
    <row r="3" spans="1:10" ht="12.75" customHeight="1" x14ac:dyDescent="0.2">
      <c r="A3" s="133" t="s">
        <v>138</v>
      </c>
      <c r="B3" s="133" t="s">
        <v>141</v>
      </c>
      <c r="C3" s="133" t="s">
        <v>142</v>
      </c>
      <c r="D3" s="133">
        <v>2</v>
      </c>
      <c r="E3" s="133" t="s">
        <v>137</v>
      </c>
      <c r="F3" s="169">
        <v>2.7E-2</v>
      </c>
      <c r="G3" s="133">
        <v>38.915790000000001</v>
      </c>
      <c r="H3" s="133">
        <v>-76.46078</v>
      </c>
      <c r="I3" s="133">
        <v>38.915950000000002</v>
      </c>
      <c r="J3" s="133">
        <v>-76.460329999999999</v>
      </c>
    </row>
    <row r="4" spans="1:10" ht="12.75" customHeight="1" x14ac:dyDescent="0.2">
      <c r="A4" s="133" t="s">
        <v>138</v>
      </c>
      <c r="B4" s="133" t="s">
        <v>307</v>
      </c>
      <c r="C4" s="133" t="s">
        <v>306</v>
      </c>
      <c r="D4" s="133">
        <v>2</v>
      </c>
      <c r="E4" s="133" t="s">
        <v>137</v>
      </c>
      <c r="F4" s="169">
        <v>0.02</v>
      </c>
      <c r="G4" s="133">
        <v>39.146470000000001</v>
      </c>
      <c r="H4" s="133">
        <v>-76.457949999999997</v>
      </c>
      <c r="I4" s="133">
        <v>39.146299999999997</v>
      </c>
      <c r="J4" s="133">
        <v>-76.457639999999998</v>
      </c>
    </row>
    <row r="5" spans="1:10" ht="12.75" customHeight="1" x14ac:dyDescent="0.2">
      <c r="A5" s="133" t="s">
        <v>138</v>
      </c>
      <c r="B5" s="133" t="s">
        <v>143</v>
      </c>
      <c r="C5" s="133" t="s">
        <v>144</v>
      </c>
      <c r="D5" s="133">
        <v>1</v>
      </c>
      <c r="E5" s="133" t="s">
        <v>137</v>
      </c>
      <c r="F5" s="169">
        <v>5.6000000000000001E-2</v>
      </c>
      <c r="G5" s="133">
        <v>38.933674000000003</v>
      </c>
      <c r="H5" s="133">
        <v>-76.460290000000001</v>
      </c>
      <c r="I5" s="133">
        <v>38.934305999999999</v>
      </c>
      <c r="J5" s="133">
        <v>-76.459639999999993</v>
      </c>
    </row>
    <row r="6" spans="1:10" ht="12.75" customHeight="1" x14ac:dyDescent="0.2">
      <c r="A6" s="133" t="s">
        <v>138</v>
      </c>
      <c r="B6" s="133" t="s">
        <v>145</v>
      </c>
      <c r="C6" s="133" t="s">
        <v>146</v>
      </c>
      <c r="D6" s="133">
        <v>1</v>
      </c>
      <c r="E6" s="133" t="s">
        <v>137</v>
      </c>
      <c r="F6" s="169">
        <v>3.2000000000000001E-2</v>
      </c>
      <c r="G6" s="133">
        <v>38.944516</v>
      </c>
      <c r="H6" s="133">
        <v>-76.45438</v>
      </c>
      <c r="I6" s="133">
        <v>38.944139999999997</v>
      </c>
      <c r="J6" s="133">
        <v>-76.45402</v>
      </c>
    </row>
    <row r="7" spans="1:10" ht="12.75" customHeight="1" x14ac:dyDescent="0.2">
      <c r="A7" s="133" t="s">
        <v>138</v>
      </c>
      <c r="B7" s="133" t="s">
        <v>147</v>
      </c>
      <c r="C7" s="133" t="s">
        <v>148</v>
      </c>
      <c r="D7" s="133">
        <v>3</v>
      </c>
      <c r="E7" s="133" t="s">
        <v>137</v>
      </c>
      <c r="F7" s="169">
        <v>1.9E-2</v>
      </c>
      <c r="G7" s="133">
        <v>39.136341999999999</v>
      </c>
      <c r="H7" s="133">
        <v>-76.440219999999997</v>
      </c>
      <c r="I7" s="133">
        <v>39.136586999999999</v>
      </c>
      <c r="J7" s="133">
        <v>-76.440370000000001</v>
      </c>
    </row>
    <row r="8" spans="1:10" ht="12.75" customHeight="1" x14ac:dyDescent="0.2">
      <c r="A8" s="133" t="s">
        <v>138</v>
      </c>
      <c r="B8" s="133" t="s">
        <v>149</v>
      </c>
      <c r="C8" s="133" t="s">
        <v>150</v>
      </c>
      <c r="D8" s="133">
        <v>2</v>
      </c>
      <c r="E8" s="133" t="s">
        <v>137</v>
      </c>
      <c r="F8" s="169">
        <v>0.23300000000000001</v>
      </c>
      <c r="G8" s="133">
        <v>38.873159000000001</v>
      </c>
      <c r="H8" s="133">
        <v>-76.506370000000004</v>
      </c>
      <c r="I8" s="133">
        <v>38.875605999999998</v>
      </c>
      <c r="J8" s="133">
        <v>-76.503388999999999</v>
      </c>
    </row>
    <row r="9" spans="1:10" ht="12.75" customHeight="1" x14ac:dyDescent="0.2">
      <c r="A9" s="133" t="s">
        <v>138</v>
      </c>
      <c r="B9" s="133" t="s">
        <v>151</v>
      </c>
      <c r="C9" s="133" t="s">
        <v>152</v>
      </c>
      <c r="D9" s="133">
        <v>3</v>
      </c>
      <c r="E9" s="133" t="s">
        <v>137</v>
      </c>
      <c r="F9" s="169">
        <v>1.2E-2</v>
      </c>
      <c r="G9" s="133">
        <v>38.793728000000002</v>
      </c>
      <c r="H9" s="133">
        <v>-76.524632999999994</v>
      </c>
      <c r="I9" s="133">
        <v>38.793880999999999</v>
      </c>
      <c r="J9" s="133">
        <v>-76.524517000000003</v>
      </c>
    </row>
    <row r="10" spans="1:10" ht="12.75" customHeight="1" x14ac:dyDescent="0.2">
      <c r="A10" s="133" t="s">
        <v>138</v>
      </c>
      <c r="B10" s="133" t="s">
        <v>153</v>
      </c>
      <c r="C10" s="133" t="s">
        <v>154</v>
      </c>
      <c r="D10" s="133">
        <v>2</v>
      </c>
      <c r="E10" s="133" t="s">
        <v>137</v>
      </c>
      <c r="F10" s="169">
        <v>6.3E-2</v>
      </c>
      <c r="G10" s="133">
        <v>39.047533000000001</v>
      </c>
      <c r="H10" s="133">
        <v>-76.432329999999993</v>
      </c>
      <c r="I10" s="133">
        <v>39.046914000000001</v>
      </c>
      <c r="J10" s="133">
        <v>-76.431460000000001</v>
      </c>
    </row>
    <row r="11" spans="1:10" ht="12.75" customHeight="1" x14ac:dyDescent="0.2">
      <c r="A11" s="133" t="s">
        <v>138</v>
      </c>
      <c r="B11" s="133" t="s">
        <v>155</v>
      </c>
      <c r="C11" s="133" t="s">
        <v>156</v>
      </c>
      <c r="D11" s="133">
        <v>2</v>
      </c>
      <c r="E11" s="133" t="s">
        <v>137</v>
      </c>
      <c r="F11" s="169">
        <v>0.02</v>
      </c>
      <c r="G11" s="133">
        <v>38.829337000000002</v>
      </c>
      <c r="H11" s="133">
        <v>-76.495739999999998</v>
      </c>
      <c r="I11" s="133">
        <v>38.829044000000003</v>
      </c>
      <c r="J11" s="133">
        <v>-76.495769999999993</v>
      </c>
    </row>
    <row r="12" spans="1:10" ht="12.75" customHeight="1" x14ac:dyDescent="0.2">
      <c r="A12" s="133" t="s">
        <v>138</v>
      </c>
      <c r="B12" s="133" t="s">
        <v>157</v>
      </c>
      <c r="C12" s="133" t="s">
        <v>158</v>
      </c>
      <c r="D12" s="133">
        <v>2</v>
      </c>
      <c r="E12" s="133" t="s">
        <v>137</v>
      </c>
      <c r="F12" s="169">
        <v>4.7E-2</v>
      </c>
      <c r="G12" s="133">
        <v>38.746535999999999</v>
      </c>
      <c r="H12" s="133">
        <v>-76.557429999999997</v>
      </c>
      <c r="I12" s="133">
        <v>38.745857999999998</v>
      </c>
      <c r="J12" s="133">
        <v>-76.557469999999995</v>
      </c>
    </row>
    <row r="13" spans="1:10" ht="12.75" customHeight="1" x14ac:dyDescent="0.2">
      <c r="A13" s="133" t="s">
        <v>138</v>
      </c>
      <c r="B13" s="133" t="s">
        <v>159</v>
      </c>
      <c r="C13" s="133" t="s">
        <v>160</v>
      </c>
      <c r="D13" s="133">
        <v>2</v>
      </c>
      <c r="E13" s="133" t="s">
        <v>137</v>
      </c>
      <c r="F13" s="169">
        <v>1.9E-2</v>
      </c>
      <c r="G13" s="133">
        <v>38.797964</v>
      </c>
      <c r="H13" s="133">
        <v>-76.513966999999994</v>
      </c>
      <c r="I13" s="133">
        <v>38.798102999999998</v>
      </c>
      <c r="J13" s="133">
        <v>-76.513668999999993</v>
      </c>
    </row>
    <row r="14" spans="1:10" ht="12.75" customHeight="1" x14ac:dyDescent="0.2">
      <c r="A14" s="133" t="s">
        <v>138</v>
      </c>
      <c r="B14" s="133" t="s">
        <v>161</v>
      </c>
      <c r="C14" s="133" t="s">
        <v>162</v>
      </c>
      <c r="D14" s="133">
        <v>2</v>
      </c>
      <c r="E14" s="133" t="s">
        <v>137</v>
      </c>
      <c r="F14" s="169">
        <v>0.14899999999999999</v>
      </c>
      <c r="G14" s="133">
        <v>38.928044999999997</v>
      </c>
      <c r="H14" s="133">
        <v>-76.463756000000004</v>
      </c>
      <c r="I14" s="133">
        <v>38.930129999999998</v>
      </c>
      <c r="J14" s="133">
        <v>-76.463055999999995</v>
      </c>
    </row>
    <row r="15" spans="1:10" ht="12.75" customHeight="1" x14ac:dyDescent="0.2">
      <c r="A15" s="133" t="s">
        <v>138</v>
      </c>
      <c r="B15" s="133" t="s">
        <v>163</v>
      </c>
      <c r="C15" s="133" t="s">
        <v>164</v>
      </c>
      <c r="D15" s="133">
        <v>3</v>
      </c>
      <c r="E15" s="133" t="s">
        <v>137</v>
      </c>
      <c r="F15" s="169">
        <v>1.7000000000000001E-2</v>
      </c>
      <c r="G15" s="133">
        <v>38.851650999999997</v>
      </c>
      <c r="H15" s="133">
        <v>-76.495450000000005</v>
      </c>
      <c r="I15" s="133">
        <v>38.851878999999997</v>
      </c>
      <c r="J15" s="133">
        <v>-76.495549999999994</v>
      </c>
    </row>
    <row r="16" spans="1:10" ht="12.75" customHeight="1" x14ac:dyDescent="0.2">
      <c r="A16" s="133" t="s">
        <v>138</v>
      </c>
      <c r="B16" s="133" t="s">
        <v>165</v>
      </c>
      <c r="C16" s="133" t="s">
        <v>166</v>
      </c>
      <c r="D16" s="133">
        <v>3</v>
      </c>
      <c r="E16" s="133" t="s">
        <v>137</v>
      </c>
      <c r="F16" s="169">
        <v>1.7999999999999999E-2</v>
      </c>
      <c r="G16" s="133">
        <v>38.773367</v>
      </c>
      <c r="H16" s="133">
        <v>-76.548349999999999</v>
      </c>
      <c r="I16" s="133">
        <v>38.773392999999999</v>
      </c>
      <c r="J16" s="133">
        <v>-76.548010000000005</v>
      </c>
    </row>
    <row r="17" spans="1:10" ht="12.75" customHeight="1" x14ac:dyDescent="0.2">
      <c r="A17" s="133" t="s">
        <v>138</v>
      </c>
      <c r="B17" s="133" t="s">
        <v>167</v>
      </c>
      <c r="C17" s="133" t="s">
        <v>168</v>
      </c>
      <c r="D17" s="133">
        <v>1</v>
      </c>
      <c r="E17" s="133" t="s">
        <v>298</v>
      </c>
      <c r="F17" s="169">
        <v>4.7E-2</v>
      </c>
      <c r="G17" s="133">
        <v>38.893495999999999</v>
      </c>
      <c r="H17" s="133">
        <v>-76.491219999999998</v>
      </c>
      <c r="I17" s="133">
        <v>38.892862000000001</v>
      </c>
      <c r="J17" s="133">
        <v>-76.490889999999993</v>
      </c>
    </row>
    <row r="18" spans="1:10" ht="12.75" customHeight="1" x14ac:dyDescent="0.2">
      <c r="A18" s="133" t="s">
        <v>138</v>
      </c>
      <c r="B18" s="133" t="s">
        <v>169</v>
      </c>
      <c r="C18" s="133" t="s">
        <v>170</v>
      </c>
      <c r="D18" s="133">
        <v>2</v>
      </c>
      <c r="E18" s="133" t="s">
        <v>137</v>
      </c>
      <c r="F18" s="169">
        <v>3.4000000000000002E-2</v>
      </c>
      <c r="G18" s="133">
        <v>39.061458000000002</v>
      </c>
      <c r="H18" s="133">
        <v>-76.432779999999994</v>
      </c>
      <c r="I18" s="133">
        <v>39.060969</v>
      </c>
      <c r="J18" s="133">
        <v>-76.432879999999997</v>
      </c>
    </row>
    <row r="19" spans="1:10" ht="12.75" customHeight="1" x14ac:dyDescent="0.2">
      <c r="A19" s="133" t="s">
        <v>138</v>
      </c>
      <c r="B19" s="133" t="s">
        <v>171</v>
      </c>
      <c r="C19" s="133" t="s">
        <v>172</v>
      </c>
      <c r="D19" s="133">
        <v>2</v>
      </c>
      <c r="E19" s="133" t="s">
        <v>137</v>
      </c>
      <c r="F19" s="169">
        <v>2.8000000000000001E-2</v>
      </c>
      <c r="G19" s="133">
        <v>38.926372000000001</v>
      </c>
      <c r="H19" s="133">
        <v>-76.463719999999995</v>
      </c>
      <c r="I19" s="133">
        <v>38.926775999999997</v>
      </c>
      <c r="J19" s="133">
        <v>-76.463660000000004</v>
      </c>
    </row>
    <row r="20" spans="1:10" ht="12.75" customHeight="1" x14ac:dyDescent="0.2">
      <c r="A20" s="133" t="s">
        <v>138</v>
      </c>
      <c r="B20" s="133" t="s">
        <v>173</v>
      </c>
      <c r="C20" s="133" t="s">
        <v>174</v>
      </c>
      <c r="D20" s="133">
        <v>2</v>
      </c>
      <c r="E20" s="133" t="s">
        <v>137</v>
      </c>
      <c r="F20" s="169">
        <v>8.6999999999999994E-2</v>
      </c>
      <c r="G20" s="133">
        <v>38.728436000000002</v>
      </c>
      <c r="H20" s="133">
        <v>-76.540970000000002</v>
      </c>
      <c r="I20" s="133">
        <v>38.727710000000002</v>
      </c>
      <c r="J20" s="133">
        <v>-76.539659999999998</v>
      </c>
    </row>
    <row r="21" spans="1:10" ht="12.75" customHeight="1" x14ac:dyDescent="0.2">
      <c r="A21" s="133" t="s">
        <v>138</v>
      </c>
      <c r="B21" s="133" t="s">
        <v>175</v>
      </c>
      <c r="C21" s="133" t="s">
        <v>176</v>
      </c>
      <c r="D21" s="133">
        <v>1</v>
      </c>
      <c r="E21" s="133" t="s">
        <v>137</v>
      </c>
      <c r="F21" s="169">
        <v>8.9999999999999993E-3</v>
      </c>
      <c r="G21" s="133">
        <v>39.058945999999999</v>
      </c>
      <c r="H21" s="133">
        <v>-76.543220000000005</v>
      </c>
      <c r="I21" s="133">
        <v>39.058903000000001</v>
      </c>
      <c r="J21" s="133">
        <v>-76.543059999999997</v>
      </c>
    </row>
    <row r="22" spans="1:10" ht="12.75" customHeight="1" x14ac:dyDescent="0.2">
      <c r="A22" s="133" t="s">
        <v>138</v>
      </c>
      <c r="B22" s="133" t="s">
        <v>295</v>
      </c>
      <c r="C22" s="133" t="s">
        <v>296</v>
      </c>
      <c r="D22" s="133">
        <v>1</v>
      </c>
      <c r="E22" s="133" t="s">
        <v>30</v>
      </c>
      <c r="F22" s="169">
        <v>0.158</v>
      </c>
      <c r="G22" s="133">
        <v>39.017848000000001</v>
      </c>
      <c r="H22" s="133">
        <v>-76.397000000000006</v>
      </c>
      <c r="I22" s="133">
        <v>39.015878000000001</v>
      </c>
      <c r="J22" s="133">
        <v>-76.395520000000005</v>
      </c>
    </row>
    <row r="23" spans="1:10" ht="12.75" customHeight="1" x14ac:dyDescent="0.2">
      <c r="A23" s="133" t="s">
        <v>138</v>
      </c>
      <c r="B23" s="133" t="s">
        <v>177</v>
      </c>
      <c r="C23" s="133" t="s">
        <v>178</v>
      </c>
      <c r="D23" s="133">
        <v>1</v>
      </c>
      <c r="E23" s="133" t="s">
        <v>30</v>
      </c>
      <c r="F23" s="169">
        <v>0.44800000000000001</v>
      </c>
      <c r="G23" s="133">
        <v>39.007666999999998</v>
      </c>
      <c r="H23" s="133">
        <v>-76.402630000000002</v>
      </c>
      <c r="I23" s="133">
        <v>39.011249999999997</v>
      </c>
      <c r="J23" s="133">
        <v>-76.395691999999997</v>
      </c>
    </row>
    <row r="24" spans="1:10" ht="12.75" customHeight="1" x14ac:dyDescent="0.2">
      <c r="A24" s="133" t="s">
        <v>138</v>
      </c>
      <c r="B24" s="133" t="s">
        <v>179</v>
      </c>
      <c r="C24" s="133" t="s">
        <v>180</v>
      </c>
      <c r="D24" s="133">
        <v>2</v>
      </c>
      <c r="E24" s="133" t="s">
        <v>137</v>
      </c>
      <c r="F24" s="169">
        <v>7.0000000000000007E-2</v>
      </c>
      <c r="G24" s="133">
        <v>38.886251000000001</v>
      </c>
      <c r="H24" s="133">
        <v>-76.490830000000003</v>
      </c>
      <c r="I24" s="133">
        <v>38.885286000000001</v>
      </c>
      <c r="J24" s="133">
        <v>-76.491219999999998</v>
      </c>
    </row>
    <row r="25" spans="1:10" ht="12.75" customHeight="1" x14ac:dyDescent="0.2">
      <c r="A25" s="133" t="s">
        <v>138</v>
      </c>
      <c r="B25" s="133" t="s">
        <v>181</v>
      </c>
      <c r="C25" s="133" t="s">
        <v>182</v>
      </c>
      <c r="D25" s="133">
        <v>3</v>
      </c>
      <c r="E25" s="133" t="s">
        <v>137</v>
      </c>
      <c r="F25" s="169">
        <v>2.9000000000000001E-2</v>
      </c>
      <c r="G25" s="133">
        <v>38.765638000000003</v>
      </c>
      <c r="H25" s="133">
        <v>-76.559880000000007</v>
      </c>
      <c r="I25" s="133">
        <v>38.766053999999997</v>
      </c>
      <c r="J25" s="133">
        <v>-76.559790000000007</v>
      </c>
    </row>
    <row r="26" spans="1:10" ht="12.75" customHeight="1" x14ac:dyDescent="0.2">
      <c r="A26" s="133" t="s">
        <v>138</v>
      </c>
      <c r="B26" s="133" t="s">
        <v>183</v>
      </c>
      <c r="C26" s="133" t="s">
        <v>184</v>
      </c>
      <c r="D26" s="133">
        <v>2</v>
      </c>
      <c r="E26" s="133" t="s">
        <v>137</v>
      </c>
      <c r="F26" s="169">
        <v>5.5E-2</v>
      </c>
      <c r="G26" s="133">
        <v>38.907459000000003</v>
      </c>
      <c r="H26" s="133">
        <v>-76.494979999999998</v>
      </c>
      <c r="I26" s="133">
        <v>38.906708999999999</v>
      </c>
      <c r="J26" s="133">
        <v>-76.4953</v>
      </c>
    </row>
    <row r="27" spans="1:10" ht="12.75" customHeight="1" x14ac:dyDescent="0.2">
      <c r="A27" s="134" t="s">
        <v>138</v>
      </c>
      <c r="B27" s="134" t="s">
        <v>185</v>
      </c>
      <c r="C27" s="134" t="s">
        <v>186</v>
      </c>
      <c r="D27" s="134">
        <v>2</v>
      </c>
      <c r="E27" s="134" t="s">
        <v>137</v>
      </c>
      <c r="F27" s="170">
        <v>3.1E-2</v>
      </c>
      <c r="G27" s="134">
        <v>39.154862000000001</v>
      </c>
      <c r="H27" s="134">
        <v>-76.471100000000007</v>
      </c>
      <c r="I27" s="134">
        <v>39.155175</v>
      </c>
      <c r="J27" s="134">
        <v>-76.471509999999995</v>
      </c>
    </row>
    <row r="28" spans="1:10" ht="12.75" customHeight="1" x14ac:dyDescent="0.2">
      <c r="A28" s="30"/>
      <c r="B28" s="31">
        <f>COUNTA(B2:B27)</f>
        <v>26</v>
      </c>
      <c r="C28" s="30"/>
      <c r="D28" s="67"/>
      <c r="E28" s="30"/>
      <c r="F28" s="171">
        <f>SUM(F2:F27)</f>
        <v>1.7569999999999999</v>
      </c>
      <c r="G28" s="30"/>
      <c r="H28" s="30"/>
      <c r="I28" s="30"/>
      <c r="J28" s="30"/>
    </row>
    <row r="29" spans="1:10" ht="12.75" customHeight="1" x14ac:dyDescent="0.2">
      <c r="A29" s="30"/>
      <c r="B29" s="30"/>
      <c r="C29" s="30"/>
      <c r="D29" s="49"/>
      <c r="E29" s="30"/>
      <c r="F29" s="172"/>
      <c r="G29" s="30"/>
      <c r="H29" s="30"/>
      <c r="I29" s="30"/>
      <c r="J29" s="30"/>
    </row>
    <row r="30" spans="1:10" ht="12.75" customHeight="1" x14ac:dyDescent="0.2">
      <c r="A30" s="133" t="s">
        <v>187</v>
      </c>
      <c r="B30" s="133" t="s">
        <v>188</v>
      </c>
      <c r="C30" s="133" t="s">
        <v>189</v>
      </c>
      <c r="D30" s="133">
        <v>2</v>
      </c>
      <c r="E30" s="133" t="s">
        <v>30</v>
      </c>
      <c r="F30" s="169">
        <v>0.28499999999999998</v>
      </c>
      <c r="G30" s="133">
        <v>39.365969999999997</v>
      </c>
      <c r="H30" s="133">
        <v>-76.338989999999995</v>
      </c>
      <c r="I30" s="133">
        <v>39.361899999999999</v>
      </c>
      <c r="J30" s="133">
        <v>-76.339920000000006</v>
      </c>
    </row>
    <row r="31" spans="1:10" ht="12.75" customHeight="1" x14ac:dyDescent="0.2">
      <c r="A31" s="133" t="s">
        <v>187</v>
      </c>
      <c r="B31" s="133" t="s">
        <v>190</v>
      </c>
      <c r="C31" s="133" t="s">
        <v>191</v>
      </c>
      <c r="D31" s="133">
        <v>2</v>
      </c>
      <c r="E31" s="133" t="s">
        <v>30</v>
      </c>
      <c r="F31" s="169">
        <v>0.83899999999999997</v>
      </c>
      <c r="G31" s="133">
        <v>39.254047</v>
      </c>
      <c r="H31" s="133">
        <v>-76.37209</v>
      </c>
      <c r="I31" s="133">
        <v>39.249406999999998</v>
      </c>
      <c r="J31" s="133">
        <v>-76.386539999999997</v>
      </c>
    </row>
    <row r="32" spans="1:10" ht="12.75" customHeight="1" x14ac:dyDescent="0.2">
      <c r="A32" s="134" t="s">
        <v>187</v>
      </c>
      <c r="B32" s="134" t="s">
        <v>192</v>
      </c>
      <c r="C32" s="134" t="s">
        <v>193</v>
      </c>
      <c r="D32" s="134">
        <v>2</v>
      </c>
      <c r="E32" s="134" t="s">
        <v>30</v>
      </c>
      <c r="F32" s="170">
        <v>0.318</v>
      </c>
      <c r="G32" s="134">
        <v>39.252346000000003</v>
      </c>
      <c r="H32" s="134">
        <v>-76.404179999999997</v>
      </c>
      <c r="I32" s="134">
        <v>39.249008000000003</v>
      </c>
      <c r="J32" s="134">
        <v>-76.400080000000003</v>
      </c>
    </row>
    <row r="33" spans="1:10" ht="12.75" customHeight="1" x14ac:dyDescent="0.2">
      <c r="A33" s="30"/>
      <c r="B33" s="31">
        <f>COUNTA(B30:B32)</f>
        <v>3</v>
      </c>
      <c r="C33" s="30"/>
      <c r="D33" s="67"/>
      <c r="E33" s="43"/>
      <c r="F33" s="171">
        <f>SUM(F30:F32)</f>
        <v>1.4419999999999999</v>
      </c>
      <c r="G33" s="43"/>
      <c r="H33" s="43"/>
      <c r="I33" s="43"/>
      <c r="J33" s="43"/>
    </row>
    <row r="34" spans="1:10" ht="12.75" customHeight="1" x14ac:dyDescent="0.2">
      <c r="A34" s="30"/>
      <c r="B34" s="31"/>
      <c r="C34" s="30"/>
      <c r="D34" s="50"/>
      <c r="E34" s="43"/>
      <c r="F34" s="172"/>
      <c r="G34" s="43"/>
      <c r="H34" s="43"/>
      <c r="I34" s="43"/>
      <c r="J34" s="43"/>
    </row>
    <row r="35" spans="1:10" ht="12.75" customHeight="1" x14ac:dyDescent="0.2">
      <c r="A35" s="133" t="s">
        <v>194</v>
      </c>
      <c r="B35" s="133" t="s">
        <v>195</v>
      </c>
      <c r="C35" s="133" t="s">
        <v>196</v>
      </c>
      <c r="D35" s="133">
        <v>1</v>
      </c>
      <c r="E35" s="133" t="s">
        <v>30</v>
      </c>
      <c r="F35" s="169">
        <v>0.29399999999999998</v>
      </c>
      <c r="G35" s="133">
        <v>38.621369999999999</v>
      </c>
      <c r="H35" s="133">
        <v>-76.513779999999997</v>
      </c>
      <c r="I35" s="133">
        <v>38.617190000000001</v>
      </c>
      <c r="J35" s="133">
        <v>-76.512730000000005</v>
      </c>
    </row>
    <row r="36" spans="1:10" ht="12.75" customHeight="1" x14ac:dyDescent="0.2">
      <c r="A36" s="133" t="s">
        <v>194</v>
      </c>
      <c r="B36" s="133" t="s">
        <v>308</v>
      </c>
      <c r="C36" s="133" t="s">
        <v>309</v>
      </c>
      <c r="D36" s="133">
        <v>1</v>
      </c>
      <c r="E36" s="133" t="s">
        <v>30</v>
      </c>
      <c r="F36" s="169">
        <v>6.5000000000000002E-2</v>
      </c>
      <c r="G36" s="133">
        <v>38.679920000000003</v>
      </c>
      <c r="H36" s="133">
        <v>-76.532409999999999</v>
      </c>
      <c r="I36" s="133">
        <v>38.678989999999999</v>
      </c>
      <c r="J36" s="133">
        <v>-76.532550000000001</v>
      </c>
    </row>
    <row r="37" spans="1:10" ht="12.75" customHeight="1" x14ac:dyDescent="0.2">
      <c r="A37" s="133" t="s">
        <v>194</v>
      </c>
      <c r="B37" s="133" t="s">
        <v>197</v>
      </c>
      <c r="C37" s="133" t="s">
        <v>198</v>
      </c>
      <c r="D37" s="133">
        <v>2</v>
      </c>
      <c r="E37" s="133" t="s">
        <v>137</v>
      </c>
      <c r="F37" s="169">
        <v>4.1000000000000002E-2</v>
      </c>
      <c r="G37" s="133">
        <v>38.689819999999997</v>
      </c>
      <c r="H37" s="133">
        <v>-76.532820000000001</v>
      </c>
      <c r="I37" s="133">
        <v>38.689230000000002</v>
      </c>
      <c r="J37" s="133">
        <v>-76.532920000000004</v>
      </c>
    </row>
    <row r="38" spans="1:10" ht="12.75" customHeight="1" x14ac:dyDescent="0.2">
      <c r="A38" s="133" t="s">
        <v>194</v>
      </c>
      <c r="B38" s="133" t="s">
        <v>199</v>
      </c>
      <c r="C38" s="133" t="s">
        <v>200</v>
      </c>
      <c r="D38" s="133">
        <v>2</v>
      </c>
      <c r="E38" s="133" t="s">
        <v>137</v>
      </c>
      <c r="F38" s="169">
        <v>0.11700000000000001</v>
      </c>
      <c r="G38" s="133">
        <v>38.352055</v>
      </c>
      <c r="H38" s="133">
        <v>-76.394400000000005</v>
      </c>
      <c r="I38" s="133">
        <v>38.353450000000002</v>
      </c>
      <c r="J38" s="133">
        <v>-76.393180000000001</v>
      </c>
    </row>
    <row r="39" spans="1:10" ht="12.75" customHeight="1" x14ac:dyDescent="0.2">
      <c r="A39" s="133" t="s">
        <v>194</v>
      </c>
      <c r="B39" s="133" t="s">
        <v>201</v>
      </c>
      <c r="C39" s="133" t="s">
        <v>202</v>
      </c>
      <c r="D39" s="133">
        <v>2</v>
      </c>
      <c r="E39" s="133" t="s">
        <v>137</v>
      </c>
      <c r="F39" s="169">
        <v>0.159</v>
      </c>
      <c r="G39" s="133">
        <v>38.464998999999999</v>
      </c>
      <c r="H39" s="133">
        <v>-76.471350000000001</v>
      </c>
      <c r="I39" s="133">
        <v>38.466146999999999</v>
      </c>
      <c r="J39" s="133">
        <v>-76.4739</v>
      </c>
    </row>
    <row r="40" spans="1:10" ht="12.75" customHeight="1" x14ac:dyDescent="0.2">
      <c r="A40" s="133" t="s">
        <v>194</v>
      </c>
      <c r="B40" s="133" t="s">
        <v>203</v>
      </c>
      <c r="C40" s="133" t="s">
        <v>204</v>
      </c>
      <c r="D40" s="133">
        <v>2</v>
      </c>
      <c r="E40" s="133" t="s">
        <v>30</v>
      </c>
      <c r="F40" s="169">
        <v>0.17100000000000001</v>
      </c>
      <c r="G40" s="133">
        <v>38.449168999999998</v>
      </c>
      <c r="H40" s="133">
        <v>-76.456090000000003</v>
      </c>
      <c r="I40" s="133">
        <v>38.451627000000002</v>
      </c>
      <c r="J40" s="133">
        <v>-76.456530000000001</v>
      </c>
    </row>
    <row r="41" spans="1:10" ht="12.75" customHeight="1" x14ac:dyDescent="0.2">
      <c r="A41" s="133" t="s">
        <v>194</v>
      </c>
      <c r="B41" s="133" t="s">
        <v>205</v>
      </c>
      <c r="C41" s="133" t="s">
        <v>206</v>
      </c>
      <c r="D41" s="133">
        <v>1</v>
      </c>
      <c r="E41" s="133" t="s">
        <v>137</v>
      </c>
      <c r="F41" s="169">
        <v>0.1</v>
      </c>
      <c r="G41" s="133">
        <v>38.70749</v>
      </c>
      <c r="H41" s="133">
        <v>-76.530810000000002</v>
      </c>
      <c r="I41" s="133">
        <v>38.706090000000003</v>
      </c>
      <c r="J41" s="133">
        <v>-76.531319999999994</v>
      </c>
    </row>
    <row r="42" spans="1:10" ht="12.75" customHeight="1" x14ac:dyDescent="0.2">
      <c r="A42" s="133" t="s">
        <v>194</v>
      </c>
      <c r="B42" s="133" t="s">
        <v>207</v>
      </c>
      <c r="C42" s="133" t="s">
        <v>208</v>
      </c>
      <c r="D42" s="133">
        <v>3</v>
      </c>
      <c r="E42" s="133" t="s">
        <v>30</v>
      </c>
      <c r="F42" s="169">
        <v>0.19</v>
      </c>
      <c r="G42" s="133">
        <v>38.532798</v>
      </c>
      <c r="H42" s="133">
        <v>-76.517020000000002</v>
      </c>
      <c r="I42" s="133">
        <v>38.530129000000002</v>
      </c>
      <c r="J42" s="133">
        <v>-76.516180000000006</v>
      </c>
    </row>
    <row r="43" spans="1:10" ht="12.75" customHeight="1" x14ac:dyDescent="0.2">
      <c r="A43" s="133" t="s">
        <v>194</v>
      </c>
      <c r="B43" s="133" t="s">
        <v>209</v>
      </c>
      <c r="C43" s="133" t="s">
        <v>210</v>
      </c>
      <c r="D43" s="133">
        <v>2</v>
      </c>
      <c r="E43" s="133" t="s">
        <v>137</v>
      </c>
      <c r="F43" s="169">
        <v>0.153</v>
      </c>
      <c r="G43" s="133">
        <v>38.334020000000002</v>
      </c>
      <c r="H43" s="133">
        <v>-76.410340000000005</v>
      </c>
      <c r="I43" s="133">
        <v>38.335999999999999</v>
      </c>
      <c r="J43" s="133">
        <v>-76.409059999999997</v>
      </c>
    </row>
    <row r="44" spans="1:10" ht="12.75" customHeight="1" x14ac:dyDescent="0.2">
      <c r="A44" s="134" t="s">
        <v>194</v>
      </c>
      <c r="B44" s="134" t="s">
        <v>211</v>
      </c>
      <c r="C44" s="134" t="s">
        <v>212</v>
      </c>
      <c r="D44" s="134">
        <v>2</v>
      </c>
      <c r="E44" s="134" t="s">
        <v>137</v>
      </c>
      <c r="F44" s="170">
        <v>3.7999999999999999E-2</v>
      </c>
      <c r="G44" s="134">
        <v>38.693007000000001</v>
      </c>
      <c r="H44" s="134">
        <v>-76.533011000000002</v>
      </c>
      <c r="I44" s="134">
        <v>38.692483000000003</v>
      </c>
      <c r="J44" s="134">
        <v>-76.532804999999996</v>
      </c>
    </row>
    <row r="45" spans="1:10" ht="12.75" customHeight="1" x14ac:dyDescent="0.2">
      <c r="A45" s="30"/>
      <c r="B45" s="31">
        <f>COUNTA(B35:B44)</f>
        <v>10</v>
      </c>
      <c r="C45" s="30"/>
      <c r="D45" s="67"/>
      <c r="E45" s="30"/>
      <c r="F45" s="171">
        <f>SUM(F35:F44)</f>
        <v>1.3280000000000001</v>
      </c>
      <c r="G45" s="30"/>
      <c r="H45" s="30"/>
      <c r="I45" s="30"/>
      <c r="J45" s="30"/>
    </row>
    <row r="46" spans="1:10" ht="12.75" customHeight="1" x14ac:dyDescent="0.2">
      <c r="A46" s="30"/>
      <c r="B46" s="31"/>
      <c r="C46" s="30"/>
      <c r="D46" s="67"/>
      <c r="E46" s="30"/>
      <c r="F46" s="171"/>
      <c r="G46" s="30"/>
      <c r="H46" s="30"/>
      <c r="I46" s="30"/>
      <c r="J46" s="30"/>
    </row>
    <row r="47" spans="1:10" ht="12.75" customHeight="1" x14ac:dyDescent="0.2">
      <c r="A47" s="133" t="s">
        <v>213</v>
      </c>
      <c r="B47" s="133" t="s">
        <v>214</v>
      </c>
      <c r="C47" s="133" t="s">
        <v>215</v>
      </c>
      <c r="D47" s="133">
        <v>2</v>
      </c>
      <c r="E47" s="133" t="s">
        <v>137</v>
      </c>
      <c r="F47" s="169">
        <v>7.1999999999999995E-2</v>
      </c>
      <c r="G47" s="133">
        <v>39.443309999999997</v>
      </c>
      <c r="H47" s="133">
        <v>-75.977680000000007</v>
      </c>
      <c r="I47" s="133">
        <v>39.442270000000001</v>
      </c>
      <c r="J47" s="133">
        <v>-75.977800000000002</v>
      </c>
    </row>
    <row r="48" spans="1:10" ht="12.75" customHeight="1" x14ac:dyDescent="0.2">
      <c r="A48" s="133" t="s">
        <v>213</v>
      </c>
      <c r="B48" s="133" t="s">
        <v>216</v>
      </c>
      <c r="C48" s="133" t="s">
        <v>217</v>
      </c>
      <c r="D48" s="133">
        <v>1</v>
      </c>
      <c r="E48" s="133" t="s">
        <v>30</v>
      </c>
      <c r="F48" s="169">
        <v>0.14499999999999999</v>
      </c>
      <c r="G48" s="133">
        <v>39.494900000000001</v>
      </c>
      <c r="H48" s="133">
        <v>-75.988950000000003</v>
      </c>
      <c r="I48" s="133">
        <v>39.492959999999997</v>
      </c>
      <c r="J48" s="133">
        <v>-75.98997</v>
      </c>
    </row>
    <row r="49" spans="1:10" ht="12.75" customHeight="1" x14ac:dyDescent="0.2">
      <c r="A49" s="133" t="s">
        <v>213</v>
      </c>
      <c r="B49" s="133" t="s">
        <v>218</v>
      </c>
      <c r="C49" s="133" t="s">
        <v>219</v>
      </c>
      <c r="D49" s="133">
        <v>3</v>
      </c>
      <c r="E49" s="133" t="s">
        <v>137</v>
      </c>
      <c r="F49" s="169">
        <v>0.45800000000000002</v>
      </c>
      <c r="G49" s="133">
        <v>39.386341999999999</v>
      </c>
      <c r="H49" s="133">
        <v>-76.03528</v>
      </c>
      <c r="I49" s="133">
        <v>39.391038999999999</v>
      </c>
      <c r="J49" s="133">
        <v>-76.041330000000002</v>
      </c>
    </row>
    <row r="50" spans="1:10" ht="12.75" customHeight="1" x14ac:dyDescent="0.2">
      <c r="A50" s="133" t="s">
        <v>213</v>
      </c>
      <c r="B50" s="133" t="s">
        <v>220</v>
      </c>
      <c r="C50" s="133" t="s">
        <v>221</v>
      </c>
      <c r="D50" s="133">
        <v>3</v>
      </c>
      <c r="E50" s="133" t="s">
        <v>137</v>
      </c>
      <c r="F50" s="169">
        <v>0.51800000000000002</v>
      </c>
      <c r="G50" s="133">
        <v>39.518650999999998</v>
      </c>
      <c r="H50" s="133">
        <v>-75.980829999999997</v>
      </c>
      <c r="I50" s="133">
        <v>39.526161000000002</v>
      </c>
      <c r="J50" s="133">
        <v>-75.980789999999999</v>
      </c>
    </row>
    <row r="51" spans="1:10" ht="12.75" customHeight="1" x14ac:dyDescent="0.2">
      <c r="A51" s="134" t="s">
        <v>213</v>
      </c>
      <c r="B51" s="134" t="s">
        <v>222</v>
      </c>
      <c r="C51" s="134" t="s">
        <v>223</v>
      </c>
      <c r="D51" s="134">
        <v>3</v>
      </c>
      <c r="E51" s="134" t="s">
        <v>137</v>
      </c>
      <c r="F51" s="170">
        <v>0.29799999999999999</v>
      </c>
      <c r="G51" s="134">
        <v>39.433244999999999</v>
      </c>
      <c r="H51" s="134">
        <v>-75.990830000000003</v>
      </c>
      <c r="I51" s="134">
        <v>39.431747999999999</v>
      </c>
      <c r="J51" s="134">
        <v>-75.99606</v>
      </c>
    </row>
    <row r="52" spans="1:10" ht="12.75" customHeight="1" x14ac:dyDescent="0.2">
      <c r="A52" s="30"/>
      <c r="B52" s="31">
        <f>COUNTA(B47:B51)</f>
        <v>5</v>
      </c>
      <c r="C52" s="30"/>
      <c r="D52" s="67"/>
      <c r="E52" s="30"/>
      <c r="F52" s="171">
        <f>SUM(F47:F51)</f>
        <v>1.4910000000000001</v>
      </c>
      <c r="G52" s="30"/>
      <c r="H52" s="30"/>
      <c r="I52" s="30"/>
      <c r="J52" s="30"/>
    </row>
    <row r="53" spans="1:10" ht="12.75" customHeight="1" x14ac:dyDescent="0.2">
      <c r="A53" s="30"/>
      <c r="B53" s="31"/>
      <c r="C53" s="30"/>
      <c r="D53" s="67"/>
      <c r="E53" s="30"/>
      <c r="F53" s="171"/>
      <c r="G53" s="30"/>
      <c r="H53" s="30"/>
      <c r="I53" s="30"/>
      <c r="J53" s="30"/>
    </row>
    <row r="54" spans="1:10" ht="12.75" customHeight="1" x14ac:dyDescent="0.2">
      <c r="A54" s="133" t="s">
        <v>224</v>
      </c>
      <c r="B54" s="133" t="s">
        <v>225</v>
      </c>
      <c r="C54" s="133" t="s">
        <v>226</v>
      </c>
      <c r="D54" s="133">
        <v>3</v>
      </c>
      <c r="E54" s="133" t="s">
        <v>137</v>
      </c>
      <c r="F54" s="169">
        <v>8.5999999999999993E-2</v>
      </c>
      <c r="G54" s="133">
        <v>39.253480000000003</v>
      </c>
      <c r="H54" s="133">
        <v>-76.223690000000005</v>
      </c>
      <c r="I54" s="133">
        <v>39.254600000000003</v>
      </c>
      <c r="J54" s="133">
        <v>-76.222980000000007</v>
      </c>
    </row>
    <row r="55" spans="1:10" ht="12.75" customHeight="1" x14ac:dyDescent="0.2">
      <c r="A55" s="133" t="s">
        <v>224</v>
      </c>
      <c r="B55" s="133" t="s">
        <v>227</v>
      </c>
      <c r="C55" s="133" t="s">
        <v>228</v>
      </c>
      <c r="D55" s="133">
        <v>3</v>
      </c>
      <c r="E55" s="133" t="s">
        <v>137</v>
      </c>
      <c r="F55" s="169">
        <v>0.16300000000000001</v>
      </c>
      <c r="G55" s="133">
        <v>39.362549999999999</v>
      </c>
      <c r="H55" s="133">
        <v>-76.115250000000003</v>
      </c>
      <c r="I55" s="133">
        <v>39.364759999999997</v>
      </c>
      <c r="J55" s="133">
        <v>-76.114170000000001</v>
      </c>
    </row>
    <row r="56" spans="1:10" ht="12.75" customHeight="1" x14ac:dyDescent="0.2">
      <c r="A56" s="133" t="s">
        <v>224</v>
      </c>
      <c r="B56" s="133" t="s">
        <v>229</v>
      </c>
      <c r="C56" s="133" t="s">
        <v>230</v>
      </c>
      <c r="D56" s="133">
        <v>3</v>
      </c>
      <c r="E56" s="133" t="s">
        <v>30</v>
      </c>
      <c r="F56" s="169">
        <v>5.3999999999999999E-2</v>
      </c>
      <c r="G56" s="133">
        <v>39.136879999999998</v>
      </c>
      <c r="H56" s="133">
        <v>-76.256609999999995</v>
      </c>
      <c r="I56" s="133">
        <v>39.137529999999998</v>
      </c>
      <c r="J56" s="133">
        <v>-76.257159999999999</v>
      </c>
    </row>
    <row r="57" spans="1:10" ht="12.75" customHeight="1" x14ac:dyDescent="0.2">
      <c r="A57" s="133" t="s">
        <v>224</v>
      </c>
      <c r="B57" s="133" t="s">
        <v>231</v>
      </c>
      <c r="C57" s="133" t="s">
        <v>232</v>
      </c>
      <c r="D57" s="133">
        <v>3</v>
      </c>
      <c r="E57" s="133" t="s">
        <v>298</v>
      </c>
      <c r="F57" s="169">
        <v>7.3999999999999996E-2</v>
      </c>
      <c r="G57" s="133">
        <v>39.230657999999998</v>
      </c>
      <c r="H57" s="133">
        <v>-76.234014000000002</v>
      </c>
      <c r="I57" s="133">
        <v>39.229747000000003</v>
      </c>
      <c r="J57" s="133">
        <v>-76.234741999999997</v>
      </c>
    </row>
    <row r="58" spans="1:10" ht="12.75" customHeight="1" x14ac:dyDescent="0.2">
      <c r="A58" s="133" t="s">
        <v>224</v>
      </c>
      <c r="B58" s="133" t="s">
        <v>233</v>
      </c>
      <c r="C58" s="133" t="s">
        <v>234</v>
      </c>
      <c r="D58" s="133">
        <v>3</v>
      </c>
      <c r="E58" s="133" t="s">
        <v>137</v>
      </c>
      <c r="F58" s="169">
        <v>5.7000000000000002E-2</v>
      </c>
      <c r="G58" s="133">
        <v>39.213686000000003</v>
      </c>
      <c r="H58" s="133">
        <v>-76.244760999999997</v>
      </c>
      <c r="I58" s="133">
        <v>39.214322000000003</v>
      </c>
      <c r="J58" s="133">
        <v>-76.244080999999994</v>
      </c>
    </row>
    <row r="59" spans="1:10" ht="12.75" customHeight="1" x14ac:dyDescent="0.2">
      <c r="A59" s="134" t="s">
        <v>224</v>
      </c>
      <c r="B59" s="134" t="s">
        <v>235</v>
      </c>
      <c r="C59" s="134" t="s">
        <v>236</v>
      </c>
      <c r="D59" s="134">
        <v>3</v>
      </c>
      <c r="E59" s="134" t="s">
        <v>137</v>
      </c>
      <c r="F59" s="170">
        <v>9.0999999999999998E-2</v>
      </c>
      <c r="G59" s="134">
        <v>39.358080000000001</v>
      </c>
      <c r="H59" s="134">
        <v>-76.120450000000005</v>
      </c>
      <c r="I59" s="134">
        <v>39.358930000000001</v>
      </c>
      <c r="J59" s="134">
        <v>-76.119159999999994</v>
      </c>
    </row>
    <row r="60" spans="1:10" ht="12.75" customHeight="1" x14ac:dyDescent="0.2">
      <c r="A60" s="30"/>
      <c r="B60" s="31">
        <f>COUNTA(B54:B59)</f>
        <v>6</v>
      </c>
      <c r="C60" s="30"/>
      <c r="D60" s="67"/>
      <c r="E60" s="30"/>
      <c r="F60" s="171">
        <f>SUM(F54:F59)</f>
        <v>0.52500000000000002</v>
      </c>
      <c r="G60" s="30"/>
      <c r="H60" s="30"/>
      <c r="I60" s="30"/>
      <c r="J60" s="30"/>
    </row>
    <row r="61" spans="1:10" ht="12.75" customHeight="1" x14ac:dyDescent="0.2">
      <c r="A61" s="30"/>
      <c r="B61" s="31"/>
      <c r="C61" s="30"/>
      <c r="D61" s="67"/>
      <c r="E61" s="30"/>
      <c r="F61" s="171"/>
      <c r="G61" s="30"/>
      <c r="H61" s="30"/>
      <c r="I61" s="30"/>
      <c r="J61" s="30"/>
    </row>
    <row r="62" spans="1:10" ht="12.75" customHeight="1" x14ac:dyDescent="0.2">
      <c r="A62" s="133" t="s">
        <v>237</v>
      </c>
      <c r="B62" s="133" t="s">
        <v>238</v>
      </c>
      <c r="C62" s="133" t="s">
        <v>239</v>
      </c>
      <c r="D62" s="133">
        <v>3</v>
      </c>
      <c r="E62" s="133" t="s">
        <v>137</v>
      </c>
      <c r="F62" s="169">
        <v>0.124</v>
      </c>
      <c r="G62" s="133">
        <v>38.961198000000003</v>
      </c>
      <c r="H62" s="133">
        <v>-76.350999999999999</v>
      </c>
      <c r="I62" s="133">
        <v>38.959595999999998</v>
      </c>
      <c r="J62" s="133">
        <v>-76.352040000000002</v>
      </c>
    </row>
    <row r="63" spans="1:10" ht="12.75" customHeight="1" x14ac:dyDescent="0.2">
      <c r="A63" s="134" t="s">
        <v>237</v>
      </c>
      <c r="B63" s="134" t="s">
        <v>240</v>
      </c>
      <c r="C63" s="134" t="s">
        <v>241</v>
      </c>
      <c r="D63" s="134">
        <v>3</v>
      </c>
      <c r="E63" s="134" t="s">
        <v>30</v>
      </c>
      <c r="F63" s="170">
        <v>0.126</v>
      </c>
      <c r="G63" s="134">
        <v>38.956803000000001</v>
      </c>
      <c r="H63" s="134">
        <v>-76.354777999999996</v>
      </c>
      <c r="I63" s="134">
        <v>38.958171999999998</v>
      </c>
      <c r="J63" s="134">
        <v>-76.353218999999996</v>
      </c>
    </row>
    <row r="64" spans="1:10" ht="12.75" customHeight="1" x14ac:dyDescent="0.2">
      <c r="A64" s="30"/>
      <c r="B64" s="31">
        <f>COUNTA(B62:B63)</f>
        <v>2</v>
      </c>
      <c r="C64" s="30"/>
      <c r="D64" s="67"/>
      <c r="E64" s="30"/>
      <c r="F64" s="171">
        <f>SUM(F62:F63)</f>
        <v>0.25</v>
      </c>
      <c r="G64" s="30"/>
      <c r="H64" s="30"/>
      <c r="I64" s="30"/>
      <c r="J64" s="30"/>
    </row>
    <row r="65" spans="1:10" ht="12.75" customHeight="1" x14ac:dyDescent="0.2">
      <c r="A65" s="30"/>
      <c r="B65" s="31"/>
      <c r="C65" s="30"/>
      <c r="D65" s="67"/>
      <c r="E65" s="30"/>
      <c r="F65" s="171"/>
      <c r="G65" s="30"/>
      <c r="H65" s="30"/>
      <c r="I65" s="30"/>
      <c r="J65" s="30"/>
    </row>
    <row r="66" spans="1:10" ht="12.75" customHeight="1" x14ac:dyDescent="0.2">
      <c r="A66" s="133" t="s">
        <v>242</v>
      </c>
      <c r="B66" s="133" t="s">
        <v>243</v>
      </c>
      <c r="C66" s="133" t="s">
        <v>244</v>
      </c>
      <c r="D66" s="133">
        <v>3</v>
      </c>
      <c r="E66" s="133" t="s">
        <v>30</v>
      </c>
      <c r="F66" s="169">
        <v>0.26100000000000001</v>
      </c>
      <c r="G66" s="133">
        <v>38.015968999999998</v>
      </c>
      <c r="H66" s="133">
        <v>-75.870785999999995</v>
      </c>
      <c r="I66" s="133">
        <v>38.016561000000003</v>
      </c>
      <c r="J66" s="133">
        <v>-75.868564000000006</v>
      </c>
    </row>
    <row r="67" spans="1:10" ht="12.75" customHeight="1" x14ac:dyDescent="0.2">
      <c r="A67" s="134" t="s">
        <v>242</v>
      </c>
      <c r="B67" s="134" t="s">
        <v>245</v>
      </c>
      <c r="C67" s="134" t="s">
        <v>246</v>
      </c>
      <c r="D67" s="134">
        <v>3</v>
      </c>
      <c r="E67" s="134" t="s">
        <v>30</v>
      </c>
      <c r="F67" s="170">
        <v>6.4000000000000001E-2</v>
      </c>
      <c r="G67" s="134">
        <v>37.991529999999997</v>
      </c>
      <c r="H67" s="134">
        <v>-75.856549999999999</v>
      </c>
      <c r="I67" s="134">
        <v>37.992420000000003</v>
      </c>
      <c r="J67" s="134">
        <v>-75.856189999999998</v>
      </c>
    </row>
    <row r="68" spans="1:10" ht="12.75" customHeight="1" x14ac:dyDescent="0.2">
      <c r="A68" s="30"/>
      <c r="B68" s="31">
        <f>COUNTA(B66:B67)</f>
        <v>2</v>
      </c>
      <c r="C68" s="30"/>
      <c r="D68" s="67"/>
      <c r="E68" s="30"/>
      <c r="F68" s="171">
        <f>SUM(F66:F67)</f>
        <v>0.32500000000000001</v>
      </c>
      <c r="G68" s="30"/>
      <c r="H68" s="30"/>
      <c r="I68" s="30"/>
      <c r="J68" s="30"/>
    </row>
    <row r="69" spans="1:10" ht="12.75" customHeight="1" x14ac:dyDescent="0.2">
      <c r="A69" s="30"/>
      <c r="B69" s="31"/>
      <c r="C69" s="30"/>
      <c r="D69" s="67"/>
      <c r="E69" s="30"/>
      <c r="F69" s="171"/>
      <c r="G69" s="30"/>
      <c r="H69" s="30"/>
      <c r="I69" s="30"/>
      <c r="J69" s="30"/>
    </row>
    <row r="70" spans="1:10" ht="12.75" customHeight="1" x14ac:dyDescent="0.2">
      <c r="A70" s="133" t="s">
        <v>247</v>
      </c>
      <c r="B70" s="133" t="s">
        <v>248</v>
      </c>
      <c r="C70" s="133" t="s">
        <v>249</v>
      </c>
      <c r="D70" s="133">
        <v>1</v>
      </c>
      <c r="E70" s="133" t="s">
        <v>137</v>
      </c>
      <c r="F70" s="169">
        <v>0.26500000000000001</v>
      </c>
      <c r="G70" s="133">
        <v>38.259749999999997</v>
      </c>
      <c r="H70" s="133">
        <v>-76.399417</v>
      </c>
      <c r="I70" s="133">
        <v>38.263550000000002</v>
      </c>
      <c r="J70" s="133">
        <v>-76.398667000000003</v>
      </c>
    </row>
    <row r="71" spans="1:10" ht="12.75" customHeight="1" x14ac:dyDescent="0.2">
      <c r="A71" s="133" t="s">
        <v>247</v>
      </c>
      <c r="B71" s="133" t="s">
        <v>250</v>
      </c>
      <c r="C71" s="133" t="s">
        <v>251</v>
      </c>
      <c r="D71" s="133">
        <v>1</v>
      </c>
      <c r="E71" s="133" t="s">
        <v>30</v>
      </c>
      <c r="F71" s="169">
        <v>0.14599999999999999</v>
      </c>
      <c r="G71" s="133">
        <v>38.197527999999998</v>
      </c>
      <c r="H71" s="133">
        <v>-76.366782999999998</v>
      </c>
      <c r="I71" s="133">
        <v>38.198981000000003</v>
      </c>
      <c r="J71" s="133">
        <v>-76.368739000000005</v>
      </c>
    </row>
    <row r="72" spans="1:10" ht="12.75" customHeight="1" x14ac:dyDescent="0.2">
      <c r="A72" s="134" t="s">
        <v>247</v>
      </c>
      <c r="B72" s="134" t="s">
        <v>252</v>
      </c>
      <c r="C72" s="134" t="s">
        <v>253</v>
      </c>
      <c r="D72" s="134">
        <v>1</v>
      </c>
      <c r="E72" s="134" t="s">
        <v>30</v>
      </c>
      <c r="F72" s="170">
        <v>0.156</v>
      </c>
      <c r="G72" s="134">
        <v>38.043430000000001</v>
      </c>
      <c r="H72" s="134">
        <v>-76.323809999999995</v>
      </c>
      <c r="I72" s="134">
        <v>38.045520000000003</v>
      </c>
      <c r="J72" s="134">
        <v>-76.3249</v>
      </c>
    </row>
    <row r="73" spans="1:10" ht="12.75" customHeight="1" x14ac:dyDescent="0.2">
      <c r="A73" s="30"/>
      <c r="B73" s="31">
        <f>COUNTA(B70:B72)</f>
        <v>3</v>
      </c>
      <c r="C73" s="30"/>
      <c r="D73" s="67"/>
      <c r="E73" s="30"/>
      <c r="F73" s="171">
        <f>SUM(F70:F72)</f>
        <v>0.56700000000000006</v>
      </c>
      <c r="G73" s="30"/>
      <c r="H73" s="30"/>
      <c r="I73" s="30"/>
      <c r="J73" s="30"/>
    </row>
    <row r="74" spans="1:10" ht="12.75" customHeight="1" x14ac:dyDescent="0.2">
      <c r="A74" s="30"/>
      <c r="B74" s="31"/>
      <c r="C74" s="30"/>
      <c r="D74" s="67"/>
      <c r="E74" s="30"/>
      <c r="F74" s="171"/>
      <c r="G74" s="30"/>
      <c r="H74" s="30"/>
      <c r="I74" s="30"/>
      <c r="J74" s="30"/>
    </row>
    <row r="75" spans="1:10" ht="12.75" customHeight="1" x14ac:dyDescent="0.2">
      <c r="A75" s="133" t="s">
        <v>254</v>
      </c>
      <c r="B75" s="133" t="s">
        <v>255</v>
      </c>
      <c r="C75" s="133" t="s">
        <v>256</v>
      </c>
      <c r="D75" s="133">
        <v>1</v>
      </c>
      <c r="E75" s="133" t="s">
        <v>30</v>
      </c>
      <c r="F75" s="169">
        <v>1.6930000000000001</v>
      </c>
      <c r="G75" s="133">
        <v>38.236685000000001</v>
      </c>
      <c r="H75" s="133">
        <v>-75.13476</v>
      </c>
      <c r="I75" s="133">
        <v>38.213715000000001</v>
      </c>
      <c r="J75" s="133">
        <v>-75.145740000000004</v>
      </c>
    </row>
    <row r="76" spans="1:10" ht="12.75" customHeight="1" x14ac:dyDescent="0.2">
      <c r="A76" s="133" t="s">
        <v>254</v>
      </c>
      <c r="B76" s="133" t="s">
        <v>257</v>
      </c>
      <c r="C76" s="133" t="s">
        <v>258</v>
      </c>
      <c r="D76" s="133">
        <v>1</v>
      </c>
      <c r="E76" s="133" t="s">
        <v>30</v>
      </c>
      <c r="F76" s="169">
        <v>0.309</v>
      </c>
      <c r="G76" s="133">
        <v>38.213715000000001</v>
      </c>
      <c r="H76" s="133">
        <v>-75.145740000000004</v>
      </c>
      <c r="I76" s="133">
        <v>38.209453000000003</v>
      </c>
      <c r="J76" s="133">
        <v>-75.147422000000006</v>
      </c>
    </row>
    <row r="77" spans="1:10" ht="12.75" customHeight="1" x14ac:dyDescent="0.2">
      <c r="A77" s="133" t="s">
        <v>254</v>
      </c>
      <c r="B77" s="133" t="s">
        <v>259</v>
      </c>
      <c r="C77" s="133" t="s">
        <v>260</v>
      </c>
      <c r="D77" s="133">
        <v>1</v>
      </c>
      <c r="E77" s="133" t="s">
        <v>30</v>
      </c>
      <c r="F77" s="169">
        <v>0.40600000000000003</v>
      </c>
      <c r="G77" s="133">
        <v>38.209453000000003</v>
      </c>
      <c r="H77" s="133">
        <v>-75.147422000000006</v>
      </c>
      <c r="I77" s="133">
        <v>38.203913999999997</v>
      </c>
      <c r="J77" s="133">
        <v>-75.150000000000006</v>
      </c>
    </row>
    <row r="78" spans="1:10" ht="12.75" customHeight="1" x14ac:dyDescent="0.2">
      <c r="A78" s="133" t="s">
        <v>254</v>
      </c>
      <c r="B78" s="133" t="s">
        <v>261</v>
      </c>
      <c r="C78" s="133" t="s">
        <v>262</v>
      </c>
      <c r="D78" s="133">
        <v>1</v>
      </c>
      <c r="E78" s="133" t="s">
        <v>30</v>
      </c>
      <c r="F78" s="169">
        <v>2.4460000000000002</v>
      </c>
      <c r="G78" s="133">
        <v>38.324430999999997</v>
      </c>
      <c r="H78" s="133">
        <v>-75.085509999999999</v>
      </c>
      <c r="I78" s="133">
        <v>38.358196999999997</v>
      </c>
      <c r="J78" s="133">
        <v>-75.071749999999994</v>
      </c>
    </row>
    <row r="79" spans="1:10" ht="12.75" customHeight="1" x14ac:dyDescent="0.2">
      <c r="A79" s="133" t="s">
        <v>254</v>
      </c>
      <c r="B79" s="133" t="s">
        <v>263</v>
      </c>
      <c r="C79" s="133" t="s">
        <v>264</v>
      </c>
      <c r="D79" s="133">
        <v>1</v>
      </c>
      <c r="E79" s="133" t="s">
        <v>30</v>
      </c>
      <c r="F79" s="169">
        <v>1.4630000000000001</v>
      </c>
      <c r="G79" s="133">
        <v>38.358196999999997</v>
      </c>
      <c r="H79" s="133">
        <v>-75.071749999999994</v>
      </c>
      <c r="I79" s="133">
        <v>38.378785000000001</v>
      </c>
      <c r="J79" s="133">
        <v>-75.065299999999993</v>
      </c>
    </row>
    <row r="80" spans="1:10" ht="12.75" customHeight="1" x14ac:dyDescent="0.2">
      <c r="A80" s="133" t="s">
        <v>254</v>
      </c>
      <c r="B80" s="133" t="s">
        <v>265</v>
      </c>
      <c r="C80" s="133" t="s">
        <v>266</v>
      </c>
      <c r="D80" s="133">
        <v>1</v>
      </c>
      <c r="E80" s="133" t="s">
        <v>30</v>
      </c>
      <c r="F80" s="169">
        <v>1.151</v>
      </c>
      <c r="G80" s="133">
        <v>38.378785000000001</v>
      </c>
      <c r="H80" s="133">
        <v>-75.065299999999993</v>
      </c>
      <c r="I80" s="133">
        <v>38.395007</v>
      </c>
      <c r="J80" s="133">
        <v>-75.060360000000003</v>
      </c>
    </row>
    <row r="81" spans="1:10" ht="12.75" customHeight="1" x14ac:dyDescent="0.2">
      <c r="A81" s="133" t="s">
        <v>254</v>
      </c>
      <c r="B81" s="133" t="s">
        <v>267</v>
      </c>
      <c r="C81" s="133" t="s">
        <v>268</v>
      </c>
      <c r="D81" s="133">
        <v>1</v>
      </c>
      <c r="E81" s="133" t="s">
        <v>30</v>
      </c>
      <c r="F81" s="169">
        <v>1.2470000000000001</v>
      </c>
      <c r="G81" s="133">
        <v>38.395007</v>
      </c>
      <c r="H81" s="133">
        <v>-75.060360000000003</v>
      </c>
      <c r="I81" s="133">
        <v>38.412647</v>
      </c>
      <c r="J81" s="133">
        <v>-75.055350000000004</v>
      </c>
    </row>
    <row r="82" spans="1:10" ht="12.75" customHeight="1" x14ac:dyDescent="0.2">
      <c r="A82" s="133" t="s">
        <v>254</v>
      </c>
      <c r="B82" s="133" t="s">
        <v>269</v>
      </c>
      <c r="C82" s="133" t="s">
        <v>270</v>
      </c>
      <c r="D82" s="133">
        <v>1</v>
      </c>
      <c r="E82" s="133" t="s">
        <v>30</v>
      </c>
      <c r="F82" s="169">
        <v>1.3</v>
      </c>
      <c r="G82" s="133">
        <v>38.412647</v>
      </c>
      <c r="H82" s="133">
        <v>-75.055350000000004</v>
      </c>
      <c r="I82" s="133">
        <v>38.431323999999996</v>
      </c>
      <c r="J82" s="133">
        <v>-75.052090000000007</v>
      </c>
    </row>
    <row r="83" spans="1:10" ht="12.75" customHeight="1" x14ac:dyDescent="0.2">
      <c r="A83" s="133" t="s">
        <v>254</v>
      </c>
      <c r="B83" s="133" t="s">
        <v>271</v>
      </c>
      <c r="C83" s="133" t="s">
        <v>272</v>
      </c>
      <c r="D83" s="133">
        <v>1</v>
      </c>
      <c r="E83" s="133" t="s">
        <v>30</v>
      </c>
      <c r="F83" s="169">
        <v>1.321</v>
      </c>
      <c r="G83" s="133">
        <v>38.431323999999996</v>
      </c>
      <c r="H83" s="133">
        <v>-75.052090000000007</v>
      </c>
      <c r="I83" s="133">
        <v>38.450342999999997</v>
      </c>
      <c r="J83" s="133">
        <v>-75.049250000000001</v>
      </c>
    </row>
    <row r="84" spans="1:10" ht="12.75" customHeight="1" x14ac:dyDescent="0.2">
      <c r="A84" s="134" t="s">
        <v>254</v>
      </c>
      <c r="B84" s="134" t="s">
        <v>273</v>
      </c>
      <c r="C84" s="134" t="s">
        <v>274</v>
      </c>
      <c r="D84" s="134">
        <v>1</v>
      </c>
      <c r="E84" s="134" t="s">
        <v>30</v>
      </c>
      <c r="F84" s="170">
        <v>0.35199999999999998</v>
      </c>
      <c r="G84" s="134">
        <v>38.203913999999997</v>
      </c>
      <c r="H84" s="134">
        <v>-75.150000000000006</v>
      </c>
      <c r="I84" s="134">
        <v>38.199111000000002</v>
      </c>
      <c r="J84" s="134">
        <v>-75.152161000000007</v>
      </c>
    </row>
    <row r="85" spans="1:10" ht="12.75" customHeight="1" x14ac:dyDescent="0.2">
      <c r="A85" s="30"/>
      <c r="B85" s="31">
        <f>COUNTA(B75:B84)</f>
        <v>10</v>
      </c>
      <c r="C85" s="30"/>
      <c r="D85" s="30"/>
      <c r="E85" s="67"/>
      <c r="F85" s="171">
        <f>SUM(F75:F84)</f>
        <v>11.688000000000002</v>
      </c>
      <c r="G85" s="30"/>
      <c r="H85" s="30"/>
      <c r="I85" s="30"/>
      <c r="J85" s="30"/>
    </row>
    <row r="86" spans="1:10" ht="12.75" customHeight="1" x14ac:dyDescent="0.2">
      <c r="A86" s="30"/>
      <c r="B86" s="31"/>
      <c r="C86" s="30"/>
      <c r="D86" s="30"/>
      <c r="E86" s="67"/>
      <c r="F86" s="123"/>
      <c r="G86" s="30"/>
      <c r="H86" s="30"/>
      <c r="I86" s="30"/>
      <c r="J86" s="30"/>
    </row>
    <row r="87" spans="1:10" ht="12.75" customHeight="1" x14ac:dyDescent="0.2">
      <c r="A87" s="30"/>
      <c r="C87" s="90" t="s">
        <v>93</v>
      </c>
      <c r="D87" s="91"/>
      <c r="E87" s="92"/>
      <c r="G87" s="30"/>
      <c r="H87" s="30"/>
      <c r="I87" s="30"/>
      <c r="J87" s="30"/>
    </row>
    <row r="88" spans="1:10" s="2" customFormat="1" ht="12.75" customHeight="1" x14ac:dyDescent="0.15">
      <c r="C88" s="86" t="s">
        <v>91</v>
      </c>
      <c r="D88" s="87">
        <f>SUM(B28+B33+B45+B52+B60+B64+B68+B73+B85)</f>
        <v>67</v>
      </c>
      <c r="E88" s="92"/>
      <c r="F88" s="125"/>
      <c r="G88" s="48"/>
      <c r="H88" s="48"/>
      <c r="I88" s="48"/>
      <c r="J88" s="48"/>
    </row>
    <row r="89" spans="1:10" ht="12.75" customHeight="1" x14ac:dyDescent="0.2">
      <c r="A89" s="44"/>
      <c r="B89" s="44"/>
      <c r="C89" s="86" t="s">
        <v>92</v>
      </c>
      <c r="D89" s="167">
        <f>SUM(F28+F33+F45+F52+F60+F64+F68+F73+F85)</f>
        <v>19.373000000000005</v>
      </c>
      <c r="E89" s="89" t="s">
        <v>305</v>
      </c>
      <c r="F89" s="126"/>
      <c r="G89" s="43"/>
      <c r="H89" s="43"/>
      <c r="I89" s="43"/>
      <c r="J89" s="43"/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2012 Swimming Season
Maryland Beach Attributes</oddHeader>
    <oddFooter>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106"/>
  <sheetViews>
    <sheetView workbookViewId="0"/>
  </sheetViews>
  <sheetFormatPr defaultRowHeight="12.75" x14ac:dyDescent="0.2"/>
  <cols>
    <col min="1" max="1" width="11.5703125" style="5" customWidth="1"/>
    <col min="2" max="2" width="7.7109375" style="5" customWidth="1"/>
    <col min="3" max="3" width="41" style="5" customWidth="1"/>
    <col min="4" max="5" width="9.5703125" style="5" customWidth="1"/>
    <col min="6" max="8" width="9.28515625" style="5" customWidth="1"/>
    <col min="9" max="9" width="9.140625" style="164"/>
    <col min="10" max="16384" width="9.140625" style="5"/>
  </cols>
  <sheetData>
    <row r="1" spans="1:9" s="2" customFormat="1" ht="53.25" customHeight="1" x14ac:dyDescent="0.15">
      <c r="A1" s="23" t="s">
        <v>12</v>
      </c>
      <c r="B1" s="23" t="s">
        <v>13</v>
      </c>
      <c r="C1" s="23" t="s">
        <v>61</v>
      </c>
      <c r="D1" s="3" t="s">
        <v>64</v>
      </c>
      <c r="E1" s="3" t="s">
        <v>294</v>
      </c>
      <c r="F1" s="3" t="s">
        <v>277</v>
      </c>
      <c r="G1" s="3" t="s">
        <v>278</v>
      </c>
      <c r="H1" s="3" t="s">
        <v>279</v>
      </c>
      <c r="I1" s="68" t="s">
        <v>275</v>
      </c>
    </row>
    <row r="2" spans="1:9" ht="12.75" customHeight="1" x14ac:dyDescent="0.2">
      <c r="A2" s="133" t="s">
        <v>138</v>
      </c>
      <c r="B2" s="133" t="s">
        <v>139</v>
      </c>
      <c r="C2" s="133" t="s">
        <v>140</v>
      </c>
      <c r="D2" s="133">
        <v>1</v>
      </c>
      <c r="E2" s="133" t="s">
        <v>29</v>
      </c>
      <c r="F2" s="133">
        <v>98</v>
      </c>
      <c r="G2" s="133">
        <v>1</v>
      </c>
      <c r="H2" s="133">
        <v>0</v>
      </c>
      <c r="I2" s="162">
        <v>2.9000000000000001E-2</v>
      </c>
    </row>
    <row r="3" spans="1:9" ht="12.75" customHeight="1" x14ac:dyDescent="0.2">
      <c r="A3" s="133" t="s">
        <v>138</v>
      </c>
      <c r="B3" s="133" t="s">
        <v>141</v>
      </c>
      <c r="C3" s="133" t="s">
        <v>142</v>
      </c>
      <c r="D3" s="133">
        <v>2</v>
      </c>
      <c r="E3" s="133" t="s">
        <v>29</v>
      </c>
      <c r="F3" s="133">
        <v>98</v>
      </c>
      <c r="G3" s="133">
        <v>0.5</v>
      </c>
      <c r="H3" s="133">
        <v>0</v>
      </c>
      <c r="I3" s="162">
        <v>2.7E-2</v>
      </c>
    </row>
    <row r="4" spans="1:9" ht="12.75" customHeight="1" x14ac:dyDescent="0.2">
      <c r="A4" s="141" t="s">
        <v>138</v>
      </c>
      <c r="B4" s="141" t="s">
        <v>307</v>
      </c>
      <c r="C4" s="141" t="s">
        <v>306</v>
      </c>
      <c r="D4" s="133">
        <v>2</v>
      </c>
      <c r="E4" s="133" t="s">
        <v>29</v>
      </c>
      <c r="F4" s="133">
        <v>98</v>
      </c>
      <c r="G4" s="133">
        <v>0.5</v>
      </c>
      <c r="H4" s="133">
        <v>0</v>
      </c>
      <c r="I4" s="162">
        <v>0.02</v>
      </c>
    </row>
    <row r="5" spans="1:9" ht="12.75" customHeight="1" x14ac:dyDescent="0.2">
      <c r="A5" s="133" t="s">
        <v>138</v>
      </c>
      <c r="B5" s="133" t="s">
        <v>143</v>
      </c>
      <c r="C5" s="133" t="s">
        <v>144</v>
      </c>
      <c r="D5" s="133">
        <v>1</v>
      </c>
      <c r="E5" s="133" t="s">
        <v>29</v>
      </c>
      <c r="F5" s="133">
        <v>98</v>
      </c>
      <c r="G5" s="133">
        <v>1</v>
      </c>
      <c r="H5" s="133">
        <v>0</v>
      </c>
      <c r="I5" s="162">
        <v>5.6000000000000001E-2</v>
      </c>
    </row>
    <row r="6" spans="1:9" ht="12.75" customHeight="1" x14ac:dyDescent="0.2">
      <c r="A6" s="133" t="s">
        <v>138</v>
      </c>
      <c r="B6" s="133" t="s">
        <v>145</v>
      </c>
      <c r="C6" s="133" t="s">
        <v>146</v>
      </c>
      <c r="D6" s="133">
        <v>1</v>
      </c>
      <c r="E6" s="133" t="s">
        <v>29</v>
      </c>
      <c r="F6" s="133">
        <v>98</v>
      </c>
      <c r="G6" s="133">
        <v>1</v>
      </c>
      <c r="H6" s="133">
        <v>0</v>
      </c>
      <c r="I6" s="162">
        <v>3.2000000000000001E-2</v>
      </c>
    </row>
    <row r="7" spans="1:9" ht="12.75" customHeight="1" x14ac:dyDescent="0.2">
      <c r="A7" s="133" t="s">
        <v>138</v>
      </c>
      <c r="B7" s="133" t="s">
        <v>147</v>
      </c>
      <c r="C7" s="133" t="s">
        <v>148</v>
      </c>
      <c r="D7" s="133">
        <v>3</v>
      </c>
      <c r="E7" s="133" t="s">
        <v>29</v>
      </c>
      <c r="F7" s="133">
        <v>98</v>
      </c>
      <c r="G7" s="133">
        <v>0.25</v>
      </c>
      <c r="H7" s="133">
        <v>0</v>
      </c>
      <c r="I7" s="162">
        <v>1.9E-2</v>
      </c>
    </row>
    <row r="8" spans="1:9" ht="12.75" customHeight="1" x14ac:dyDescent="0.2">
      <c r="A8" s="133" t="s">
        <v>138</v>
      </c>
      <c r="B8" s="133" t="s">
        <v>149</v>
      </c>
      <c r="C8" s="133" t="s">
        <v>150</v>
      </c>
      <c r="D8" s="133">
        <v>2</v>
      </c>
      <c r="E8" s="133" t="s">
        <v>29</v>
      </c>
      <c r="F8" s="133">
        <v>98</v>
      </c>
      <c r="G8" s="133">
        <v>0.5</v>
      </c>
      <c r="H8" s="133">
        <v>0</v>
      </c>
      <c r="I8" s="162">
        <v>0.23300000000000001</v>
      </c>
    </row>
    <row r="9" spans="1:9" ht="12.75" customHeight="1" x14ac:dyDescent="0.2">
      <c r="A9" s="133" t="s">
        <v>138</v>
      </c>
      <c r="B9" s="133" t="s">
        <v>151</v>
      </c>
      <c r="C9" s="133" t="s">
        <v>152</v>
      </c>
      <c r="D9" s="133">
        <v>3</v>
      </c>
      <c r="E9" s="133" t="s">
        <v>29</v>
      </c>
      <c r="F9" s="133">
        <v>98</v>
      </c>
      <c r="G9" s="133">
        <v>0.25</v>
      </c>
      <c r="H9" s="133">
        <v>0</v>
      </c>
      <c r="I9" s="162">
        <v>1.2E-2</v>
      </c>
    </row>
    <row r="10" spans="1:9" ht="12.75" customHeight="1" x14ac:dyDescent="0.2">
      <c r="A10" s="133" t="s">
        <v>138</v>
      </c>
      <c r="B10" s="133" t="s">
        <v>153</v>
      </c>
      <c r="C10" s="133" t="s">
        <v>154</v>
      </c>
      <c r="D10" s="133">
        <v>2</v>
      </c>
      <c r="E10" s="133" t="s">
        <v>29</v>
      </c>
      <c r="F10" s="133">
        <v>98</v>
      </c>
      <c r="G10" s="133">
        <v>0.5</v>
      </c>
      <c r="H10" s="133">
        <v>0</v>
      </c>
      <c r="I10" s="162">
        <v>6.3E-2</v>
      </c>
    </row>
    <row r="11" spans="1:9" ht="12.75" customHeight="1" x14ac:dyDescent="0.2">
      <c r="A11" s="133" t="s">
        <v>138</v>
      </c>
      <c r="B11" s="133" t="s">
        <v>155</v>
      </c>
      <c r="C11" s="133" t="s">
        <v>156</v>
      </c>
      <c r="D11" s="133">
        <v>2</v>
      </c>
      <c r="E11" s="133" t="s">
        <v>29</v>
      </c>
      <c r="F11" s="133">
        <v>98</v>
      </c>
      <c r="G11" s="133">
        <v>0.5</v>
      </c>
      <c r="H11" s="133">
        <v>0</v>
      </c>
      <c r="I11" s="162">
        <v>0.02</v>
      </c>
    </row>
    <row r="12" spans="1:9" ht="12.75" customHeight="1" x14ac:dyDescent="0.2">
      <c r="A12" s="133" t="s">
        <v>138</v>
      </c>
      <c r="B12" s="133" t="s">
        <v>157</v>
      </c>
      <c r="C12" s="133" t="s">
        <v>158</v>
      </c>
      <c r="D12" s="133">
        <v>2</v>
      </c>
      <c r="E12" s="133" t="s">
        <v>29</v>
      </c>
      <c r="F12" s="133">
        <v>98</v>
      </c>
      <c r="G12" s="133">
        <v>0.5</v>
      </c>
      <c r="H12" s="133">
        <v>0</v>
      </c>
      <c r="I12" s="162">
        <v>4.7E-2</v>
      </c>
    </row>
    <row r="13" spans="1:9" ht="12.75" customHeight="1" x14ac:dyDescent="0.2">
      <c r="A13" s="133" t="s">
        <v>138</v>
      </c>
      <c r="B13" s="133" t="s">
        <v>159</v>
      </c>
      <c r="C13" s="133" t="s">
        <v>160</v>
      </c>
      <c r="D13" s="133">
        <v>2</v>
      </c>
      <c r="E13" s="133" t="s">
        <v>29</v>
      </c>
      <c r="F13" s="133">
        <v>98</v>
      </c>
      <c r="G13" s="133">
        <v>0.5</v>
      </c>
      <c r="H13" s="133">
        <v>0</v>
      </c>
      <c r="I13" s="162">
        <v>1.9E-2</v>
      </c>
    </row>
    <row r="14" spans="1:9" ht="12.75" customHeight="1" x14ac:dyDescent="0.2">
      <c r="A14" s="133" t="s">
        <v>138</v>
      </c>
      <c r="B14" s="133" t="s">
        <v>161</v>
      </c>
      <c r="C14" s="133" t="s">
        <v>162</v>
      </c>
      <c r="D14" s="133">
        <v>2</v>
      </c>
      <c r="E14" s="133" t="s">
        <v>29</v>
      </c>
      <c r="F14" s="133">
        <v>98</v>
      </c>
      <c r="G14" s="133">
        <v>0.5</v>
      </c>
      <c r="H14" s="133">
        <v>0</v>
      </c>
      <c r="I14" s="162">
        <v>0.14899999999999999</v>
      </c>
    </row>
    <row r="15" spans="1:9" ht="12.75" customHeight="1" x14ac:dyDescent="0.2">
      <c r="A15" s="133" t="s">
        <v>138</v>
      </c>
      <c r="B15" s="133" t="s">
        <v>163</v>
      </c>
      <c r="C15" s="133" t="s">
        <v>164</v>
      </c>
      <c r="D15" s="133">
        <v>3</v>
      </c>
      <c r="E15" s="133" t="s">
        <v>29</v>
      </c>
      <c r="F15" s="133">
        <v>98</v>
      </c>
      <c r="G15" s="133">
        <v>0.25</v>
      </c>
      <c r="H15" s="133">
        <v>0</v>
      </c>
      <c r="I15" s="162">
        <v>1.7000000000000001E-2</v>
      </c>
    </row>
    <row r="16" spans="1:9" ht="12.75" customHeight="1" x14ac:dyDescent="0.2">
      <c r="A16" s="133" t="s">
        <v>138</v>
      </c>
      <c r="B16" s="133" t="s">
        <v>165</v>
      </c>
      <c r="C16" s="133" t="s">
        <v>166</v>
      </c>
      <c r="D16" s="133">
        <v>3</v>
      </c>
      <c r="E16" s="133" t="s">
        <v>29</v>
      </c>
      <c r="F16" s="133">
        <v>98</v>
      </c>
      <c r="G16" s="133">
        <v>0.25</v>
      </c>
      <c r="H16" s="133">
        <v>0</v>
      </c>
      <c r="I16" s="162">
        <v>1.7999999999999999E-2</v>
      </c>
    </row>
    <row r="17" spans="1:9" ht="12.75" customHeight="1" x14ac:dyDescent="0.2">
      <c r="A17" s="133" t="s">
        <v>138</v>
      </c>
      <c r="B17" s="133" t="s">
        <v>167</v>
      </c>
      <c r="C17" s="133" t="s">
        <v>168</v>
      </c>
      <c r="D17" s="133">
        <v>1</v>
      </c>
      <c r="E17" s="133" t="s">
        <v>29</v>
      </c>
      <c r="F17" s="133">
        <v>98</v>
      </c>
      <c r="G17" s="133">
        <v>1</v>
      </c>
      <c r="H17" s="133">
        <v>0</v>
      </c>
      <c r="I17" s="162">
        <v>4.7E-2</v>
      </c>
    </row>
    <row r="18" spans="1:9" ht="12.75" customHeight="1" x14ac:dyDescent="0.2">
      <c r="A18" s="133" t="s">
        <v>138</v>
      </c>
      <c r="B18" s="133" t="s">
        <v>169</v>
      </c>
      <c r="C18" s="133" t="s">
        <v>170</v>
      </c>
      <c r="D18" s="133">
        <v>2</v>
      </c>
      <c r="E18" s="133" t="s">
        <v>29</v>
      </c>
      <c r="F18" s="133">
        <v>98</v>
      </c>
      <c r="G18" s="133">
        <v>0.5</v>
      </c>
      <c r="H18" s="133">
        <v>0</v>
      </c>
      <c r="I18" s="162">
        <v>3.4000000000000002E-2</v>
      </c>
    </row>
    <row r="19" spans="1:9" ht="12.75" customHeight="1" x14ac:dyDescent="0.2">
      <c r="A19" s="133" t="s">
        <v>138</v>
      </c>
      <c r="B19" s="133" t="s">
        <v>171</v>
      </c>
      <c r="C19" s="133" t="s">
        <v>172</v>
      </c>
      <c r="D19" s="133">
        <v>2</v>
      </c>
      <c r="E19" s="133" t="s">
        <v>29</v>
      </c>
      <c r="F19" s="133">
        <v>98</v>
      </c>
      <c r="G19" s="133">
        <v>0.5</v>
      </c>
      <c r="H19" s="133">
        <v>0</v>
      </c>
      <c r="I19" s="162">
        <v>2.8000000000000001E-2</v>
      </c>
    </row>
    <row r="20" spans="1:9" ht="12.75" customHeight="1" x14ac:dyDescent="0.2">
      <c r="A20" s="133" t="s">
        <v>138</v>
      </c>
      <c r="B20" s="133" t="s">
        <v>173</v>
      </c>
      <c r="C20" s="133" t="s">
        <v>174</v>
      </c>
      <c r="D20" s="133">
        <v>2</v>
      </c>
      <c r="E20" s="133" t="s">
        <v>29</v>
      </c>
      <c r="F20" s="133">
        <v>98</v>
      </c>
      <c r="G20" s="133">
        <v>0.5</v>
      </c>
      <c r="H20" s="133">
        <v>0</v>
      </c>
      <c r="I20" s="162">
        <v>8.6999999999999994E-2</v>
      </c>
    </row>
    <row r="21" spans="1:9" ht="12.75" customHeight="1" x14ac:dyDescent="0.2">
      <c r="A21" s="133" t="s">
        <v>138</v>
      </c>
      <c r="B21" s="133" t="s">
        <v>175</v>
      </c>
      <c r="C21" s="133" t="s">
        <v>176</v>
      </c>
      <c r="D21" s="133">
        <v>1</v>
      </c>
      <c r="E21" s="133" t="s">
        <v>29</v>
      </c>
      <c r="F21" s="133">
        <v>98</v>
      </c>
      <c r="G21" s="133">
        <v>1</v>
      </c>
      <c r="H21" s="133">
        <v>0</v>
      </c>
      <c r="I21" s="162">
        <v>8.9999999999999993E-3</v>
      </c>
    </row>
    <row r="22" spans="1:9" ht="12.75" customHeight="1" x14ac:dyDescent="0.2">
      <c r="A22" s="133" t="s">
        <v>138</v>
      </c>
      <c r="B22" s="133" t="s">
        <v>295</v>
      </c>
      <c r="C22" s="133" t="s">
        <v>296</v>
      </c>
      <c r="D22" s="133">
        <v>1</v>
      </c>
      <c r="E22" s="133" t="s">
        <v>29</v>
      </c>
      <c r="F22" s="133">
        <v>98</v>
      </c>
      <c r="G22" s="133">
        <v>1</v>
      </c>
      <c r="H22" s="133">
        <v>0</v>
      </c>
      <c r="I22" s="162">
        <v>0.158</v>
      </c>
    </row>
    <row r="23" spans="1:9" ht="12.75" customHeight="1" x14ac:dyDescent="0.2">
      <c r="A23" s="133" t="s">
        <v>138</v>
      </c>
      <c r="B23" s="133" t="s">
        <v>177</v>
      </c>
      <c r="C23" s="133" t="s">
        <v>178</v>
      </c>
      <c r="D23" s="133">
        <v>1</v>
      </c>
      <c r="E23" s="133" t="s">
        <v>29</v>
      </c>
      <c r="F23" s="133">
        <v>98</v>
      </c>
      <c r="G23" s="133">
        <v>1</v>
      </c>
      <c r="H23" s="133">
        <v>0</v>
      </c>
      <c r="I23" s="162">
        <v>0.44800000000000001</v>
      </c>
    </row>
    <row r="24" spans="1:9" ht="12.75" customHeight="1" x14ac:dyDescent="0.2">
      <c r="A24" s="133" t="s">
        <v>138</v>
      </c>
      <c r="B24" s="133" t="s">
        <v>179</v>
      </c>
      <c r="C24" s="133" t="s">
        <v>180</v>
      </c>
      <c r="D24" s="133">
        <v>2</v>
      </c>
      <c r="E24" s="133" t="s">
        <v>29</v>
      </c>
      <c r="F24" s="133">
        <v>98</v>
      </c>
      <c r="G24" s="133">
        <v>0.5</v>
      </c>
      <c r="H24" s="133">
        <v>0</v>
      </c>
      <c r="I24" s="162">
        <v>7.0000000000000007E-2</v>
      </c>
    </row>
    <row r="25" spans="1:9" ht="12.75" customHeight="1" x14ac:dyDescent="0.2">
      <c r="A25" s="133" t="s">
        <v>138</v>
      </c>
      <c r="B25" s="133" t="s">
        <v>181</v>
      </c>
      <c r="C25" s="133" t="s">
        <v>182</v>
      </c>
      <c r="D25" s="133">
        <v>3</v>
      </c>
      <c r="E25" s="133" t="s">
        <v>29</v>
      </c>
      <c r="F25" s="133">
        <v>98</v>
      </c>
      <c r="G25" s="133">
        <v>0.25</v>
      </c>
      <c r="H25" s="133">
        <v>0</v>
      </c>
      <c r="I25" s="162">
        <v>2.9000000000000001E-2</v>
      </c>
    </row>
    <row r="26" spans="1:9" ht="12.75" customHeight="1" x14ac:dyDescent="0.2">
      <c r="A26" s="133" t="s">
        <v>138</v>
      </c>
      <c r="B26" s="133" t="s">
        <v>183</v>
      </c>
      <c r="C26" s="133" t="s">
        <v>184</v>
      </c>
      <c r="D26" s="133">
        <v>2</v>
      </c>
      <c r="E26" s="133" t="s">
        <v>29</v>
      </c>
      <c r="F26" s="133">
        <v>98</v>
      </c>
      <c r="G26" s="133">
        <v>0.5</v>
      </c>
      <c r="H26" s="133">
        <v>0</v>
      </c>
      <c r="I26" s="162">
        <v>5.5E-2</v>
      </c>
    </row>
    <row r="27" spans="1:9" ht="12.75" customHeight="1" x14ac:dyDescent="0.2">
      <c r="A27" s="134" t="s">
        <v>138</v>
      </c>
      <c r="B27" s="134" t="s">
        <v>185</v>
      </c>
      <c r="C27" s="134" t="s">
        <v>186</v>
      </c>
      <c r="D27" s="134">
        <v>2</v>
      </c>
      <c r="E27" s="134" t="s">
        <v>29</v>
      </c>
      <c r="F27" s="134">
        <v>98</v>
      </c>
      <c r="G27" s="134">
        <v>0.5</v>
      </c>
      <c r="H27" s="134">
        <v>0</v>
      </c>
      <c r="I27" s="163">
        <v>3.1E-2</v>
      </c>
    </row>
    <row r="28" spans="1:9" ht="12.75" customHeight="1" x14ac:dyDescent="0.2">
      <c r="A28" s="29"/>
      <c r="B28" s="55">
        <f>COUNTA(B2:B27)</f>
        <v>26</v>
      </c>
      <c r="C28" s="18"/>
      <c r="D28" s="18"/>
      <c r="E28" s="27">
        <f>COUNTIF(E2:E27, "Yes")</f>
        <v>26</v>
      </c>
      <c r="F28" s="18"/>
      <c r="G28" s="18"/>
      <c r="H28" s="27"/>
      <c r="I28" s="117">
        <f>SUM(I2:I27)</f>
        <v>1.7569999999999999</v>
      </c>
    </row>
    <row r="29" spans="1:9" ht="12.75" customHeight="1" x14ac:dyDescent="0.2">
      <c r="A29" s="29"/>
      <c r="B29" s="49"/>
      <c r="C29" s="29"/>
      <c r="D29" s="29"/>
      <c r="E29" s="29"/>
      <c r="F29" s="29"/>
      <c r="G29" s="29"/>
      <c r="H29" s="29"/>
    </row>
    <row r="30" spans="1:9" ht="12.75" customHeight="1" x14ac:dyDescent="0.2">
      <c r="A30" s="133" t="s">
        <v>187</v>
      </c>
      <c r="B30" s="133" t="s">
        <v>188</v>
      </c>
      <c r="C30" s="133" t="s">
        <v>189</v>
      </c>
      <c r="D30" s="133">
        <v>2</v>
      </c>
      <c r="E30" s="133" t="s">
        <v>29</v>
      </c>
      <c r="F30" s="133">
        <v>98</v>
      </c>
      <c r="G30" s="133">
        <v>0.5</v>
      </c>
      <c r="H30" s="133">
        <v>0</v>
      </c>
      <c r="I30" s="162">
        <v>0.28499999999999998</v>
      </c>
    </row>
    <row r="31" spans="1:9" ht="12.75" customHeight="1" x14ac:dyDescent="0.2">
      <c r="A31" s="133" t="s">
        <v>187</v>
      </c>
      <c r="B31" s="133" t="s">
        <v>190</v>
      </c>
      <c r="C31" s="133" t="s">
        <v>191</v>
      </c>
      <c r="D31" s="133">
        <v>2</v>
      </c>
      <c r="E31" s="133" t="s">
        <v>29</v>
      </c>
      <c r="F31" s="133">
        <v>98</v>
      </c>
      <c r="G31" s="133">
        <v>0.5</v>
      </c>
      <c r="H31" s="133">
        <v>0</v>
      </c>
      <c r="I31" s="162">
        <v>0.83899999999999997</v>
      </c>
    </row>
    <row r="32" spans="1:9" ht="12.75" customHeight="1" x14ac:dyDescent="0.2">
      <c r="A32" s="134" t="s">
        <v>187</v>
      </c>
      <c r="B32" s="134" t="s">
        <v>192</v>
      </c>
      <c r="C32" s="134" t="s">
        <v>193</v>
      </c>
      <c r="D32" s="134">
        <v>2</v>
      </c>
      <c r="E32" s="134" t="s">
        <v>29</v>
      </c>
      <c r="F32" s="134">
        <v>98</v>
      </c>
      <c r="G32" s="134">
        <v>0.5</v>
      </c>
      <c r="H32" s="134">
        <v>0</v>
      </c>
      <c r="I32" s="163">
        <v>0.318</v>
      </c>
    </row>
    <row r="33" spans="1:11" ht="12.75" customHeight="1" x14ac:dyDescent="0.2">
      <c r="A33" s="28"/>
      <c r="B33" s="18">
        <f>COUNTA(G30:G32)</f>
        <v>3</v>
      </c>
      <c r="C33" s="18"/>
      <c r="D33" s="18"/>
      <c r="E33" s="27">
        <f>COUNTIF(E30:E32, "Yes")</f>
        <v>3</v>
      </c>
      <c r="F33" s="29"/>
      <c r="G33" s="18"/>
      <c r="H33" s="27"/>
      <c r="I33" s="117">
        <f>SUM(I30:I32)</f>
        <v>1.4419999999999999</v>
      </c>
    </row>
    <row r="34" spans="1:11" ht="12.75" customHeight="1" x14ac:dyDescent="0.2">
      <c r="A34" s="29"/>
      <c r="B34" s="55"/>
      <c r="C34" s="29"/>
      <c r="D34" s="29"/>
      <c r="E34" s="29"/>
      <c r="F34" s="29"/>
      <c r="G34" s="29"/>
      <c r="H34" s="29"/>
    </row>
    <row r="35" spans="1:11" ht="12.75" customHeight="1" x14ac:dyDescent="0.2">
      <c r="A35" s="133" t="s">
        <v>194</v>
      </c>
      <c r="B35" s="133" t="s">
        <v>195</v>
      </c>
      <c r="C35" s="133" t="s">
        <v>196</v>
      </c>
      <c r="D35" s="133">
        <v>1</v>
      </c>
      <c r="E35" s="133" t="s">
        <v>29</v>
      </c>
      <c r="F35" s="133">
        <v>98</v>
      </c>
      <c r="G35" s="133">
        <v>1</v>
      </c>
      <c r="H35" s="133">
        <v>0</v>
      </c>
      <c r="I35" s="162">
        <v>0.29399999999999998</v>
      </c>
    </row>
    <row r="36" spans="1:11" ht="12.75" customHeight="1" x14ac:dyDescent="0.2">
      <c r="A36" s="141" t="s">
        <v>194</v>
      </c>
      <c r="B36" s="141" t="s">
        <v>308</v>
      </c>
      <c r="C36" s="141" t="s">
        <v>309</v>
      </c>
      <c r="D36" s="133">
        <v>1</v>
      </c>
      <c r="E36" s="133" t="s">
        <v>29</v>
      </c>
      <c r="F36" s="133">
        <v>98</v>
      </c>
      <c r="G36" s="133">
        <v>1</v>
      </c>
      <c r="H36" s="133">
        <v>0</v>
      </c>
      <c r="I36" s="162">
        <v>6.5000000000000002E-2</v>
      </c>
    </row>
    <row r="37" spans="1:11" ht="12.75" customHeight="1" x14ac:dyDescent="0.2">
      <c r="A37" s="133" t="s">
        <v>194</v>
      </c>
      <c r="B37" s="133" t="s">
        <v>197</v>
      </c>
      <c r="C37" s="133" t="s">
        <v>198</v>
      </c>
      <c r="D37" s="133">
        <v>2</v>
      </c>
      <c r="E37" s="133" t="s">
        <v>29</v>
      </c>
      <c r="F37" s="133">
        <v>98</v>
      </c>
      <c r="G37" s="133">
        <v>0.5</v>
      </c>
      <c r="H37" s="133">
        <v>0</v>
      </c>
      <c r="I37" s="162">
        <v>4.1000000000000002E-2</v>
      </c>
    </row>
    <row r="38" spans="1:11" ht="12.75" customHeight="1" x14ac:dyDescent="0.2">
      <c r="A38" s="133" t="s">
        <v>194</v>
      </c>
      <c r="B38" s="133" t="s">
        <v>199</v>
      </c>
      <c r="C38" s="133" t="s">
        <v>200</v>
      </c>
      <c r="D38" s="133">
        <v>2</v>
      </c>
      <c r="E38" s="133" t="s">
        <v>29</v>
      </c>
      <c r="F38" s="133">
        <v>98</v>
      </c>
      <c r="G38" s="133">
        <v>0.5</v>
      </c>
      <c r="H38" s="133">
        <v>0</v>
      </c>
      <c r="I38" s="162">
        <v>0.11700000000000001</v>
      </c>
    </row>
    <row r="39" spans="1:11" ht="12.75" customHeight="1" x14ac:dyDescent="0.2">
      <c r="A39" s="133" t="s">
        <v>194</v>
      </c>
      <c r="B39" s="133" t="s">
        <v>201</v>
      </c>
      <c r="C39" s="133" t="s">
        <v>202</v>
      </c>
      <c r="D39" s="133">
        <v>2</v>
      </c>
      <c r="E39" s="133" t="s">
        <v>29</v>
      </c>
      <c r="F39" s="133">
        <v>98</v>
      </c>
      <c r="G39" s="133">
        <v>0.5</v>
      </c>
      <c r="H39" s="133">
        <v>0</v>
      </c>
      <c r="I39" s="162">
        <v>0.159</v>
      </c>
    </row>
    <row r="40" spans="1:11" ht="12.75" customHeight="1" x14ac:dyDescent="0.2">
      <c r="A40" s="133" t="s">
        <v>194</v>
      </c>
      <c r="B40" s="133" t="s">
        <v>203</v>
      </c>
      <c r="C40" s="133" t="s">
        <v>204</v>
      </c>
      <c r="D40" s="133">
        <v>2</v>
      </c>
      <c r="E40" s="133" t="s">
        <v>29</v>
      </c>
      <c r="F40" s="133">
        <v>98</v>
      </c>
      <c r="G40" s="133">
        <v>0.5</v>
      </c>
      <c r="H40" s="133">
        <v>0</v>
      </c>
      <c r="I40" s="162">
        <v>0.17100000000000001</v>
      </c>
    </row>
    <row r="41" spans="1:11" ht="12.75" customHeight="1" x14ac:dyDescent="0.2">
      <c r="A41" s="133" t="s">
        <v>194</v>
      </c>
      <c r="B41" s="133" t="s">
        <v>205</v>
      </c>
      <c r="C41" s="133" t="s">
        <v>206</v>
      </c>
      <c r="D41" s="133">
        <v>1</v>
      </c>
      <c r="E41" s="133" t="s">
        <v>29</v>
      </c>
      <c r="F41" s="133">
        <v>98</v>
      </c>
      <c r="G41" s="133">
        <v>1</v>
      </c>
      <c r="H41" s="133">
        <v>0</v>
      </c>
      <c r="I41" s="162">
        <v>0.1</v>
      </c>
    </row>
    <row r="42" spans="1:11" ht="12.75" customHeight="1" x14ac:dyDescent="0.2">
      <c r="A42" s="133" t="s">
        <v>194</v>
      </c>
      <c r="B42" s="133" t="s">
        <v>207</v>
      </c>
      <c r="C42" s="133" t="s">
        <v>208</v>
      </c>
      <c r="D42" s="133">
        <v>3</v>
      </c>
      <c r="E42" s="133" t="s">
        <v>29</v>
      </c>
      <c r="F42" s="133">
        <v>98</v>
      </c>
      <c r="G42" s="133">
        <v>0.25</v>
      </c>
      <c r="H42" s="133">
        <v>0</v>
      </c>
      <c r="I42" s="162">
        <v>0.19</v>
      </c>
      <c r="J42" s="60"/>
      <c r="K42" s="60"/>
    </row>
    <row r="43" spans="1:11" ht="12.75" customHeight="1" x14ac:dyDescent="0.2">
      <c r="A43" s="133" t="s">
        <v>194</v>
      </c>
      <c r="B43" s="133" t="s">
        <v>209</v>
      </c>
      <c r="C43" s="133" t="s">
        <v>210</v>
      </c>
      <c r="D43" s="133">
        <v>2</v>
      </c>
      <c r="E43" s="133" t="s">
        <v>29</v>
      </c>
      <c r="F43" s="133">
        <v>98</v>
      </c>
      <c r="G43" s="133">
        <v>0.5</v>
      </c>
      <c r="H43" s="133">
        <v>0</v>
      </c>
      <c r="I43" s="162">
        <v>0.153</v>
      </c>
    </row>
    <row r="44" spans="1:11" ht="12.75" customHeight="1" x14ac:dyDescent="0.2">
      <c r="A44" s="134" t="s">
        <v>194</v>
      </c>
      <c r="B44" s="134" t="s">
        <v>211</v>
      </c>
      <c r="C44" s="134" t="s">
        <v>212</v>
      </c>
      <c r="D44" s="134">
        <v>2</v>
      </c>
      <c r="E44" s="134" t="s">
        <v>29</v>
      </c>
      <c r="F44" s="134">
        <v>98</v>
      </c>
      <c r="G44" s="134">
        <v>0.5</v>
      </c>
      <c r="H44" s="134">
        <v>0</v>
      </c>
      <c r="I44" s="163">
        <v>3.7999999999999999E-2</v>
      </c>
    </row>
    <row r="45" spans="1:11" x14ac:dyDescent="0.2">
      <c r="A45" s="28"/>
      <c r="B45" s="18">
        <f>COUNTA(B35:B44)</f>
        <v>10</v>
      </c>
      <c r="C45" s="18"/>
      <c r="D45" s="18"/>
      <c r="E45" s="27">
        <f>COUNTIF(E35:E44, "Yes")</f>
        <v>10</v>
      </c>
      <c r="F45" s="29"/>
      <c r="G45" s="18"/>
      <c r="H45" s="27"/>
      <c r="I45" s="117">
        <f>SUM(I35:I44)</f>
        <v>1.3280000000000001</v>
      </c>
    </row>
    <row r="46" spans="1:11" x14ac:dyDescent="0.2">
      <c r="A46" s="28"/>
      <c r="B46" s="18"/>
      <c r="C46" s="18"/>
      <c r="D46" s="18"/>
      <c r="E46" s="18"/>
      <c r="F46" s="29"/>
      <c r="G46" s="18"/>
      <c r="H46" s="27"/>
      <c r="I46" s="117"/>
    </row>
    <row r="47" spans="1:11" ht="12.75" customHeight="1" x14ac:dyDescent="0.2">
      <c r="A47" s="133" t="s">
        <v>213</v>
      </c>
      <c r="B47" s="133" t="s">
        <v>214</v>
      </c>
      <c r="C47" s="133" t="s">
        <v>215</v>
      </c>
      <c r="D47" s="133">
        <v>2</v>
      </c>
      <c r="E47" s="133" t="s">
        <v>29</v>
      </c>
      <c r="F47" s="133">
        <v>98</v>
      </c>
      <c r="G47" s="133">
        <v>0.5</v>
      </c>
      <c r="H47" s="133">
        <v>0</v>
      </c>
      <c r="I47" s="162">
        <v>7.1999999999999995E-2</v>
      </c>
    </row>
    <row r="48" spans="1:11" ht="12.75" customHeight="1" x14ac:dyDescent="0.2">
      <c r="A48" s="133" t="s">
        <v>213</v>
      </c>
      <c r="B48" s="133" t="s">
        <v>216</v>
      </c>
      <c r="C48" s="133" t="s">
        <v>217</v>
      </c>
      <c r="D48" s="133">
        <v>1</v>
      </c>
      <c r="E48" s="133" t="s">
        <v>29</v>
      </c>
      <c r="F48" s="133">
        <v>98</v>
      </c>
      <c r="G48" s="133">
        <v>1</v>
      </c>
      <c r="H48" s="133">
        <v>0</v>
      </c>
      <c r="I48" s="162">
        <v>0.14499999999999999</v>
      </c>
    </row>
    <row r="49" spans="1:9" ht="12.75" customHeight="1" x14ac:dyDescent="0.2">
      <c r="A49" s="133" t="s">
        <v>213</v>
      </c>
      <c r="B49" s="133" t="s">
        <v>218</v>
      </c>
      <c r="C49" s="133" t="s">
        <v>219</v>
      </c>
      <c r="D49" s="133">
        <v>3</v>
      </c>
      <c r="E49" s="133" t="s">
        <v>29</v>
      </c>
      <c r="F49" s="133">
        <v>98</v>
      </c>
      <c r="G49" s="133">
        <v>0.25</v>
      </c>
      <c r="H49" s="133">
        <v>0</v>
      </c>
      <c r="I49" s="162">
        <v>0.45800000000000002</v>
      </c>
    </row>
    <row r="50" spans="1:9" ht="12.75" customHeight="1" x14ac:dyDescent="0.2">
      <c r="A50" s="133" t="s">
        <v>213</v>
      </c>
      <c r="B50" s="133" t="s">
        <v>220</v>
      </c>
      <c r="C50" s="133" t="s">
        <v>221</v>
      </c>
      <c r="D50" s="133">
        <v>3</v>
      </c>
      <c r="E50" s="133" t="s">
        <v>29</v>
      </c>
      <c r="F50" s="133">
        <v>98</v>
      </c>
      <c r="G50" s="133">
        <v>0.25</v>
      </c>
      <c r="H50" s="133">
        <v>0</v>
      </c>
      <c r="I50" s="162">
        <v>0.51800000000000002</v>
      </c>
    </row>
    <row r="51" spans="1:9" ht="12.75" customHeight="1" x14ac:dyDescent="0.2">
      <c r="A51" s="134" t="s">
        <v>213</v>
      </c>
      <c r="B51" s="134" t="s">
        <v>222</v>
      </c>
      <c r="C51" s="134" t="s">
        <v>223</v>
      </c>
      <c r="D51" s="134">
        <v>3</v>
      </c>
      <c r="E51" s="134" t="s">
        <v>29</v>
      </c>
      <c r="F51" s="134">
        <v>98</v>
      </c>
      <c r="G51" s="134">
        <v>0.25</v>
      </c>
      <c r="H51" s="134">
        <v>0</v>
      </c>
      <c r="I51" s="163">
        <v>0.29799999999999999</v>
      </c>
    </row>
    <row r="52" spans="1:9" x14ac:dyDescent="0.2">
      <c r="A52" s="28"/>
      <c r="B52" s="18">
        <f>COUNTA(B47:B51)</f>
        <v>5</v>
      </c>
      <c r="C52" s="18"/>
      <c r="D52" s="67"/>
      <c r="E52" s="27">
        <f>COUNTIF(E47:E51, "Yes")</f>
        <v>5</v>
      </c>
      <c r="F52" s="29"/>
      <c r="G52" s="18"/>
      <c r="H52" s="27"/>
      <c r="I52" s="117">
        <f>SUM(I47:I51)</f>
        <v>1.4910000000000001</v>
      </c>
    </row>
    <row r="53" spans="1:9" x14ac:dyDescent="0.2">
      <c r="A53" s="28"/>
      <c r="B53" s="18"/>
      <c r="C53" s="18"/>
      <c r="D53" s="67"/>
      <c r="E53" s="67"/>
      <c r="F53" s="29"/>
      <c r="G53" s="18"/>
      <c r="H53" s="27"/>
      <c r="I53" s="117"/>
    </row>
    <row r="54" spans="1:9" ht="12.75" customHeight="1" x14ac:dyDescent="0.2">
      <c r="A54" s="133" t="s">
        <v>224</v>
      </c>
      <c r="B54" s="133" t="s">
        <v>225</v>
      </c>
      <c r="C54" s="133" t="s">
        <v>226</v>
      </c>
      <c r="D54" s="133">
        <v>3</v>
      </c>
      <c r="E54" s="133" t="s">
        <v>29</v>
      </c>
      <c r="F54" s="133">
        <v>33</v>
      </c>
      <c r="G54" s="133">
        <v>0.25</v>
      </c>
      <c r="H54" s="133">
        <v>0</v>
      </c>
      <c r="I54" s="162">
        <v>8.5999999999999993E-2</v>
      </c>
    </row>
    <row r="55" spans="1:9" ht="12.75" customHeight="1" x14ac:dyDescent="0.2">
      <c r="A55" s="133" t="s">
        <v>224</v>
      </c>
      <c r="B55" s="133" t="s">
        <v>227</v>
      </c>
      <c r="C55" s="133" t="s">
        <v>228</v>
      </c>
      <c r="D55" s="133">
        <v>3</v>
      </c>
      <c r="E55" s="133" t="s">
        <v>29</v>
      </c>
      <c r="F55" s="133">
        <v>98</v>
      </c>
      <c r="G55" s="133">
        <v>0.25</v>
      </c>
      <c r="H55" s="133">
        <v>0</v>
      </c>
      <c r="I55" s="162">
        <v>0.16300000000000001</v>
      </c>
    </row>
    <row r="56" spans="1:9" ht="12.75" customHeight="1" x14ac:dyDescent="0.2">
      <c r="A56" s="133" t="s">
        <v>224</v>
      </c>
      <c r="B56" s="133" t="s">
        <v>229</v>
      </c>
      <c r="C56" s="133" t="s">
        <v>230</v>
      </c>
      <c r="D56" s="133">
        <v>3</v>
      </c>
      <c r="E56" s="133" t="s">
        <v>29</v>
      </c>
      <c r="F56" s="133">
        <v>98</v>
      </c>
      <c r="G56" s="133">
        <v>0.25</v>
      </c>
      <c r="H56" s="133">
        <v>0</v>
      </c>
      <c r="I56" s="162">
        <v>5.3999999999999999E-2</v>
      </c>
    </row>
    <row r="57" spans="1:9" ht="12.75" customHeight="1" x14ac:dyDescent="0.2">
      <c r="A57" s="133" t="s">
        <v>224</v>
      </c>
      <c r="B57" s="133" t="s">
        <v>231</v>
      </c>
      <c r="C57" s="133" t="s">
        <v>232</v>
      </c>
      <c r="D57" s="133">
        <v>3</v>
      </c>
      <c r="E57" s="133" t="s">
        <v>29</v>
      </c>
      <c r="F57" s="133">
        <v>98</v>
      </c>
      <c r="G57" s="133">
        <v>0.25</v>
      </c>
      <c r="H57" s="133">
        <v>0</v>
      </c>
      <c r="I57" s="162">
        <v>7.3999999999999996E-2</v>
      </c>
    </row>
    <row r="58" spans="1:9" ht="12.75" customHeight="1" x14ac:dyDescent="0.2">
      <c r="A58" s="133" t="s">
        <v>224</v>
      </c>
      <c r="B58" s="133" t="s">
        <v>233</v>
      </c>
      <c r="C58" s="133" t="s">
        <v>234</v>
      </c>
      <c r="D58" s="133">
        <v>3</v>
      </c>
      <c r="E58" s="133" t="s">
        <v>29</v>
      </c>
      <c r="F58" s="133">
        <v>98</v>
      </c>
      <c r="G58" s="133">
        <v>0.25</v>
      </c>
      <c r="H58" s="133">
        <v>0</v>
      </c>
      <c r="I58" s="162">
        <v>5.7000000000000002E-2</v>
      </c>
    </row>
    <row r="59" spans="1:9" ht="12.75" customHeight="1" x14ac:dyDescent="0.2">
      <c r="A59" s="134" t="s">
        <v>224</v>
      </c>
      <c r="B59" s="134" t="s">
        <v>235</v>
      </c>
      <c r="C59" s="134" t="s">
        <v>236</v>
      </c>
      <c r="D59" s="134">
        <v>3</v>
      </c>
      <c r="E59" s="134" t="s">
        <v>29</v>
      </c>
      <c r="F59" s="134">
        <v>98</v>
      </c>
      <c r="G59" s="134">
        <v>0.25</v>
      </c>
      <c r="H59" s="134">
        <v>0</v>
      </c>
      <c r="I59" s="163">
        <v>9.0999999999999998E-2</v>
      </c>
    </row>
    <row r="60" spans="1:9" x14ac:dyDescent="0.2">
      <c r="A60" s="28"/>
      <c r="B60" s="18">
        <f>COUNTA(B54:B59)</f>
        <v>6</v>
      </c>
      <c r="C60" s="18"/>
      <c r="D60" s="67"/>
      <c r="E60" s="27">
        <f>COUNTIF(E54:E59, "Yes")</f>
        <v>6</v>
      </c>
      <c r="F60" s="29"/>
      <c r="G60" s="18"/>
      <c r="H60" s="27"/>
      <c r="I60" s="117">
        <f>SUM(I54:I59)</f>
        <v>0.52500000000000002</v>
      </c>
    </row>
    <row r="61" spans="1:9" x14ac:dyDescent="0.2">
      <c r="A61" s="28"/>
      <c r="B61" s="18"/>
      <c r="C61" s="18"/>
      <c r="D61" s="67"/>
      <c r="E61" s="67"/>
      <c r="F61" s="29"/>
      <c r="G61" s="18"/>
      <c r="H61" s="27"/>
      <c r="I61" s="117"/>
    </row>
    <row r="62" spans="1:9" ht="12.75" customHeight="1" x14ac:dyDescent="0.2">
      <c r="A62" s="133" t="s">
        <v>237</v>
      </c>
      <c r="B62" s="133" t="s">
        <v>238</v>
      </c>
      <c r="C62" s="133" t="s">
        <v>239</v>
      </c>
      <c r="D62" s="133">
        <v>3</v>
      </c>
      <c r="E62" s="133" t="s">
        <v>29</v>
      </c>
      <c r="F62" s="133">
        <v>98</v>
      </c>
      <c r="G62" s="133">
        <v>0.25</v>
      </c>
      <c r="H62" s="133">
        <v>0</v>
      </c>
      <c r="I62" s="162">
        <v>0.124</v>
      </c>
    </row>
    <row r="63" spans="1:9" ht="12.75" customHeight="1" x14ac:dyDescent="0.2">
      <c r="A63" s="134" t="s">
        <v>237</v>
      </c>
      <c r="B63" s="134" t="s">
        <v>240</v>
      </c>
      <c r="C63" s="134" t="s">
        <v>241</v>
      </c>
      <c r="D63" s="134">
        <v>3</v>
      </c>
      <c r="E63" s="134" t="s">
        <v>29</v>
      </c>
      <c r="F63" s="134">
        <v>98</v>
      </c>
      <c r="G63" s="134">
        <v>0.25</v>
      </c>
      <c r="H63" s="134">
        <v>0</v>
      </c>
      <c r="I63" s="163">
        <v>0.126</v>
      </c>
    </row>
    <row r="64" spans="1:9" x14ac:dyDescent="0.2">
      <c r="A64" s="28"/>
      <c r="B64" s="18">
        <f>COUNTA(B62:B63)</f>
        <v>2</v>
      </c>
      <c r="C64" s="18"/>
      <c r="D64" s="67"/>
      <c r="E64" s="27">
        <f>COUNTIF(E62:E63, "Yes")</f>
        <v>2</v>
      </c>
      <c r="F64" s="29"/>
      <c r="G64" s="18"/>
      <c r="H64" s="27"/>
      <c r="I64" s="117">
        <f>SUM(I62:I63)</f>
        <v>0.25</v>
      </c>
    </row>
    <row r="65" spans="1:9" x14ac:dyDescent="0.2">
      <c r="A65" s="28"/>
      <c r="B65" s="18"/>
      <c r="C65" s="18"/>
      <c r="D65" s="67"/>
      <c r="E65" s="67"/>
      <c r="F65" s="29"/>
      <c r="G65" s="18"/>
      <c r="H65" s="27"/>
      <c r="I65" s="117"/>
    </row>
    <row r="66" spans="1:9" ht="12.75" customHeight="1" x14ac:dyDescent="0.2">
      <c r="A66" s="133" t="s">
        <v>242</v>
      </c>
      <c r="B66" s="133" t="s">
        <v>243</v>
      </c>
      <c r="C66" s="133" t="s">
        <v>244</v>
      </c>
      <c r="D66" s="133">
        <v>3</v>
      </c>
      <c r="E66" s="133" t="s">
        <v>29</v>
      </c>
      <c r="F66" s="133">
        <v>98</v>
      </c>
      <c r="G66" s="133">
        <v>0.25</v>
      </c>
      <c r="H66" s="133">
        <v>0</v>
      </c>
      <c r="I66" s="162">
        <v>0.26100000000000001</v>
      </c>
    </row>
    <row r="67" spans="1:9" ht="12.75" customHeight="1" x14ac:dyDescent="0.2">
      <c r="A67" s="134" t="s">
        <v>242</v>
      </c>
      <c r="B67" s="134" t="s">
        <v>245</v>
      </c>
      <c r="C67" s="134" t="s">
        <v>246</v>
      </c>
      <c r="D67" s="134">
        <v>3</v>
      </c>
      <c r="E67" s="134" t="s">
        <v>29</v>
      </c>
      <c r="F67" s="134">
        <v>98</v>
      </c>
      <c r="G67" s="134">
        <v>0.25</v>
      </c>
      <c r="H67" s="134">
        <v>0</v>
      </c>
      <c r="I67" s="163">
        <v>6.4000000000000001E-2</v>
      </c>
    </row>
    <row r="68" spans="1:9" x14ac:dyDescent="0.2">
      <c r="A68" s="28"/>
      <c r="B68" s="18">
        <f>COUNTA(B66:B67)</f>
        <v>2</v>
      </c>
      <c r="C68" s="18"/>
      <c r="D68" s="67"/>
      <c r="E68" s="27">
        <f>COUNTIF(E66:E67, "Yes")</f>
        <v>2</v>
      </c>
      <c r="F68" s="29"/>
      <c r="G68" s="18"/>
      <c r="H68" s="27"/>
      <c r="I68" s="117">
        <f>SUM(I66:I67)</f>
        <v>0.32500000000000001</v>
      </c>
    </row>
    <row r="69" spans="1:9" x14ac:dyDescent="0.2">
      <c r="A69" s="28"/>
      <c r="B69" s="18"/>
      <c r="C69" s="18"/>
      <c r="D69" s="67"/>
      <c r="E69" s="67"/>
      <c r="F69" s="29"/>
      <c r="G69" s="18"/>
      <c r="H69" s="27"/>
      <c r="I69" s="117"/>
    </row>
    <row r="70" spans="1:9" ht="12.75" customHeight="1" x14ac:dyDescent="0.2">
      <c r="A70" s="133" t="s">
        <v>247</v>
      </c>
      <c r="B70" s="133" t="s">
        <v>248</v>
      </c>
      <c r="C70" s="133" t="s">
        <v>249</v>
      </c>
      <c r="D70" s="133">
        <v>1</v>
      </c>
      <c r="E70" s="133" t="s">
        <v>29</v>
      </c>
      <c r="F70" s="133">
        <v>98</v>
      </c>
      <c r="G70" s="133">
        <v>1</v>
      </c>
      <c r="H70" s="133">
        <v>0</v>
      </c>
      <c r="I70" s="162">
        <v>0.26500000000000001</v>
      </c>
    </row>
    <row r="71" spans="1:9" ht="12.75" customHeight="1" x14ac:dyDescent="0.2">
      <c r="A71" s="133" t="s">
        <v>247</v>
      </c>
      <c r="B71" s="133" t="s">
        <v>250</v>
      </c>
      <c r="C71" s="133" t="s">
        <v>251</v>
      </c>
      <c r="D71" s="133">
        <v>1</v>
      </c>
      <c r="E71" s="133" t="s">
        <v>29</v>
      </c>
      <c r="F71" s="133">
        <v>98</v>
      </c>
      <c r="G71" s="133">
        <v>1</v>
      </c>
      <c r="H71" s="133">
        <v>0</v>
      </c>
      <c r="I71" s="162">
        <v>0.14599999999999999</v>
      </c>
    </row>
    <row r="72" spans="1:9" ht="12.75" customHeight="1" x14ac:dyDescent="0.2">
      <c r="A72" s="134" t="s">
        <v>247</v>
      </c>
      <c r="B72" s="134" t="s">
        <v>252</v>
      </c>
      <c r="C72" s="134" t="s">
        <v>253</v>
      </c>
      <c r="D72" s="134">
        <v>1</v>
      </c>
      <c r="E72" s="134" t="s">
        <v>29</v>
      </c>
      <c r="F72" s="134">
        <v>98</v>
      </c>
      <c r="G72" s="134">
        <v>1</v>
      </c>
      <c r="H72" s="134">
        <v>0</v>
      </c>
      <c r="I72" s="163">
        <v>0.156</v>
      </c>
    </row>
    <row r="73" spans="1:9" x14ac:dyDescent="0.2">
      <c r="A73" s="28"/>
      <c r="B73" s="18">
        <f>COUNTA(B70:B72)</f>
        <v>3</v>
      </c>
      <c r="C73" s="18"/>
      <c r="D73" s="67"/>
      <c r="E73" s="27">
        <f>COUNTIF(E70:E72, "Yes")</f>
        <v>3</v>
      </c>
      <c r="F73" s="29"/>
      <c r="G73" s="18"/>
      <c r="H73" s="27"/>
      <c r="I73" s="117">
        <f>SUM(I70:I72)</f>
        <v>0.56700000000000006</v>
      </c>
    </row>
    <row r="74" spans="1:9" x14ac:dyDescent="0.2">
      <c r="A74" s="28"/>
      <c r="B74" s="18"/>
      <c r="C74" s="18"/>
      <c r="D74" s="67"/>
      <c r="E74" s="67"/>
      <c r="F74" s="29"/>
      <c r="G74" s="18"/>
      <c r="H74" s="27"/>
      <c r="I74" s="117"/>
    </row>
    <row r="75" spans="1:9" ht="12.75" customHeight="1" x14ac:dyDescent="0.2">
      <c r="A75" s="133" t="s">
        <v>254</v>
      </c>
      <c r="B75" s="133" t="s">
        <v>255</v>
      </c>
      <c r="C75" s="133" t="s">
        <v>256</v>
      </c>
      <c r="D75" s="133">
        <v>1</v>
      </c>
      <c r="E75" s="133" t="s">
        <v>29</v>
      </c>
      <c r="F75" s="133">
        <v>98</v>
      </c>
      <c r="G75" s="133">
        <v>1</v>
      </c>
      <c r="H75" s="133">
        <v>0</v>
      </c>
      <c r="I75" s="162">
        <v>1.6930000000000001</v>
      </c>
    </row>
    <row r="76" spans="1:9" ht="12.75" customHeight="1" x14ac:dyDescent="0.2">
      <c r="A76" s="133" t="s">
        <v>254</v>
      </c>
      <c r="B76" s="133" t="s">
        <v>257</v>
      </c>
      <c r="C76" s="133" t="s">
        <v>258</v>
      </c>
      <c r="D76" s="133">
        <v>1</v>
      </c>
      <c r="E76" s="133" t="s">
        <v>29</v>
      </c>
      <c r="F76" s="133">
        <v>98</v>
      </c>
      <c r="G76" s="133">
        <v>1</v>
      </c>
      <c r="H76" s="133">
        <v>0</v>
      </c>
      <c r="I76" s="162">
        <v>0.309</v>
      </c>
    </row>
    <row r="77" spans="1:9" ht="12.75" customHeight="1" x14ac:dyDescent="0.2">
      <c r="A77" s="133" t="s">
        <v>254</v>
      </c>
      <c r="B77" s="133" t="s">
        <v>259</v>
      </c>
      <c r="C77" s="133" t="s">
        <v>260</v>
      </c>
      <c r="D77" s="133">
        <v>1</v>
      </c>
      <c r="E77" s="133" t="s">
        <v>29</v>
      </c>
      <c r="F77" s="133">
        <v>98</v>
      </c>
      <c r="G77" s="133">
        <v>1</v>
      </c>
      <c r="H77" s="133">
        <v>0</v>
      </c>
      <c r="I77" s="162">
        <v>0.40600000000000003</v>
      </c>
    </row>
    <row r="78" spans="1:9" ht="12.75" customHeight="1" x14ac:dyDescent="0.2">
      <c r="A78" s="133" t="s">
        <v>254</v>
      </c>
      <c r="B78" s="133" t="s">
        <v>261</v>
      </c>
      <c r="C78" s="133" t="s">
        <v>262</v>
      </c>
      <c r="D78" s="133">
        <v>1</v>
      </c>
      <c r="E78" s="133" t="s">
        <v>29</v>
      </c>
      <c r="F78" s="133">
        <v>98</v>
      </c>
      <c r="G78" s="133">
        <v>2</v>
      </c>
      <c r="H78" s="133">
        <v>0</v>
      </c>
      <c r="I78" s="162">
        <v>2.4460000000000002</v>
      </c>
    </row>
    <row r="79" spans="1:9" ht="12.75" customHeight="1" x14ac:dyDescent="0.2">
      <c r="A79" s="133" t="s">
        <v>254</v>
      </c>
      <c r="B79" s="133" t="s">
        <v>263</v>
      </c>
      <c r="C79" s="133" t="s">
        <v>264</v>
      </c>
      <c r="D79" s="133">
        <v>1</v>
      </c>
      <c r="E79" s="133" t="s">
        <v>29</v>
      </c>
      <c r="F79" s="133">
        <v>98</v>
      </c>
      <c r="G79" s="133">
        <v>2</v>
      </c>
      <c r="H79" s="133">
        <v>0</v>
      </c>
      <c r="I79" s="162">
        <v>1.4630000000000001</v>
      </c>
    </row>
    <row r="80" spans="1:9" ht="12.75" customHeight="1" x14ac:dyDescent="0.2">
      <c r="A80" s="133" t="s">
        <v>254</v>
      </c>
      <c r="B80" s="133" t="s">
        <v>265</v>
      </c>
      <c r="C80" s="133" t="s">
        <v>266</v>
      </c>
      <c r="D80" s="133">
        <v>1</v>
      </c>
      <c r="E80" s="133" t="s">
        <v>29</v>
      </c>
      <c r="F80" s="133">
        <v>98</v>
      </c>
      <c r="G80" s="133">
        <v>2</v>
      </c>
      <c r="H80" s="133">
        <v>0</v>
      </c>
      <c r="I80" s="162">
        <v>1.151</v>
      </c>
    </row>
    <row r="81" spans="1:9" ht="12.75" customHeight="1" x14ac:dyDescent="0.2">
      <c r="A81" s="133" t="s">
        <v>254</v>
      </c>
      <c r="B81" s="133" t="s">
        <v>267</v>
      </c>
      <c r="C81" s="133" t="s">
        <v>268</v>
      </c>
      <c r="D81" s="133">
        <v>1</v>
      </c>
      <c r="E81" s="133" t="s">
        <v>29</v>
      </c>
      <c r="F81" s="133">
        <v>98</v>
      </c>
      <c r="G81" s="133">
        <v>2</v>
      </c>
      <c r="H81" s="133">
        <v>0</v>
      </c>
      <c r="I81" s="162">
        <v>1.2470000000000001</v>
      </c>
    </row>
    <row r="82" spans="1:9" ht="12.75" customHeight="1" x14ac:dyDescent="0.2">
      <c r="A82" s="133" t="s">
        <v>254</v>
      </c>
      <c r="B82" s="133" t="s">
        <v>269</v>
      </c>
      <c r="C82" s="133" t="s">
        <v>270</v>
      </c>
      <c r="D82" s="133">
        <v>1</v>
      </c>
      <c r="E82" s="133" t="s">
        <v>29</v>
      </c>
      <c r="F82" s="133">
        <v>98</v>
      </c>
      <c r="G82" s="133">
        <v>2</v>
      </c>
      <c r="H82" s="133">
        <v>0</v>
      </c>
      <c r="I82" s="162">
        <v>1.3</v>
      </c>
    </row>
    <row r="83" spans="1:9" ht="12.75" customHeight="1" x14ac:dyDescent="0.2">
      <c r="A83" s="133" t="s">
        <v>254</v>
      </c>
      <c r="B83" s="133" t="s">
        <v>271</v>
      </c>
      <c r="C83" s="133" t="s">
        <v>272</v>
      </c>
      <c r="D83" s="133">
        <v>1</v>
      </c>
      <c r="E83" s="133" t="s">
        <v>29</v>
      </c>
      <c r="F83" s="133">
        <v>98</v>
      </c>
      <c r="G83" s="133">
        <v>2</v>
      </c>
      <c r="H83" s="133">
        <v>0</v>
      </c>
      <c r="I83" s="162">
        <v>1.321</v>
      </c>
    </row>
    <row r="84" spans="1:9" ht="12.75" customHeight="1" x14ac:dyDescent="0.2">
      <c r="A84" s="134" t="s">
        <v>254</v>
      </c>
      <c r="B84" s="134" t="s">
        <v>273</v>
      </c>
      <c r="C84" s="134" t="s">
        <v>274</v>
      </c>
      <c r="D84" s="134">
        <v>1</v>
      </c>
      <c r="E84" s="134" t="s">
        <v>29</v>
      </c>
      <c r="F84" s="134">
        <v>98</v>
      </c>
      <c r="G84" s="134">
        <v>1</v>
      </c>
      <c r="H84" s="134">
        <v>0</v>
      </c>
      <c r="I84" s="163">
        <v>0.35199999999999998</v>
      </c>
    </row>
    <row r="85" spans="1:9" x14ac:dyDescent="0.2">
      <c r="A85" s="28"/>
      <c r="B85" s="18">
        <f>COUNTA(B75:B84)</f>
        <v>10</v>
      </c>
      <c r="C85" s="18"/>
      <c r="D85" s="18"/>
      <c r="E85" s="27">
        <f>COUNTIF(E75:E84, "Yes")</f>
        <v>10</v>
      </c>
      <c r="F85" s="29"/>
      <c r="G85" s="18"/>
      <c r="H85" s="27"/>
      <c r="I85" s="117">
        <f>SUM(I75:I84)</f>
        <v>11.688000000000002</v>
      </c>
    </row>
    <row r="86" spans="1:9" x14ac:dyDescent="0.2">
      <c r="A86" s="28"/>
      <c r="B86" s="18"/>
      <c r="C86" s="18"/>
      <c r="D86" s="18"/>
      <c r="E86" s="18"/>
      <c r="F86" s="29"/>
      <c r="G86" s="18"/>
      <c r="H86" s="27"/>
      <c r="I86" s="117"/>
    </row>
    <row r="87" spans="1:9" x14ac:dyDescent="0.2">
      <c r="A87" s="28"/>
      <c r="B87" s="27"/>
      <c r="C87" s="27"/>
      <c r="D87" s="27"/>
      <c r="E87" s="27"/>
      <c r="F87" s="28"/>
      <c r="G87" s="27"/>
      <c r="H87" s="27"/>
      <c r="I87" s="117"/>
    </row>
    <row r="88" spans="1:9" x14ac:dyDescent="0.2">
      <c r="A88" s="60"/>
      <c r="B88" s="60"/>
      <c r="D88" s="109" t="s">
        <v>96</v>
      </c>
      <c r="E88" s="109"/>
      <c r="F88" s="85"/>
      <c r="G88" s="60"/>
      <c r="H88" s="60"/>
    </row>
    <row r="89" spans="1:9" x14ac:dyDescent="0.2">
      <c r="A89" s="60"/>
      <c r="B89" s="60"/>
      <c r="D89" s="98" t="s">
        <v>91</v>
      </c>
      <c r="E89" s="87">
        <f>SUM(B28+B33+B45+B52+B60+B64+B68+B73+B85)</f>
        <v>67</v>
      </c>
      <c r="F89" s="60"/>
      <c r="H89" s="60"/>
      <c r="I89" s="165"/>
    </row>
    <row r="90" spans="1:9" x14ac:dyDescent="0.2">
      <c r="D90" s="98" t="s">
        <v>94</v>
      </c>
      <c r="E90" s="87">
        <f>SUM(E28+E33+E45+E52+E60+E64+E68+E73+E85)</f>
        <v>67</v>
      </c>
      <c r="I90" s="166"/>
    </row>
    <row r="91" spans="1:9" x14ac:dyDescent="0.2">
      <c r="D91" s="98" t="s">
        <v>135</v>
      </c>
      <c r="E91" s="115">
        <f>E90/E89</f>
        <v>1</v>
      </c>
    </row>
    <row r="92" spans="1:9" x14ac:dyDescent="0.2">
      <c r="D92" s="98" t="s">
        <v>95</v>
      </c>
      <c r="E92" s="167">
        <f>SUM(I28+I33+I45+I52+I60+I64+I68+I73+I85)</f>
        <v>19.373000000000005</v>
      </c>
      <c r="F92" s="161" t="s">
        <v>305</v>
      </c>
    </row>
    <row r="94" spans="1:9" x14ac:dyDescent="0.2">
      <c r="D94" s="109" t="s">
        <v>281</v>
      </c>
      <c r="E94" s="129" t="s">
        <v>282</v>
      </c>
      <c r="F94" s="129" t="s">
        <v>100</v>
      </c>
    </row>
    <row r="95" spans="1:9" x14ac:dyDescent="0.2">
      <c r="D95" s="98" t="s">
        <v>283</v>
      </c>
      <c r="E95" s="130">
        <f>COUNTIF(G2:G84, "0.25")</f>
        <v>19</v>
      </c>
      <c r="F95" s="131">
        <f>E95/E90</f>
        <v>0.28358208955223879</v>
      </c>
    </row>
    <row r="96" spans="1:9" x14ac:dyDescent="0.2">
      <c r="D96" s="98" t="s">
        <v>284</v>
      </c>
      <c r="E96" s="130">
        <f>COUNTIF(G2:G84, "0.5")</f>
        <v>24</v>
      </c>
      <c r="F96" s="131">
        <f>E96/E90</f>
        <v>0.35820895522388058</v>
      </c>
    </row>
    <row r="97" spans="4:6" x14ac:dyDescent="0.2">
      <c r="D97" s="98" t="s">
        <v>285</v>
      </c>
      <c r="E97" s="130">
        <f>COUNTIF(G2:G84, "1")</f>
        <v>18</v>
      </c>
      <c r="F97" s="131">
        <f>E97/E90</f>
        <v>0.26865671641791045</v>
      </c>
    </row>
    <row r="98" spans="4:6" x14ac:dyDescent="0.2">
      <c r="D98" s="98" t="s">
        <v>286</v>
      </c>
      <c r="E98" s="130">
        <f>COUNTIF(G2:G84, "1.25")</f>
        <v>0</v>
      </c>
      <c r="F98" s="131">
        <f>E98/E90</f>
        <v>0</v>
      </c>
    </row>
    <row r="99" spans="4:6" x14ac:dyDescent="0.2">
      <c r="D99" s="98" t="s">
        <v>287</v>
      </c>
      <c r="E99" s="130">
        <f>COUNTIF(G2:G84, "1.50")</f>
        <v>0</v>
      </c>
      <c r="F99" s="131">
        <f>E99/E90</f>
        <v>0</v>
      </c>
    </row>
    <row r="100" spans="4:6" x14ac:dyDescent="0.2">
      <c r="D100" s="98" t="s">
        <v>288</v>
      </c>
      <c r="E100" s="130">
        <f>COUNTIF(G2:G84, "2")</f>
        <v>6</v>
      </c>
      <c r="F100" s="131">
        <f>E100/E90</f>
        <v>8.9552238805970144E-2</v>
      </c>
    </row>
    <row r="101" spans="4:6" x14ac:dyDescent="0.2">
      <c r="D101" s="98" t="s">
        <v>289</v>
      </c>
      <c r="E101" s="130">
        <f>COUNTIF(G2:G84, "2.5")</f>
        <v>0</v>
      </c>
      <c r="F101" s="131">
        <f>E101/E90</f>
        <v>0</v>
      </c>
    </row>
    <row r="102" spans="4:6" x14ac:dyDescent="0.2">
      <c r="D102" s="98" t="s">
        <v>290</v>
      </c>
      <c r="E102" s="130">
        <f>COUNTIF(G2:G84, "3")</f>
        <v>0</v>
      </c>
      <c r="F102" s="131">
        <f>E102/E90</f>
        <v>0</v>
      </c>
    </row>
    <row r="103" spans="4:6" x14ac:dyDescent="0.2">
      <c r="D103" s="98" t="s">
        <v>291</v>
      </c>
      <c r="E103" s="130">
        <f>COUNTIF(G2:G84, "4")</f>
        <v>0</v>
      </c>
      <c r="F103" s="131">
        <f>E103/E90</f>
        <v>0</v>
      </c>
    </row>
    <row r="104" spans="4:6" x14ac:dyDescent="0.2">
      <c r="D104" s="98" t="s">
        <v>292</v>
      </c>
      <c r="E104" s="130">
        <f>COUNTIF(G2:G84, "5")</f>
        <v>0</v>
      </c>
      <c r="F104" s="131">
        <f>E104/E90</f>
        <v>0</v>
      </c>
    </row>
    <row r="105" spans="4:6" x14ac:dyDescent="0.2">
      <c r="D105" s="98" t="s">
        <v>293</v>
      </c>
      <c r="E105" s="130">
        <f>COUNTIF(G2:G84, "7")</f>
        <v>0</v>
      </c>
      <c r="F105" s="131">
        <f>E105/E90</f>
        <v>0</v>
      </c>
    </row>
    <row r="106" spans="4:6" x14ac:dyDescent="0.2">
      <c r="D106" s="32"/>
      <c r="F106" s="130"/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 2012 Swimming Season
Maryland Beach Monitoring</oddHeader>
    <oddFooter>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H108"/>
  <sheetViews>
    <sheetView zoomScaleNormal="100" workbookViewId="0">
      <pane ySplit="2" topLeftCell="A3" activePane="bottomLeft" state="frozen"/>
      <selection pane="bottomLeft"/>
    </sheetView>
  </sheetViews>
  <sheetFormatPr defaultRowHeight="12.75" x14ac:dyDescent="0.2"/>
  <cols>
    <col min="1" max="1" width="11.42578125" customWidth="1"/>
    <col min="2" max="2" width="7.28515625" customWidth="1"/>
    <col min="3" max="3" width="24.140625" customWidth="1"/>
    <col min="4" max="4" width="7.7109375" customWidth="1"/>
    <col min="5" max="5" width="8" customWidth="1"/>
    <col min="6" max="6" width="7.7109375" customWidth="1"/>
    <col min="7" max="8" width="7.85546875" customWidth="1"/>
    <col min="9" max="9" width="8.85546875" customWidth="1"/>
    <col min="10" max="19" width="7.85546875" customWidth="1"/>
  </cols>
  <sheetData>
    <row r="1" spans="1:34" x14ac:dyDescent="0.2">
      <c r="A1" s="54"/>
      <c r="B1" s="176" t="s">
        <v>36</v>
      </c>
      <c r="C1" s="176"/>
      <c r="D1" s="128"/>
      <c r="E1" s="54"/>
      <c r="F1" s="54"/>
      <c r="G1" s="177" t="s">
        <v>136</v>
      </c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</row>
    <row r="2" spans="1:34" s="22" customFormat="1" ht="39" customHeight="1" x14ac:dyDescent="0.15">
      <c r="A2" s="23" t="s">
        <v>12</v>
      </c>
      <c r="B2" s="23" t="s">
        <v>13</v>
      </c>
      <c r="C2" s="23" t="s">
        <v>61</v>
      </c>
      <c r="D2" s="3" t="s">
        <v>64</v>
      </c>
      <c r="E2" s="23" t="s">
        <v>69</v>
      </c>
      <c r="F2" s="23" t="s">
        <v>70</v>
      </c>
      <c r="G2" s="23" t="s">
        <v>71</v>
      </c>
      <c r="H2" s="23" t="s">
        <v>72</v>
      </c>
      <c r="I2" s="3" t="s">
        <v>73</v>
      </c>
      <c r="J2" s="23" t="s">
        <v>74</v>
      </c>
      <c r="K2" s="23" t="s">
        <v>21</v>
      </c>
      <c r="L2" s="23" t="s">
        <v>19</v>
      </c>
      <c r="M2" s="23" t="s">
        <v>20</v>
      </c>
      <c r="N2" s="23" t="s">
        <v>22</v>
      </c>
      <c r="O2" s="23" t="s">
        <v>75</v>
      </c>
      <c r="P2" s="23" t="s">
        <v>76</v>
      </c>
      <c r="Q2" s="23" t="s">
        <v>77</v>
      </c>
      <c r="R2" s="23" t="s">
        <v>78</v>
      </c>
      <c r="S2" s="23" t="s">
        <v>79</v>
      </c>
    </row>
    <row r="3" spans="1:34" ht="12.75" customHeight="1" x14ac:dyDescent="0.2">
      <c r="A3" s="133" t="s">
        <v>138</v>
      </c>
      <c r="B3" s="133" t="s">
        <v>139</v>
      </c>
      <c r="C3" s="133" t="s">
        <v>140</v>
      </c>
      <c r="D3" s="133">
        <v>1</v>
      </c>
      <c r="E3" s="63" t="s">
        <v>29</v>
      </c>
      <c r="F3" s="63" t="s">
        <v>276</v>
      </c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28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</row>
    <row r="4" spans="1:34" ht="12.75" customHeight="1" x14ac:dyDescent="0.2">
      <c r="A4" s="133" t="s">
        <v>138</v>
      </c>
      <c r="B4" s="133" t="s">
        <v>141</v>
      </c>
      <c r="C4" s="133" t="s">
        <v>142</v>
      </c>
      <c r="D4" s="133">
        <v>2</v>
      </c>
      <c r="E4" s="63" t="s">
        <v>29</v>
      </c>
      <c r="F4" s="63" t="s">
        <v>276</v>
      </c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28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</row>
    <row r="5" spans="1:34" ht="12.75" customHeight="1" x14ac:dyDescent="0.2">
      <c r="A5" s="141" t="s">
        <v>138</v>
      </c>
      <c r="B5" s="141" t="s">
        <v>307</v>
      </c>
      <c r="C5" s="141" t="s">
        <v>306</v>
      </c>
      <c r="D5" s="133">
        <v>2</v>
      </c>
      <c r="E5" s="63" t="s">
        <v>29</v>
      </c>
      <c r="F5" s="63" t="s">
        <v>276</v>
      </c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28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</row>
    <row r="6" spans="1:34" ht="12.75" customHeight="1" x14ac:dyDescent="0.2">
      <c r="A6" s="133" t="s">
        <v>138</v>
      </c>
      <c r="B6" s="133" t="s">
        <v>143</v>
      </c>
      <c r="C6" s="133" t="s">
        <v>144</v>
      </c>
      <c r="D6" s="133">
        <v>1</v>
      </c>
      <c r="E6" s="63" t="s">
        <v>29</v>
      </c>
      <c r="F6" s="63" t="s">
        <v>276</v>
      </c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28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</row>
    <row r="7" spans="1:34" ht="12.75" customHeight="1" x14ac:dyDescent="0.2">
      <c r="A7" s="133" t="s">
        <v>138</v>
      </c>
      <c r="B7" s="133" t="s">
        <v>145</v>
      </c>
      <c r="C7" s="133" t="s">
        <v>146</v>
      </c>
      <c r="D7" s="133">
        <v>1</v>
      </c>
      <c r="E7" s="63" t="s">
        <v>29</v>
      </c>
      <c r="F7" s="63" t="s">
        <v>276</v>
      </c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28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</row>
    <row r="8" spans="1:34" ht="12.75" customHeight="1" x14ac:dyDescent="0.2">
      <c r="A8" s="133" t="s">
        <v>138</v>
      </c>
      <c r="B8" s="133" t="s">
        <v>147</v>
      </c>
      <c r="C8" s="133" t="s">
        <v>148</v>
      </c>
      <c r="D8" s="133">
        <v>3</v>
      </c>
      <c r="E8" s="63" t="s">
        <v>29</v>
      </c>
      <c r="F8" s="63" t="s">
        <v>276</v>
      </c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28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</row>
    <row r="9" spans="1:34" ht="12.75" customHeight="1" x14ac:dyDescent="0.2">
      <c r="A9" s="133" t="s">
        <v>138</v>
      </c>
      <c r="B9" s="133" t="s">
        <v>149</v>
      </c>
      <c r="C9" s="133" t="s">
        <v>150</v>
      </c>
      <c r="D9" s="133">
        <v>2</v>
      </c>
      <c r="E9" s="63" t="s">
        <v>29</v>
      </c>
      <c r="F9" s="63" t="s">
        <v>276</v>
      </c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28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</row>
    <row r="10" spans="1:34" ht="12.75" customHeight="1" x14ac:dyDescent="0.2">
      <c r="A10" s="133" t="s">
        <v>138</v>
      </c>
      <c r="B10" s="133" t="s">
        <v>151</v>
      </c>
      <c r="C10" s="133" t="s">
        <v>152</v>
      </c>
      <c r="D10" s="133">
        <v>3</v>
      </c>
      <c r="E10" s="63" t="s">
        <v>29</v>
      </c>
      <c r="F10" s="63" t="s">
        <v>276</v>
      </c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28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</row>
    <row r="11" spans="1:34" ht="12.75" customHeight="1" x14ac:dyDescent="0.2">
      <c r="A11" s="133" t="s">
        <v>138</v>
      </c>
      <c r="B11" s="133" t="s">
        <v>153</v>
      </c>
      <c r="C11" s="133" t="s">
        <v>154</v>
      </c>
      <c r="D11" s="133">
        <v>2</v>
      </c>
      <c r="E11" s="63" t="s">
        <v>29</v>
      </c>
      <c r="F11" s="63" t="s">
        <v>276</v>
      </c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28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</row>
    <row r="12" spans="1:34" ht="12.75" customHeight="1" x14ac:dyDescent="0.2">
      <c r="A12" s="133" t="s">
        <v>138</v>
      </c>
      <c r="B12" s="133" t="s">
        <v>155</v>
      </c>
      <c r="C12" s="133" t="s">
        <v>156</v>
      </c>
      <c r="D12" s="133">
        <v>2</v>
      </c>
      <c r="E12" s="63" t="s">
        <v>29</v>
      </c>
      <c r="F12" s="63" t="s">
        <v>276</v>
      </c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28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</row>
    <row r="13" spans="1:34" ht="12.75" customHeight="1" x14ac:dyDescent="0.2">
      <c r="A13" s="133" t="s">
        <v>138</v>
      </c>
      <c r="B13" s="133" t="s">
        <v>157</v>
      </c>
      <c r="C13" s="133" t="s">
        <v>158</v>
      </c>
      <c r="D13" s="133">
        <v>2</v>
      </c>
      <c r="E13" s="63" t="s">
        <v>29</v>
      </c>
      <c r="F13" s="63" t="s">
        <v>276</v>
      </c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28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</row>
    <row r="14" spans="1:34" ht="12.75" customHeight="1" x14ac:dyDescent="0.2">
      <c r="A14" s="133" t="s">
        <v>138</v>
      </c>
      <c r="B14" s="133" t="s">
        <v>159</v>
      </c>
      <c r="C14" s="133" t="s">
        <v>160</v>
      </c>
      <c r="D14" s="133">
        <v>2</v>
      </c>
      <c r="E14" s="63" t="s">
        <v>29</v>
      </c>
      <c r="F14" s="63" t="s">
        <v>276</v>
      </c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28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</row>
    <row r="15" spans="1:34" ht="12.75" customHeight="1" x14ac:dyDescent="0.2">
      <c r="A15" s="133" t="s">
        <v>138</v>
      </c>
      <c r="B15" s="133" t="s">
        <v>161</v>
      </c>
      <c r="C15" s="133" t="s">
        <v>162</v>
      </c>
      <c r="D15" s="133">
        <v>2</v>
      </c>
      <c r="E15" s="63" t="s">
        <v>29</v>
      </c>
      <c r="F15" s="63" t="s">
        <v>276</v>
      </c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28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</row>
    <row r="16" spans="1:34" ht="12.75" customHeight="1" x14ac:dyDescent="0.2">
      <c r="A16" s="133" t="s">
        <v>138</v>
      </c>
      <c r="B16" s="133" t="s">
        <v>163</v>
      </c>
      <c r="C16" s="133" t="s">
        <v>164</v>
      </c>
      <c r="D16" s="133">
        <v>3</v>
      </c>
      <c r="E16" s="63" t="s">
        <v>29</v>
      </c>
      <c r="F16" s="63" t="s">
        <v>276</v>
      </c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28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</row>
    <row r="17" spans="1:34" ht="12.75" customHeight="1" x14ac:dyDescent="0.2">
      <c r="A17" s="133" t="s">
        <v>138</v>
      </c>
      <c r="B17" s="133" t="s">
        <v>165</v>
      </c>
      <c r="C17" s="133" t="s">
        <v>166</v>
      </c>
      <c r="D17" s="133">
        <v>3</v>
      </c>
      <c r="E17" s="63" t="s">
        <v>29</v>
      </c>
      <c r="F17" s="63" t="s">
        <v>276</v>
      </c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28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</row>
    <row r="18" spans="1:34" ht="12.75" customHeight="1" x14ac:dyDescent="0.2">
      <c r="A18" s="133" t="s">
        <v>138</v>
      </c>
      <c r="B18" s="133" t="s">
        <v>167</v>
      </c>
      <c r="C18" s="133" t="s">
        <v>168</v>
      </c>
      <c r="D18" s="133">
        <v>1</v>
      </c>
      <c r="E18" s="63" t="s">
        <v>29</v>
      </c>
      <c r="F18" s="63" t="s">
        <v>276</v>
      </c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28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</row>
    <row r="19" spans="1:34" ht="12.75" customHeight="1" x14ac:dyDescent="0.2">
      <c r="A19" s="133" t="s">
        <v>138</v>
      </c>
      <c r="B19" s="133" t="s">
        <v>169</v>
      </c>
      <c r="C19" s="133" t="s">
        <v>170</v>
      </c>
      <c r="D19" s="133">
        <v>2</v>
      </c>
      <c r="E19" s="63" t="s">
        <v>29</v>
      </c>
      <c r="F19" s="63" t="s">
        <v>276</v>
      </c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28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</row>
    <row r="20" spans="1:34" ht="12.75" customHeight="1" x14ac:dyDescent="0.2">
      <c r="A20" s="133" t="s">
        <v>138</v>
      </c>
      <c r="B20" s="133" t="s">
        <v>171</v>
      </c>
      <c r="C20" s="133" t="s">
        <v>172</v>
      </c>
      <c r="D20" s="133">
        <v>2</v>
      </c>
      <c r="E20" s="63" t="s">
        <v>29</v>
      </c>
      <c r="F20" s="63" t="s">
        <v>276</v>
      </c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28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</row>
    <row r="21" spans="1:34" ht="12.75" customHeight="1" x14ac:dyDescent="0.2">
      <c r="A21" s="133" t="s">
        <v>138</v>
      </c>
      <c r="B21" s="133" t="s">
        <v>173</v>
      </c>
      <c r="C21" s="133" t="s">
        <v>174</v>
      </c>
      <c r="D21" s="133">
        <v>2</v>
      </c>
      <c r="E21" s="63" t="s">
        <v>29</v>
      </c>
      <c r="F21" s="63" t="s">
        <v>276</v>
      </c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28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</row>
    <row r="22" spans="1:34" ht="12.75" customHeight="1" x14ac:dyDescent="0.2">
      <c r="A22" s="133" t="s">
        <v>138</v>
      </c>
      <c r="B22" s="133" t="s">
        <v>175</v>
      </c>
      <c r="C22" s="133" t="s">
        <v>176</v>
      </c>
      <c r="D22" s="133">
        <v>1</v>
      </c>
      <c r="E22" s="63" t="s">
        <v>29</v>
      </c>
      <c r="F22" s="63" t="s">
        <v>276</v>
      </c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28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</row>
    <row r="23" spans="1:34" ht="12.75" customHeight="1" x14ac:dyDescent="0.2">
      <c r="A23" s="133" t="s">
        <v>138</v>
      </c>
      <c r="B23" s="133" t="s">
        <v>295</v>
      </c>
      <c r="C23" s="133" t="s">
        <v>296</v>
      </c>
      <c r="D23" s="133">
        <v>1</v>
      </c>
      <c r="E23" s="63" t="s">
        <v>29</v>
      </c>
      <c r="F23" s="63" t="s">
        <v>276</v>
      </c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28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</row>
    <row r="24" spans="1:34" ht="12.75" customHeight="1" x14ac:dyDescent="0.2">
      <c r="A24" s="133" t="s">
        <v>138</v>
      </c>
      <c r="B24" s="133" t="s">
        <v>177</v>
      </c>
      <c r="C24" s="133" t="s">
        <v>178</v>
      </c>
      <c r="D24" s="133">
        <v>1</v>
      </c>
      <c r="E24" s="63" t="s">
        <v>29</v>
      </c>
      <c r="F24" s="63" t="s">
        <v>276</v>
      </c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28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</row>
    <row r="25" spans="1:34" ht="12.75" customHeight="1" x14ac:dyDescent="0.2">
      <c r="A25" s="133" t="s">
        <v>138</v>
      </c>
      <c r="B25" s="133" t="s">
        <v>179</v>
      </c>
      <c r="C25" s="133" t="s">
        <v>180</v>
      </c>
      <c r="D25" s="133">
        <v>2</v>
      </c>
      <c r="E25" s="63" t="s">
        <v>29</v>
      </c>
      <c r="F25" s="63" t="s">
        <v>276</v>
      </c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28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</row>
    <row r="26" spans="1:34" ht="12.75" customHeight="1" x14ac:dyDescent="0.2">
      <c r="A26" s="133" t="s">
        <v>138</v>
      </c>
      <c r="B26" s="133" t="s">
        <v>181</v>
      </c>
      <c r="C26" s="133" t="s">
        <v>182</v>
      </c>
      <c r="D26" s="133">
        <v>3</v>
      </c>
      <c r="E26" s="63" t="s">
        <v>29</v>
      </c>
      <c r="F26" s="63" t="s">
        <v>276</v>
      </c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28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</row>
    <row r="27" spans="1:34" ht="12.75" customHeight="1" x14ac:dyDescent="0.2">
      <c r="A27" s="133" t="s">
        <v>138</v>
      </c>
      <c r="B27" s="133" t="s">
        <v>183</v>
      </c>
      <c r="C27" s="133" t="s">
        <v>184</v>
      </c>
      <c r="D27" s="133">
        <v>2</v>
      </c>
      <c r="E27" s="63" t="s">
        <v>29</v>
      </c>
      <c r="F27" s="63" t="s">
        <v>276</v>
      </c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28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</row>
    <row r="28" spans="1:34" ht="12.75" customHeight="1" x14ac:dyDescent="0.2">
      <c r="A28" s="134" t="s">
        <v>138</v>
      </c>
      <c r="B28" s="134" t="s">
        <v>185</v>
      </c>
      <c r="C28" s="134" t="s">
        <v>186</v>
      </c>
      <c r="D28" s="134">
        <v>2</v>
      </c>
      <c r="E28" s="64" t="s">
        <v>29</v>
      </c>
      <c r="F28" s="64" t="s">
        <v>276</v>
      </c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28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</row>
    <row r="29" spans="1:34" x14ac:dyDescent="0.2">
      <c r="A29" s="30"/>
      <c r="B29" s="31">
        <f>COUNTA(B3:B28)</f>
        <v>26</v>
      </c>
      <c r="C29" s="54"/>
      <c r="D29" s="18"/>
      <c r="E29" s="31">
        <f t="shared" ref="E29:S29" si="0">COUNTIF(E3:E28,"Yes")</f>
        <v>26</v>
      </c>
      <c r="F29" s="31">
        <f t="shared" si="0"/>
        <v>0</v>
      </c>
      <c r="G29" s="31">
        <f t="shared" si="0"/>
        <v>0</v>
      </c>
      <c r="H29" s="31">
        <f t="shared" si="0"/>
        <v>0</v>
      </c>
      <c r="I29" s="31">
        <f t="shared" si="0"/>
        <v>0</v>
      </c>
      <c r="J29" s="31">
        <f t="shared" si="0"/>
        <v>0</v>
      </c>
      <c r="K29" s="31">
        <f t="shared" si="0"/>
        <v>0</v>
      </c>
      <c r="L29" s="31">
        <f t="shared" si="0"/>
        <v>0</v>
      </c>
      <c r="M29" s="31">
        <f t="shared" si="0"/>
        <v>0</v>
      </c>
      <c r="N29" s="31">
        <f t="shared" si="0"/>
        <v>0</v>
      </c>
      <c r="O29" s="31">
        <f t="shared" si="0"/>
        <v>0</v>
      </c>
      <c r="P29" s="31">
        <f t="shared" si="0"/>
        <v>0</v>
      </c>
      <c r="Q29" s="31">
        <f t="shared" si="0"/>
        <v>0</v>
      </c>
      <c r="R29" s="31">
        <f t="shared" si="0"/>
        <v>0</v>
      </c>
      <c r="S29" s="31">
        <f t="shared" si="0"/>
        <v>0</v>
      </c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</row>
    <row r="30" spans="1:34" ht="10.5" customHeight="1" x14ac:dyDescent="0.2">
      <c r="A30" s="30"/>
      <c r="B30" s="30"/>
      <c r="C30" s="30"/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</row>
    <row r="31" spans="1:34" x14ac:dyDescent="0.2">
      <c r="A31" s="133" t="s">
        <v>187</v>
      </c>
      <c r="B31" s="133" t="s">
        <v>188</v>
      </c>
      <c r="C31" s="133" t="s">
        <v>189</v>
      </c>
      <c r="D31" s="133">
        <v>2</v>
      </c>
      <c r="E31" s="63" t="s">
        <v>29</v>
      </c>
      <c r="F31" s="63" t="s">
        <v>276</v>
      </c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34" ht="12.75" customHeight="1" x14ac:dyDescent="0.2">
      <c r="A32" s="133" t="s">
        <v>187</v>
      </c>
      <c r="B32" s="133" t="s">
        <v>190</v>
      </c>
      <c r="C32" s="133" t="s">
        <v>191</v>
      </c>
      <c r="D32" s="133">
        <v>2</v>
      </c>
      <c r="E32" s="63" t="s">
        <v>29</v>
      </c>
      <c r="F32" s="63" t="s">
        <v>276</v>
      </c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ht="12.75" customHeight="1" x14ac:dyDescent="0.2">
      <c r="A33" s="134" t="s">
        <v>187</v>
      </c>
      <c r="B33" s="134" t="s">
        <v>192</v>
      </c>
      <c r="C33" s="134" t="s">
        <v>193</v>
      </c>
      <c r="D33" s="134">
        <v>2</v>
      </c>
      <c r="E33" s="64" t="s">
        <v>29</v>
      </c>
      <c r="F33" s="64" t="s">
        <v>276</v>
      </c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</row>
    <row r="34" spans="1:19" x14ac:dyDescent="0.2">
      <c r="A34" s="30"/>
      <c r="B34" s="31">
        <f>COUNTA(B31:B33)</f>
        <v>3</v>
      </c>
      <c r="C34" s="54"/>
      <c r="D34" s="18"/>
      <c r="E34" s="31">
        <f t="shared" ref="E34:S34" si="1">COUNTIF(E31:E33,"Yes")</f>
        <v>3</v>
      </c>
      <c r="F34" s="31">
        <f t="shared" si="1"/>
        <v>0</v>
      </c>
      <c r="G34" s="31">
        <f t="shared" si="1"/>
        <v>0</v>
      </c>
      <c r="H34" s="31">
        <f t="shared" si="1"/>
        <v>0</v>
      </c>
      <c r="I34" s="31">
        <f t="shared" si="1"/>
        <v>0</v>
      </c>
      <c r="J34" s="31">
        <f t="shared" si="1"/>
        <v>0</v>
      </c>
      <c r="K34" s="31">
        <f t="shared" si="1"/>
        <v>0</v>
      </c>
      <c r="L34" s="31">
        <f t="shared" si="1"/>
        <v>0</v>
      </c>
      <c r="M34" s="31">
        <f t="shared" si="1"/>
        <v>0</v>
      </c>
      <c r="N34" s="31">
        <f t="shared" si="1"/>
        <v>0</v>
      </c>
      <c r="O34" s="31">
        <f t="shared" si="1"/>
        <v>0</v>
      </c>
      <c r="P34" s="31">
        <f t="shared" si="1"/>
        <v>0</v>
      </c>
      <c r="Q34" s="31">
        <f t="shared" si="1"/>
        <v>0</v>
      </c>
      <c r="R34" s="31">
        <f t="shared" si="1"/>
        <v>0</v>
      </c>
      <c r="S34" s="31">
        <f t="shared" si="1"/>
        <v>0</v>
      </c>
    </row>
    <row r="35" spans="1:19" ht="10.5" customHeight="1" x14ac:dyDescent="0.2">
      <c r="A35" s="30"/>
      <c r="B35" s="43"/>
      <c r="C35" s="30"/>
      <c r="D35" s="29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</row>
    <row r="36" spans="1:19" ht="12.75" customHeight="1" x14ac:dyDescent="0.2">
      <c r="A36" s="133" t="s">
        <v>194</v>
      </c>
      <c r="B36" s="133" t="s">
        <v>195</v>
      </c>
      <c r="C36" s="133" t="s">
        <v>196</v>
      </c>
      <c r="D36" s="133">
        <v>1</v>
      </c>
      <c r="E36" s="63" t="s">
        <v>29</v>
      </c>
      <c r="F36" s="63" t="s">
        <v>276</v>
      </c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ht="12.75" customHeight="1" x14ac:dyDescent="0.2">
      <c r="A37" s="141" t="s">
        <v>194</v>
      </c>
      <c r="B37" s="141" t="s">
        <v>308</v>
      </c>
      <c r="C37" s="141" t="s">
        <v>309</v>
      </c>
      <c r="D37" s="133">
        <v>1</v>
      </c>
      <c r="E37" s="63" t="s">
        <v>29</v>
      </c>
      <c r="F37" s="63" t="s">
        <v>276</v>
      </c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ht="12.75" customHeight="1" x14ac:dyDescent="0.2">
      <c r="A38" s="133" t="s">
        <v>194</v>
      </c>
      <c r="B38" s="133" t="s">
        <v>197</v>
      </c>
      <c r="C38" s="133" t="s">
        <v>198</v>
      </c>
      <c r="D38" s="133">
        <v>2</v>
      </c>
      <c r="E38" s="63" t="s">
        <v>29</v>
      </c>
      <c r="F38" s="63" t="s">
        <v>276</v>
      </c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ht="12.75" customHeight="1" x14ac:dyDescent="0.2">
      <c r="A39" s="133" t="s">
        <v>194</v>
      </c>
      <c r="B39" s="133" t="s">
        <v>199</v>
      </c>
      <c r="C39" s="133" t="s">
        <v>200</v>
      </c>
      <c r="D39" s="133">
        <v>2</v>
      </c>
      <c r="E39" s="63" t="s">
        <v>29</v>
      </c>
      <c r="F39" s="63" t="s">
        <v>276</v>
      </c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ht="12.75" customHeight="1" x14ac:dyDescent="0.2">
      <c r="A40" s="133" t="s">
        <v>194</v>
      </c>
      <c r="B40" s="133" t="s">
        <v>201</v>
      </c>
      <c r="C40" s="133" t="s">
        <v>202</v>
      </c>
      <c r="D40" s="133">
        <v>2</v>
      </c>
      <c r="E40" s="63" t="s">
        <v>29</v>
      </c>
      <c r="F40" s="63" t="s">
        <v>276</v>
      </c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ht="12.75" customHeight="1" x14ac:dyDescent="0.2">
      <c r="A41" s="133" t="s">
        <v>194</v>
      </c>
      <c r="B41" s="133" t="s">
        <v>203</v>
      </c>
      <c r="C41" s="133" t="s">
        <v>204</v>
      </c>
      <c r="D41" s="133">
        <v>2</v>
      </c>
      <c r="E41" s="63" t="s">
        <v>29</v>
      </c>
      <c r="F41" s="63" t="s">
        <v>276</v>
      </c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ht="12.75" customHeight="1" x14ac:dyDescent="0.2">
      <c r="A42" s="133" t="s">
        <v>194</v>
      </c>
      <c r="B42" s="133" t="s">
        <v>205</v>
      </c>
      <c r="C42" s="133" t="s">
        <v>206</v>
      </c>
      <c r="D42" s="133">
        <v>1</v>
      </c>
      <c r="E42" s="63" t="s">
        <v>29</v>
      </c>
      <c r="F42" s="63" t="s">
        <v>276</v>
      </c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ht="12.75" customHeight="1" x14ac:dyDescent="0.2">
      <c r="A43" s="133" t="s">
        <v>194</v>
      </c>
      <c r="B43" s="133" t="s">
        <v>207</v>
      </c>
      <c r="C43" s="133" t="s">
        <v>208</v>
      </c>
      <c r="D43" s="133">
        <v>3</v>
      </c>
      <c r="E43" s="63" t="s">
        <v>29</v>
      </c>
      <c r="F43" s="63" t="s">
        <v>276</v>
      </c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ht="12.75" customHeight="1" x14ac:dyDescent="0.2">
      <c r="A44" s="133" t="s">
        <v>194</v>
      </c>
      <c r="B44" s="133" t="s">
        <v>209</v>
      </c>
      <c r="C44" s="133" t="s">
        <v>210</v>
      </c>
      <c r="D44" s="133">
        <v>2</v>
      </c>
      <c r="E44" s="63" t="s">
        <v>29</v>
      </c>
      <c r="F44" s="63" t="s">
        <v>276</v>
      </c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ht="12.75" customHeight="1" x14ac:dyDescent="0.2">
      <c r="A45" s="134" t="s">
        <v>194</v>
      </c>
      <c r="B45" s="134" t="s">
        <v>211</v>
      </c>
      <c r="C45" s="134" t="s">
        <v>212</v>
      </c>
      <c r="D45" s="134">
        <v>2</v>
      </c>
      <c r="E45" s="64" t="s">
        <v>29</v>
      </c>
      <c r="F45" s="64" t="s">
        <v>276</v>
      </c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</row>
    <row r="46" spans="1:19" x14ac:dyDescent="0.2">
      <c r="A46" s="30"/>
      <c r="B46" s="31">
        <f>COUNTA(B36:B45)</f>
        <v>10</v>
      </c>
      <c r="C46" s="54"/>
      <c r="D46" s="18"/>
      <c r="E46" s="31">
        <f t="shared" ref="E46:S46" si="2">COUNTIF(E36:E45,"Yes")</f>
        <v>10</v>
      </c>
      <c r="F46" s="31">
        <f t="shared" si="2"/>
        <v>0</v>
      </c>
      <c r="G46" s="31">
        <f t="shared" si="2"/>
        <v>0</v>
      </c>
      <c r="H46" s="31">
        <f t="shared" si="2"/>
        <v>0</v>
      </c>
      <c r="I46" s="31">
        <f t="shared" si="2"/>
        <v>0</v>
      </c>
      <c r="J46" s="31">
        <f t="shared" si="2"/>
        <v>0</v>
      </c>
      <c r="K46" s="31">
        <f t="shared" si="2"/>
        <v>0</v>
      </c>
      <c r="L46" s="31">
        <f t="shared" si="2"/>
        <v>0</v>
      </c>
      <c r="M46" s="31">
        <f t="shared" si="2"/>
        <v>0</v>
      </c>
      <c r="N46" s="31">
        <f t="shared" si="2"/>
        <v>0</v>
      </c>
      <c r="O46" s="31">
        <f t="shared" si="2"/>
        <v>0</v>
      </c>
      <c r="P46" s="31">
        <f t="shared" si="2"/>
        <v>0</v>
      </c>
      <c r="Q46" s="31">
        <f t="shared" si="2"/>
        <v>0</v>
      </c>
      <c r="R46" s="31">
        <f t="shared" si="2"/>
        <v>0</v>
      </c>
      <c r="S46" s="31">
        <f t="shared" si="2"/>
        <v>0</v>
      </c>
    </row>
    <row r="47" spans="1:19" ht="10.5" customHeight="1" x14ac:dyDescent="0.2">
      <c r="A47" s="44"/>
      <c r="B47" s="44"/>
      <c r="C47" s="79"/>
      <c r="D47" s="18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</row>
    <row r="48" spans="1:19" x14ac:dyDescent="0.2">
      <c r="A48" s="133" t="s">
        <v>213</v>
      </c>
      <c r="B48" s="133" t="s">
        <v>214</v>
      </c>
      <c r="C48" s="133" t="s">
        <v>215</v>
      </c>
      <c r="D48" s="133">
        <v>2</v>
      </c>
      <c r="E48" s="63" t="s">
        <v>29</v>
      </c>
      <c r="F48" s="63" t="s">
        <v>276</v>
      </c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ht="12.75" customHeight="1" x14ac:dyDescent="0.2">
      <c r="A49" s="133" t="s">
        <v>213</v>
      </c>
      <c r="B49" s="133" t="s">
        <v>216</v>
      </c>
      <c r="C49" s="133" t="s">
        <v>217</v>
      </c>
      <c r="D49" s="133">
        <v>1</v>
      </c>
      <c r="E49" s="63" t="s">
        <v>29</v>
      </c>
      <c r="F49" s="63" t="s">
        <v>276</v>
      </c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x14ac:dyDescent="0.2">
      <c r="A50" s="133" t="s">
        <v>213</v>
      </c>
      <c r="B50" s="133" t="s">
        <v>218</v>
      </c>
      <c r="C50" s="133" t="s">
        <v>219</v>
      </c>
      <c r="D50" s="133">
        <v>3</v>
      </c>
      <c r="E50" s="63" t="s">
        <v>29</v>
      </c>
      <c r="F50" s="63" t="s">
        <v>276</v>
      </c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x14ac:dyDescent="0.2">
      <c r="A51" s="133" t="s">
        <v>213</v>
      </c>
      <c r="B51" s="133" t="s">
        <v>220</v>
      </c>
      <c r="C51" s="133" t="s">
        <v>221</v>
      </c>
      <c r="D51" s="133">
        <v>3</v>
      </c>
      <c r="E51" s="63" t="s">
        <v>29</v>
      </c>
      <c r="F51" s="63" t="s">
        <v>276</v>
      </c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ht="12.75" customHeight="1" x14ac:dyDescent="0.2">
      <c r="A52" s="134" t="s">
        <v>213</v>
      </c>
      <c r="B52" s="134" t="s">
        <v>222</v>
      </c>
      <c r="C52" s="134" t="s">
        <v>223</v>
      </c>
      <c r="D52" s="134">
        <v>3</v>
      </c>
      <c r="E52" s="64" t="s">
        <v>29</v>
      </c>
      <c r="F52" s="64" t="s">
        <v>276</v>
      </c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</row>
    <row r="53" spans="1:19" x14ac:dyDescent="0.2">
      <c r="A53" s="30"/>
      <c r="B53" s="31">
        <f>COUNTA(B48:B52)</f>
        <v>5</v>
      </c>
      <c r="C53" s="116"/>
      <c r="D53" s="67"/>
      <c r="E53" s="31">
        <f t="shared" ref="E53:S53" si="3">COUNTIF(E48:E52,"Yes")</f>
        <v>5</v>
      </c>
      <c r="F53" s="31">
        <f t="shared" si="3"/>
        <v>0</v>
      </c>
      <c r="G53" s="31">
        <f t="shared" si="3"/>
        <v>0</v>
      </c>
      <c r="H53" s="31">
        <f t="shared" si="3"/>
        <v>0</v>
      </c>
      <c r="I53" s="31">
        <f t="shared" si="3"/>
        <v>0</v>
      </c>
      <c r="J53" s="31">
        <f t="shared" si="3"/>
        <v>0</v>
      </c>
      <c r="K53" s="31">
        <f t="shared" si="3"/>
        <v>0</v>
      </c>
      <c r="L53" s="31">
        <f t="shared" si="3"/>
        <v>0</v>
      </c>
      <c r="M53" s="31">
        <f t="shared" si="3"/>
        <v>0</v>
      </c>
      <c r="N53" s="31">
        <f t="shared" si="3"/>
        <v>0</v>
      </c>
      <c r="O53" s="31">
        <f t="shared" si="3"/>
        <v>0</v>
      </c>
      <c r="P53" s="31">
        <f t="shared" si="3"/>
        <v>0</v>
      </c>
      <c r="Q53" s="31">
        <f t="shared" si="3"/>
        <v>0</v>
      </c>
      <c r="R53" s="31">
        <f t="shared" si="3"/>
        <v>0</v>
      </c>
      <c r="S53" s="31">
        <f t="shared" si="3"/>
        <v>0</v>
      </c>
    </row>
    <row r="54" spans="1:19" ht="10.5" customHeight="1" x14ac:dyDescent="0.2">
      <c r="A54" s="44"/>
      <c r="B54" s="44"/>
      <c r="C54" s="79"/>
      <c r="D54" s="67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</row>
    <row r="55" spans="1:19" x14ac:dyDescent="0.2">
      <c r="A55" s="133" t="s">
        <v>224</v>
      </c>
      <c r="B55" s="133" t="s">
        <v>225</v>
      </c>
      <c r="C55" s="133" t="s">
        <v>226</v>
      </c>
      <c r="D55" s="133">
        <v>3</v>
      </c>
      <c r="E55" s="63" t="s">
        <v>29</v>
      </c>
      <c r="F55" s="63" t="s">
        <v>276</v>
      </c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ht="12.75" customHeight="1" x14ac:dyDescent="0.2">
      <c r="A56" s="133" t="s">
        <v>224</v>
      </c>
      <c r="B56" s="133" t="s">
        <v>227</v>
      </c>
      <c r="C56" s="133" t="s">
        <v>228</v>
      </c>
      <c r="D56" s="133">
        <v>3</v>
      </c>
      <c r="E56" s="63" t="s">
        <v>29</v>
      </c>
      <c r="F56" s="63" t="s">
        <v>276</v>
      </c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ht="12.75" customHeight="1" x14ac:dyDescent="0.2">
      <c r="A57" s="133" t="s">
        <v>224</v>
      </c>
      <c r="B57" s="133" t="s">
        <v>229</v>
      </c>
      <c r="C57" s="133" t="s">
        <v>230</v>
      </c>
      <c r="D57" s="133">
        <v>3</v>
      </c>
      <c r="E57" s="63" t="s">
        <v>29</v>
      </c>
      <c r="F57" s="63" t="s">
        <v>276</v>
      </c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ht="12.75" customHeight="1" x14ac:dyDescent="0.2">
      <c r="A58" s="133" t="s">
        <v>224</v>
      </c>
      <c r="B58" s="133" t="s">
        <v>231</v>
      </c>
      <c r="C58" s="133" t="s">
        <v>232</v>
      </c>
      <c r="D58" s="133">
        <v>3</v>
      </c>
      <c r="E58" s="63" t="s">
        <v>29</v>
      </c>
      <c r="F58" s="63" t="s">
        <v>276</v>
      </c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ht="12.75" customHeight="1" x14ac:dyDescent="0.2">
      <c r="A59" s="133" t="s">
        <v>224</v>
      </c>
      <c r="B59" s="133" t="s">
        <v>233</v>
      </c>
      <c r="C59" s="133" t="s">
        <v>234</v>
      </c>
      <c r="D59" s="133">
        <v>3</v>
      </c>
      <c r="E59" s="63" t="s">
        <v>29</v>
      </c>
      <c r="F59" s="63" t="s">
        <v>276</v>
      </c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ht="12.75" customHeight="1" x14ac:dyDescent="0.2">
      <c r="A60" s="134" t="s">
        <v>224</v>
      </c>
      <c r="B60" s="134" t="s">
        <v>235</v>
      </c>
      <c r="C60" s="134" t="s">
        <v>236</v>
      </c>
      <c r="D60" s="134">
        <v>3</v>
      </c>
      <c r="E60" s="64" t="s">
        <v>29</v>
      </c>
      <c r="F60" s="64" t="s">
        <v>276</v>
      </c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</row>
    <row r="61" spans="1:19" x14ac:dyDescent="0.2">
      <c r="A61" s="30"/>
      <c r="B61" s="31">
        <f>COUNTA(B55:B60)</f>
        <v>6</v>
      </c>
      <c r="C61" s="116"/>
      <c r="D61" s="67"/>
      <c r="E61" s="31">
        <f t="shared" ref="E61:S61" si="4">COUNTIF(E55:E60,"Yes")</f>
        <v>6</v>
      </c>
      <c r="F61" s="31">
        <f t="shared" si="4"/>
        <v>0</v>
      </c>
      <c r="G61" s="31">
        <f t="shared" si="4"/>
        <v>0</v>
      </c>
      <c r="H61" s="31">
        <f t="shared" si="4"/>
        <v>0</v>
      </c>
      <c r="I61" s="31">
        <f t="shared" si="4"/>
        <v>0</v>
      </c>
      <c r="J61" s="31">
        <f t="shared" si="4"/>
        <v>0</v>
      </c>
      <c r="K61" s="31">
        <f t="shared" si="4"/>
        <v>0</v>
      </c>
      <c r="L61" s="31">
        <f t="shared" si="4"/>
        <v>0</v>
      </c>
      <c r="M61" s="31">
        <f t="shared" si="4"/>
        <v>0</v>
      </c>
      <c r="N61" s="31">
        <f t="shared" si="4"/>
        <v>0</v>
      </c>
      <c r="O61" s="31">
        <f t="shared" si="4"/>
        <v>0</v>
      </c>
      <c r="P61" s="31">
        <f t="shared" si="4"/>
        <v>0</v>
      </c>
      <c r="Q61" s="31">
        <f t="shared" si="4"/>
        <v>0</v>
      </c>
      <c r="R61" s="31">
        <f t="shared" si="4"/>
        <v>0</v>
      </c>
      <c r="S61" s="31">
        <f t="shared" si="4"/>
        <v>0</v>
      </c>
    </row>
    <row r="62" spans="1:19" ht="10.5" customHeight="1" x14ac:dyDescent="0.2">
      <c r="A62" s="44"/>
      <c r="B62" s="44"/>
      <c r="C62" s="79"/>
      <c r="D62" s="67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</row>
    <row r="63" spans="1:19" ht="12.75" customHeight="1" x14ac:dyDescent="0.2">
      <c r="A63" s="133" t="s">
        <v>237</v>
      </c>
      <c r="B63" s="133" t="s">
        <v>238</v>
      </c>
      <c r="C63" s="133" t="s">
        <v>239</v>
      </c>
      <c r="D63" s="133">
        <v>3</v>
      </c>
      <c r="E63" s="63" t="s">
        <v>29</v>
      </c>
      <c r="F63" s="63" t="s">
        <v>276</v>
      </c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x14ac:dyDescent="0.2">
      <c r="A64" s="134" t="s">
        <v>237</v>
      </c>
      <c r="B64" s="134" t="s">
        <v>240</v>
      </c>
      <c r="C64" s="134" t="s">
        <v>241</v>
      </c>
      <c r="D64" s="134">
        <v>3</v>
      </c>
      <c r="E64" s="64" t="s">
        <v>29</v>
      </c>
      <c r="F64" s="64" t="s">
        <v>276</v>
      </c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</row>
    <row r="65" spans="1:19" x14ac:dyDescent="0.2">
      <c r="A65" s="30"/>
      <c r="B65" s="31">
        <f>COUNTA(B63:B64)</f>
        <v>2</v>
      </c>
      <c r="C65" s="116"/>
      <c r="D65" s="67"/>
      <c r="E65" s="31">
        <f t="shared" ref="E65:S65" si="5">COUNTIF(E63:E64,"Yes")</f>
        <v>2</v>
      </c>
      <c r="F65" s="31">
        <f t="shared" si="5"/>
        <v>0</v>
      </c>
      <c r="G65" s="31">
        <f t="shared" si="5"/>
        <v>0</v>
      </c>
      <c r="H65" s="31">
        <f t="shared" si="5"/>
        <v>0</v>
      </c>
      <c r="I65" s="31">
        <f t="shared" si="5"/>
        <v>0</v>
      </c>
      <c r="J65" s="31">
        <f t="shared" si="5"/>
        <v>0</v>
      </c>
      <c r="K65" s="31">
        <f t="shared" si="5"/>
        <v>0</v>
      </c>
      <c r="L65" s="31">
        <f t="shared" si="5"/>
        <v>0</v>
      </c>
      <c r="M65" s="31">
        <f t="shared" si="5"/>
        <v>0</v>
      </c>
      <c r="N65" s="31">
        <f t="shared" si="5"/>
        <v>0</v>
      </c>
      <c r="O65" s="31">
        <f t="shared" si="5"/>
        <v>0</v>
      </c>
      <c r="P65" s="31">
        <f t="shared" si="5"/>
        <v>0</v>
      </c>
      <c r="Q65" s="31">
        <f t="shared" si="5"/>
        <v>0</v>
      </c>
      <c r="R65" s="31">
        <f t="shared" si="5"/>
        <v>0</v>
      </c>
      <c r="S65" s="31">
        <f t="shared" si="5"/>
        <v>0</v>
      </c>
    </row>
    <row r="66" spans="1:19" ht="10.5" customHeight="1" x14ac:dyDescent="0.2">
      <c r="A66" s="44"/>
      <c r="B66" s="44"/>
      <c r="C66" s="79"/>
      <c r="D66" s="67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</row>
    <row r="67" spans="1:19" ht="12.75" customHeight="1" x14ac:dyDescent="0.2">
      <c r="A67" s="133" t="s">
        <v>242</v>
      </c>
      <c r="B67" s="133" t="s">
        <v>243</v>
      </c>
      <c r="C67" s="133" t="s">
        <v>244</v>
      </c>
      <c r="D67" s="133">
        <v>3</v>
      </c>
      <c r="E67" s="63" t="s">
        <v>29</v>
      </c>
      <c r="F67" s="63" t="s">
        <v>276</v>
      </c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x14ac:dyDescent="0.2">
      <c r="A68" s="134" t="s">
        <v>242</v>
      </c>
      <c r="B68" s="134" t="s">
        <v>245</v>
      </c>
      <c r="C68" s="134" t="s">
        <v>246</v>
      </c>
      <c r="D68" s="134">
        <v>3</v>
      </c>
      <c r="E68" s="64" t="s">
        <v>29</v>
      </c>
      <c r="F68" s="64" t="s">
        <v>276</v>
      </c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</row>
    <row r="69" spans="1:19" x14ac:dyDescent="0.2">
      <c r="A69" s="30"/>
      <c r="B69" s="31">
        <f>COUNTA(B67:B68)</f>
        <v>2</v>
      </c>
      <c r="C69" s="116"/>
      <c r="D69" s="67"/>
      <c r="E69" s="31">
        <f t="shared" ref="E69:S69" si="6">COUNTIF(E67:E68,"Yes")</f>
        <v>2</v>
      </c>
      <c r="F69" s="31">
        <f t="shared" si="6"/>
        <v>0</v>
      </c>
      <c r="G69" s="31">
        <f t="shared" si="6"/>
        <v>0</v>
      </c>
      <c r="H69" s="31">
        <f t="shared" si="6"/>
        <v>0</v>
      </c>
      <c r="I69" s="31">
        <f t="shared" si="6"/>
        <v>0</v>
      </c>
      <c r="J69" s="31">
        <f t="shared" si="6"/>
        <v>0</v>
      </c>
      <c r="K69" s="31">
        <f t="shared" si="6"/>
        <v>0</v>
      </c>
      <c r="L69" s="31">
        <f t="shared" si="6"/>
        <v>0</v>
      </c>
      <c r="M69" s="31">
        <f t="shared" si="6"/>
        <v>0</v>
      </c>
      <c r="N69" s="31">
        <f t="shared" si="6"/>
        <v>0</v>
      </c>
      <c r="O69" s="31">
        <f t="shared" si="6"/>
        <v>0</v>
      </c>
      <c r="P69" s="31">
        <f t="shared" si="6"/>
        <v>0</v>
      </c>
      <c r="Q69" s="31">
        <f t="shared" si="6"/>
        <v>0</v>
      </c>
      <c r="R69" s="31">
        <f t="shared" si="6"/>
        <v>0</v>
      </c>
      <c r="S69" s="31">
        <f t="shared" si="6"/>
        <v>0</v>
      </c>
    </row>
    <row r="70" spans="1:19" ht="9.75" customHeight="1" x14ac:dyDescent="0.2">
      <c r="A70" s="44"/>
      <c r="B70" s="44"/>
      <c r="C70" s="79"/>
      <c r="D70" s="67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</row>
    <row r="71" spans="1:19" ht="12.75" customHeight="1" x14ac:dyDescent="0.2">
      <c r="A71" s="133" t="s">
        <v>247</v>
      </c>
      <c r="B71" s="133" t="s">
        <v>248</v>
      </c>
      <c r="C71" s="133" t="s">
        <v>249</v>
      </c>
      <c r="D71" s="133">
        <v>1</v>
      </c>
      <c r="E71" s="63" t="s">
        <v>29</v>
      </c>
      <c r="F71" s="63" t="s">
        <v>276</v>
      </c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x14ac:dyDescent="0.2">
      <c r="A72" s="133" t="s">
        <v>247</v>
      </c>
      <c r="B72" s="133" t="s">
        <v>250</v>
      </c>
      <c r="C72" s="133" t="s">
        <v>251</v>
      </c>
      <c r="D72" s="133">
        <v>1</v>
      </c>
      <c r="E72" s="63" t="s">
        <v>29</v>
      </c>
      <c r="F72" s="63" t="s">
        <v>276</v>
      </c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x14ac:dyDescent="0.2">
      <c r="A73" s="134" t="s">
        <v>247</v>
      </c>
      <c r="B73" s="134" t="s">
        <v>252</v>
      </c>
      <c r="C73" s="134" t="s">
        <v>253</v>
      </c>
      <c r="D73" s="134">
        <v>1</v>
      </c>
      <c r="E73" s="64" t="s">
        <v>29</v>
      </c>
      <c r="F73" s="64" t="s">
        <v>276</v>
      </c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</row>
    <row r="74" spans="1:19" x14ac:dyDescent="0.2">
      <c r="A74" s="30"/>
      <c r="B74" s="31">
        <f>COUNTA(B71:B73)</f>
        <v>3</v>
      </c>
      <c r="C74" s="116"/>
      <c r="D74" s="67"/>
      <c r="E74" s="31">
        <f t="shared" ref="E74:S74" si="7">COUNTIF(E71:E73,"Yes")</f>
        <v>3</v>
      </c>
      <c r="F74" s="31">
        <f t="shared" si="7"/>
        <v>0</v>
      </c>
      <c r="G74" s="31">
        <f t="shared" si="7"/>
        <v>0</v>
      </c>
      <c r="H74" s="31">
        <f t="shared" si="7"/>
        <v>0</v>
      </c>
      <c r="I74" s="31">
        <f t="shared" si="7"/>
        <v>0</v>
      </c>
      <c r="J74" s="31">
        <f t="shared" si="7"/>
        <v>0</v>
      </c>
      <c r="K74" s="31">
        <f t="shared" si="7"/>
        <v>0</v>
      </c>
      <c r="L74" s="31">
        <f t="shared" si="7"/>
        <v>0</v>
      </c>
      <c r="M74" s="31">
        <f t="shared" si="7"/>
        <v>0</v>
      </c>
      <c r="N74" s="31">
        <f t="shared" si="7"/>
        <v>0</v>
      </c>
      <c r="O74" s="31">
        <f t="shared" si="7"/>
        <v>0</v>
      </c>
      <c r="P74" s="31">
        <f t="shared" si="7"/>
        <v>0</v>
      </c>
      <c r="Q74" s="31">
        <f t="shared" si="7"/>
        <v>0</v>
      </c>
      <c r="R74" s="31">
        <f t="shared" si="7"/>
        <v>0</v>
      </c>
      <c r="S74" s="31">
        <f t="shared" si="7"/>
        <v>0</v>
      </c>
    </row>
    <row r="75" spans="1:19" ht="10.5" customHeight="1" x14ac:dyDescent="0.2">
      <c r="A75" s="44"/>
      <c r="B75" s="44"/>
      <c r="C75" s="79"/>
      <c r="D75" s="67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</row>
    <row r="76" spans="1:19" x14ac:dyDescent="0.2">
      <c r="A76" s="133" t="s">
        <v>254</v>
      </c>
      <c r="B76" s="133" t="s">
        <v>255</v>
      </c>
      <c r="C76" s="133" t="s">
        <v>256</v>
      </c>
      <c r="D76" s="118">
        <v>1</v>
      </c>
      <c r="E76" s="63" t="s">
        <v>29</v>
      </c>
      <c r="F76" s="63" t="s">
        <v>276</v>
      </c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36" customFormat="1" ht="18" customHeight="1" x14ac:dyDescent="0.2">
      <c r="A77" s="135" t="s">
        <v>254</v>
      </c>
      <c r="B77" s="135" t="s">
        <v>257</v>
      </c>
      <c r="C77" s="135" t="s">
        <v>258</v>
      </c>
      <c r="D77" s="118">
        <v>1</v>
      </c>
      <c r="E77" s="63" t="s">
        <v>29</v>
      </c>
      <c r="F77" s="63" t="s">
        <v>276</v>
      </c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x14ac:dyDescent="0.2">
      <c r="A78" s="133" t="s">
        <v>254</v>
      </c>
      <c r="B78" s="133" t="s">
        <v>259</v>
      </c>
      <c r="C78" s="133" t="s">
        <v>260</v>
      </c>
      <c r="D78" s="118">
        <v>1</v>
      </c>
      <c r="E78" s="63" t="s">
        <v>29</v>
      </c>
      <c r="F78" s="63" t="s">
        <v>276</v>
      </c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x14ac:dyDescent="0.2">
      <c r="A79" s="133" t="s">
        <v>254</v>
      </c>
      <c r="B79" s="133" t="s">
        <v>261</v>
      </c>
      <c r="C79" s="133" t="s">
        <v>262</v>
      </c>
      <c r="D79" s="118">
        <v>1</v>
      </c>
      <c r="E79" s="63" t="s">
        <v>29</v>
      </c>
      <c r="F79" s="63" t="s">
        <v>276</v>
      </c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ht="12.75" customHeight="1" x14ac:dyDescent="0.2">
      <c r="A80" s="133" t="s">
        <v>254</v>
      </c>
      <c r="B80" s="133" t="s">
        <v>263</v>
      </c>
      <c r="C80" s="133" t="s">
        <v>264</v>
      </c>
      <c r="D80" s="118">
        <v>1</v>
      </c>
      <c r="E80" s="63" t="s">
        <v>29</v>
      </c>
      <c r="F80" s="63" t="s">
        <v>276</v>
      </c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ht="12.75" customHeight="1" x14ac:dyDescent="0.2">
      <c r="A81" s="133" t="s">
        <v>254</v>
      </c>
      <c r="B81" s="133" t="s">
        <v>265</v>
      </c>
      <c r="C81" s="133" t="s">
        <v>266</v>
      </c>
      <c r="D81" s="118">
        <v>1</v>
      </c>
      <c r="E81" s="63" t="s">
        <v>29</v>
      </c>
      <c r="F81" s="63" t="s">
        <v>276</v>
      </c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ht="12.75" customHeight="1" x14ac:dyDescent="0.2">
      <c r="A82" s="133" t="s">
        <v>254</v>
      </c>
      <c r="B82" s="133" t="s">
        <v>267</v>
      </c>
      <c r="C82" s="133" t="s">
        <v>268</v>
      </c>
      <c r="D82" s="118">
        <v>1</v>
      </c>
      <c r="E82" s="63" t="s">
        <v>29</v>
      </c>
      <c r="F82" s="63" t="s">
        <v>276</v>
      </c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ht="12.75" customHeight="1" x14ac:dyDescent="0.2">
      <c r="A83" s="133" t="s">
        <v>254</v>
      </c>
      <c r="B83" s="133" t="s">
        <v>269</v>
      </c>
      <c r="C83" s="133" t="s">
        <v>270</v>
      </c>
      <c r="D83" s="118">
        <v>1</v>
      </c>
      <c r="E83" s="63" t="s">
        <v>29</v>
      </c>
      <c r="F83" s="63" t="s">
        <v>276</v>
      </c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ht="12.75" customHeight="1" x14ac:dyDescent="0.2">
      <c r="A84" s="133" t="s">
        <v>254</v>
      </c>
      <c r="B84" s="133" t="s">
        <v>271</v>
      </c>
      <c r="C84" s="133" t="s">
        <v>272</v>
      </c>
      <c r="D84" s="118">
        <v>1</v>
      </c>
      <c r="E84" s="63" t="s">
        <v>29</v>
      </c>
      <c r="F84" s="63" t="s">
        <v>276</v>
      </c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ht="12.75" customHeight="1" x14ac:dyDescent="0.2">
      <c r="A85" s="134" t="s">
        <v>254</v>
      </c>
      <c r="B85" s="134" t="s">
        <v>273</v>
      </c>
      <c r="C85" s="134" t="s">
        <v>274</v>
      </c>
      <c r="D85" s="119">
        <v>1</v>
      </c>
      <c r="E85" s="64" t="s">
        <v>29</v>
      </c>
      <c r="F85" s="64" t="s">
        <v>276</v>
      </c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</row>
    <row r="86" spans="1:19" x14ac:dyDescent="0.2">
      <c r="A86" s="30"/>
      <c r="B86" s="31">
        <f>COUNTA(B76:B85)</f>
        <v>10</v>
      </c>
      <c r="C86" s="116"/>
      <c r="D86" s="127"/>
      <c r="E86" s="31">
        <f t="shared" ref="E86:S86" si="8">COUNTIF(E76:E85,"Yes")</f>
        <v>10</v>
      </c>
      <c r="F86" s="31">
        <f t="shared" si="8"/>
        <v>0</v>
      </c>
      <c r="G86" s="31">
        <f t="shared" si="8"/>
        <v>0</v>
      </c>
      <c r="H86" s="31">
        <f t="shared" si="8"/>
        <v>0</v>
      </c>
      <c r="I86" s="31">
        <f t="shared" si="8"/>
        <v>0</v>
      </c>
      <c r="J86" s="31">
        <f t="shared" si="8"/>
        <v>0</v>
      </c>
      <c r="K86" s="31">
        <f t="shared" si="8"/>
        <v>0</v>
      </c>
      <c r="L86" s="31">
        <f t="shared" si="8"/>
        <v>0</v>
      </c>
      <c r="M86" s="31">
        <f t="shared" si="8"/>
        <v>0</v>
      </c>
      <c r="N86" s="31">
        <f t="shared" si="8"/>
        <v>0</v>
      </c>
      <c r="O86" s="31">
        <f t="shared" si="8"/>
        <v>0</v>
      </c>
      <c r="P86" s="31">
        <f t="shared" si="8"/>
        <v>0</v>
      </c>
      <c r="Q86" s="31">
        <f t="shared" si="8"/>
        <v>0</v>
      </c>
      <c r="R86" s="31">
        <f t="shared" si="8"/>
        <v>0</v>
      </c>
      <c r="S86" s="31">
        <f t="shared" si="8"/>
        <v>0</v>
      </c>
    </row>
    <row r="87" spans="1:19" x14ac:dyDescent="0.2">
      <c r="A87" s="44"/>
      <c r="B87" s="44"/>
      <c r="C87" s="79"/>
      <c r="D87" s="79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</row>
    <row r="88" spans="1:19" x14ac:dyDescent="0.2">
      <c r="A88" s="45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</row>
    <row r="89" spans="1:19" x14ac:dyDescent="0.2">
      <c r="A89" s="45"/>
      <c r="C89" s="93" t="s">
        <v>60</v>
      </c>
      <c r="D89" s="93"/>
      <c r="E89" s="94"/>
      <c r="F89" s="94"/>
      <c r="G89" s="94"/>
      <c r="H89" s="94"/>
      <c r="I89" s="94"/>
      <c r="J89" s="45"/>
      <c r="K89" s="45"/>
      <c r="L89" s="45"/>
      <c r="M89" s="45"/>
      <c r="N89" s="45"/>
      <c r="O89" s="45"/>
      <c r="P89" s="45"/>
      <c r="Q89" s="45"/>
      <c r="R89" s="45"/>
      <c r="S89" s="45"/>
    </row>
    <row r="90" spans="1:19" x14ac:dyDescent="0.2">
      <c r="A90" s="45"/>
      <c r="B90" s="84"/>
      <c r="C90" s="95"/>
      <c r="D90" s="95"/>
      <c r="E90" s="96"/>
      <c r="F90" s="97"/>
      <c r="G90" s="98" t="s">
        <v>94</v>
      </c>
      <c r="H90" s="89">
        <f>SUM(B29+B34+B46+B53+B61+B65+B69+B74+B86)</f>
        <v>67</v>
      </c>
      <c r="I90" s="94"/>
      <c r="J90" s="45"/>
      <c r="K90" s="45"/>
      <c r="L90" s="45"/>
      <c r="M90" s="45"/>
      <c r="N90" s="45"/>
      <c r="O90" s="45"/>
      <c r="P90" s="45"/>
      <c r="Q90" s="45"/>
      <c r="R90" s="45"/>
      <c r="S90" s="45"/>
    </row>
    <row r="91" spans="1:19" x14ac:dyDescent="0.2">
      <c r="B91" s="83"/>
      <c r="C91" s="95"/>
      <c r="D91" s="95"/>
      <c r="E91" s="96"/>
      <c r="F91" s="96"/>
      <c r="G91" s="99" t="s">
        <v>97</v>
      </c>
      <c r="H91" s="89">
        <f>SUM(E29+E34+E46+E53+E61+E65+E69+E74+E86)</f>
        <v>67</v>
      </c>
      <c r="I91" s="95"/>
    </row>
    <row r="92" spans="1:19" x14ac:dyDescent="0.2">
      <c r="B92" s="83"/>
      <c r="C92" s="95"/>
      <c r="D92" s="95"/>
      <c r="E92" s="96"/>
      <c r="F92" s="96"/>
      <c r="G92" s="99" t="s">
        <v>98</v>
      </c>
      <c r="H92" s="89">
        <f>SUM(F29+F34+F46+F53+F61+F65+F69+F74+F86)</f>
        <v>0</v>
      </c>
      <c r="I92" s="95"/>
    </row>
    <row r="93" spans="1:19" x14ac:dyDescent="0.2">
      <c r="B93" s="83"/>
      <c r="C93" s="95"/>
      <c r="D93" s="95"/>
      <c r="E93" s="95"/>
      <c r="F93" s="95"/>
      <c r="G93" s="95"/>
      <c r="H93" s="95"/>
      <c r="I93" s="95"/>
    </row>
    <row r="94" spans="1:19" x14ac:dyDescent="0.2">
      <c r="B94" s="83"/>
      <c r="C94" s="93" t="s">
        <v>99</v>
      </c>
      <c r="D94" s="93"/>
      <c r="E94" s="95"/>
      <c r="F94" s="95"/>
      <c r="G94" s="95"/>
      <c r="H94" s="100" t="s">
        <v>89</v>
      </c>
      <c r="I94" s="100" t="s">
        <v>100</v>
      </c>
    </row>
    <row r="95" spans="1:19" x14ac:dyDescent="0.2">
      <c r="B95" s="83"/>
      <c r="C95" s="95"/>
      <c r="D95" s="95"/>
      <c r="E95" s="95"/>
      <c r="F95" s="95"/>
      <c r="G95" s="101" t="s">
        <v>105</v>
      </c>
      <c r="H95" s="89">
        <f>SUM(G29+G34+G46+G53+G61+G65+G69+G74+G86)</f>
        <v>0</v>
      </c>
      <c r="I95" s="102"/>
    </row>
    <row r="96" spans="1:19" x14ac:dyDescent="0.2">
      <c r="B96" s="83"/>
      <c r="C96" s="95"/>
      <c r="D96" s="95"/>
      <c r="E96" s="95"/>
      <c r="F96" s="95"/>
      <c r="G96" s="101" t="s">
        <v>106</v>
      </c>
      <c r="H96" s="89">
        <f>SUM(H29+H34+H46+H53+H61+H65+H69+H74+H86)</f>
        <v>0</v>
      </c>
      <c r="I96" s="102"/>
    </row>
    <row r="97" spans="2:9" x14ac:dyDescent="0.2">
      <c r="B97" s="83"/>
      <c r="C97" s="95"/>
      <c r="D97" s="95"/>
      <c r="E97" s="95"/>
      <c r="F97" s="95"/>
      <c r="G97" s="101" t="s">
        <v>107</v>
      </c>
      <c r="H97" s="89">
        <f>SUM(I29+I34+I46+I53+I61+I65+I69+I74+I86)</f>
        <v>0</v>
      </c>
      <c r="I97" s="102"/>
    </row>
    <row r="98" spans="2:9" x14ac:dyDescent="0.2">
      <c r="B98" s="83"/>
      <c r="C98" s="95"/>
      <c r="D98" s="95"/>
      <c r="E98" s="95"/>
      <c r="F98" s="95"/>
      <c r="G98" s="101" t="s">
        <v>108</v>
      </c>
      <c r="H98" s="89">
        <f>SUM(J29+J34+J46+J53+J61+J65+J69+J74+J86)</f>
        <v>0</v>
      </c>
      <c r="I98" s="102"/>
    </row>
    <row r="99" spans="2:9" x14ac:dyDescent="0.2">
      <c r="B99" s="83"/>
      <c r="C99" s="95"/>
      <c r="D99" s="95"/>
      <c r="E99" s="95"/>
      <c r="F99" s="95"/>
      <c r="G99" s="101" t="s">
        <v>109</v>
      </c>
      <c r="H99" s="89">
        <f>SUM(K29+K34+K46+K53+K61+K65+K69+K74+K86)</f>
        <v>0</v>
      </c>
      <c r="I99" s="102"/>
    </row>
    <row r="100" spans="2:9" x14ac:dyDescent="0.2">
      <c r="B100" s="83"/>
      <c r="C100" s="95"/>
      <c r="D100" s="95"/>
      <c r="E100" s="95"/>
      <c r="F100" s="95"/>
      <c r="G100" s="101" t="s">
        <v>110</v>
      </c>
      <c r="H100" s="89">
        <f>SUM(L29+L34+L46+L53+L61+L65+L69+L74+L86)</f>
        <v>0</v>
      </c>
      <c r="I100" s="102"/>
    </row>
    <row r="101" spans="2:9" x14ac:dyDescent="0.2">
      <c r="B101" s="83"/>
      <c r="C101" s="95"/>
      <c r="D101" s="95"/>
      <c r="E101" s="95"/>
      <c r="F101" s="95"/>
      <c r="G101" s="101" t="s">
        <v>111</v>
      </c>
      <c r="H101" s="89">
        <f>SUM(M29+M34+M46+M53+M61+M65+M69+M74+M86)</f>
        <v>0</v>
      </c>
      <c r="I101" s="102"/>
    </row>
    <row r="102" spans="2:9" x14ac:dyDescent="0.2">
      <c r="B102" s="83"/>
      <c r="C102" s="95"/>
      <c r="D102" s="95"/>
      <c r="E102" s="95"/>
      <c r="F102" s="95"/>
      <c r="G102" s="101" t="s">
        <v>112</v>
      </c>
      <c r="H102" s="89">
        <f>SUM(N29+N34+N46+N53+N61+N65+N69+N74+N86)</f>
        <v>0</v>
      </c>
      <c r="I102" s="102"/>
    </row>
    <row r="103" spans="2:9" x14ac:dyDescent="0.2">
      <c r="B103" s="83"/>
      <c r="C103" s="95"/>
      <c r="D103" s="95"/>
      <c r="E103" s="95"/>
      <c r="F103" s="95"/>
      <c r="G103" s="101" t="s">
        <v>113</v>
      </c>
      <c r="H103" s="89">
        <f>SUM(O29+O34+O46+O53+O61+O65+O69+O74+O86)</f>
        <v>0</v>
      </c>
      <c r="I103" s="102"/>
    </row>
    <row r="104" spans="2:9" x14ac:dyDescent="0.2">
      <c r="B104" s="83"/>
      <c r="C104" s="95"/>
      <c r="D104" s="95"/>
      <c r="E104" s="95"/>
      <c r="F104" s="95"/>
      <c r="G104" s="101" t="s">
        <v>114</v>
      </c>
      <c r="H104" s="89">
        <f>SUM(P29+P34+P46+P53+P61+P65+P69+P74+P86)</f>
        <v>0</v>
      </c>
      <c r="I104" s="102"/>
    </row>
    <row r="105" spans="2:9" x14ac:dyDescent="0.2">
      <c r="B105" s="83"/>
      <c r="C105" s="95"/>
      <c r="D105" s="95"/>
      <c r="E105" s="95"/>
      <c r="F105" s="95"/>
      <c r="G105" s="101" t="s">
        <v>115</v>
      </c>
      <c r="H105" s="89">
        <f>SUM(Q29+Q34+Q46+Q53+Q61+Q65+Q69+Q74+Q86)</f>
        <v>0</v>
      </c>
      <c r="I105" s="102"/>
    </row>
    <row r="106" spans="2:9" x14ac:dyDescent="0.2">
      <c r="B106" s="83"/>
      <c r="C106" s="95"/>
      <c r="D106" s="95"/>
      <c r="E106" s="95"/>
      <c r="F106" s="95"/>
      <c r="G106" s="101" t="s">
        <v>116</v>
      </c>
      <c r="H106" s="89">
        <f>SUM(R29+R34+R46+R53+R61+R65+R69+R74+R86)</f>
        <v>0</v>
      </c>
      <c r="I106" s="102"/>
    </row>
    <row r="107" spans="2:9" x14ac:dyDescent="0.2">
      <c r="B107" s="83"/>
      <c r="C107" s="95"/>
      <c r="D107" s="95"/>
      <c r="E107" s="95"/>
      <c r="F107" s="95"/>
      <c r="G107" s="101" t="s">
        <v>117</v>
      </c>
      <c r="H107" s="112">
        <f>SUM(S29+S34+S46+S53+S61+S65+S69+S74+S86)</f>
        <v>0</v>
      </c>
      <c r="I107" s="104"/>
    </row>
    <row r="108" spans="2:9" x14ac:dyDescent="0.2">
      <c r="B108" s="83"/>
      <c r="C108" s="95"/>
      <c r="D108" s="95"/>
      <c r="E108" s="95"/>
      <c r="F108" s="95"/>
      <c r="G108" s="101"/>
      <c r="H108" s="111">
        <f>SUM(H95:H107)</f>
        <v>0</v>
      </c>
      <c r="I108" s="103"/>
    </row>
  </sheetData>
  <mergeCells count="2">
    <mergeCell ref="B1:C1"/>
    <mergeCell ref="G1:S1"/>
  </mergeCells>
  <phoneticPr fontId="3" type="noConversion"/>
  <printOptions gridLines="1"/>
  <pageMargins left="0.5" right="0.5" top="1.5" bottom="0.75" header="0.5" footer="0.5"/>
  <pageSetup scale="75" orientation="landscape" r:id="rId1"/>
  <headerFooter alignWithMargins="0">
    <oddHeader>&amp;C&amp;"Arial,Bold"&amp;16 2012 Swimming Season
Possible Pollution Sources for Monitored Maryland Beaches</oddHeader>
    <oddFooter>&amp;R&amp;P of &amp;N</oddFooter>
  </headerFooter>
  <rowBreaks count="1" manualBreakCount="1">
    <brk id="43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42"/>
  <sheetViews>
    <sheetView zoomScaleNormal="100" workbookViewId="0">
      <pane ySplit="1" topLeftCell="A2" activePane="bottomLeft" state="frozen"/>
      <selection pane="bottomLeft"/>
    </sheetView>
  </sheetViews>
  <sheetFormatPr defaultRowHeight="9" x14ac:dyDescent="0.15"/>
  <cols>
    <col min="1" max="1" width="12.7109375" style="1" customWidth="1"/>
    <col min="2" max="2" width="8.28515625" style="1" customWidth="1"/>
    <col min="3" max="3" width="39" style="19" customWidth="1"/>
    <col min="4" max="4" width="7.7109375" style="19" customWidth="1"/>
    <col min="5" max="5" width="16.7109375" style="1" customWidth="1"/>
    <col min="6" max="7" width="13" style="20" customWidth="1"/>
    <col min="8" max="8" width="9.28515625" style="21" customWidth="1"/>
    <col min="9" max="11" width="12.28515625" style="1" customWidth="1"/>
    <col min="12" max="16384" width="9.140625" style="1"/>
  </cols>
  <sheetData>
    <row r="1" spans="1:11" ht="37.5" customHeight="1" x14ac:dyDescent="0.15">
      <c r="A1" s="23" t="s">
        <v>12</v>
      </c>
      <c r="B1" s="23" t="s">
        <v>13</v>
      </c>
      <c r="C1" s="23" t="s">
        <v>61</v>
      </c>
      <c r="D1" s="3" t="s">
        <v>64</v>
      </c>
      <c r="E1" s="23" t="s">
        <v>80</v>
      </c>
      <c r="F1" s="24" t="s">
        <v>81</v>
      </c>
      <c r="G1" s="24" t="s">
        <v>82</v>
      </c>
      <c r="H1" s="25" t="s">
        <v>83</v>
      </c>
      <c r="I1" s="23" t="s">
        <v>84</v>
      </c>
      <c r="J1" s="23" t="s">
        <v>85</v>
      </c>
      <c r="K1" s="23" t="s">
        <v>86</v>
      </c>
    </row>
    <row r="2" spans="1:11" ht="12.75" customHeight="1" x14ac:dyDescent="0.15">
      <c r="A2" s="138" t="s">
        <v>138</v>
      </c>
      <c r="B2" s="138" t="s">
        <v>295</v>
      </c>
      <c r="C2" s="138" t="s">
        <v>296</v>
      </c>
      <c r="D2" s="138">
        <v>1</v>
      </c>
      <c r="E2" s="138" t="s">
        <v>33</v>
      </c>
      <c r="F2" s="139">
        <v>41120</v>
      </c>
      <c r="G2" s="139">
        <v>41124</v>
      </c>
      <c r="H2" s="138">
        <v>4</v>
      </c>
      <c r="I2" s="138" t="s">
        <v>31</v>
      </c>
      <c r="J2" s="138" t="s">
        <v>32</v>
      </c>
      <c r="K2" s="138" t="s">
        <v>23</v>
      </c>
    </row>
    <row r="3" spans="1:11" ht="12.75" customHeight="1" x14ac:dyDescent="0.15">
      <c r="A3" s="30"/>
      <c r="B3" s="148">
        <f>SUM(IF(FREQUENCY(MATCH(B2:B2,B2:B2,0),MATCH(B2:B2,B2:B2,0))&gt;0,1))</f>
        <v>1</v>
      </c>
      <c r="C3" s="148"/>
      <c r="D3" s="148"/>
      <c r="E3" s="31">
        <f>COUNTA(E2:E2)</f>
        <v>1</v>
      </c>
      <c r="F3" s="31"/>
      <c r="G3" s="31"/>
      <c r="H3" s="31">
        <f>SUM(H2:H2)</f>
        <v>4</v>
      </c>
      <c r="I3" s="30"/>
      <c r="J3" s="49"/>
      <c r="K3" s="49"/>
    </row>
    <row r="4" spans="1:11" ht="12.75" customHeight="1" x14ac:dyDescent="0.15">
      <c r="A4" s="30"/>
      <c r="B4" s="30"/>
      <c r="C4" s="30"/>
      <c r="D4" s="30"/>
      <c r="E4" s="30"/>
      <c r="F4" s="30"/>
      <c r="G4" s="30"/>
      <c r="H4" s="30"/>
      <c r="I4" s="30"/>
      <c r="J4" s="49"/>
      <c r="K4" s="49"/>
    </row>
    <row r="5" spans="1:11" ht="12.75" customHeight="1" x14ac:dyDescent="0.15">
      <c r="A5" s="134" t="s">
        <v>187</v>
      </c>
      <c r="B5" s="134" t="s">
        <v>188</v>
      </c>
      <c r="C5" s="134" t="s">
        <v>189</v>
      </c>
      <c r="D5" s="134">
        <v>2</v>
      </c>
      <c r="E5" s="134" t="s">
        <v>33</v>
      </c>
      <c r="F5" s="140">
        <v>41066</v>
      </c>
      <c r="G5" s="140">
        <v>41069</v>
      </c>
      <c r="H5" s="134">
        <v>3</v>
      </c>
      <c r="I5" s="134" t="s">
        <v>31</v>
      </c>
      <c r="J5" s="134" t="s">
        <v>32</v>
      </c>
      <c r="K5" s="134" t="s">
        <v>23</v>
      </c>
    </row>
    <row r="6" spans="1:11" ht="12.75" customHeight="1" x14ac:dyDescent="0.15">
      <c r="A6" s="30"/>
      <c r="B6" s="148">
        <f>SUM(IF(FREQUENCY(MATCH(B5:B5,B5:B5,0),MATCH(B5:B5,B5:B5,0))&gt;0,1))</f>
        <v>1</v>
      </c>
      <c r="C6" s="31"/>
      <c r="D6" s="31"/>
      <c r="E6" s="31">
        <f>COUNTA(E5:E5)</f>
        <v>1</v>
      </c>
      <c r="F6" s="31"/>
      <c r="G6" s="31"/>
      <c r="H6" s="31">
        <f>SUM(H5:H5)</f>
        <v>3</v>
      </c>
      <c r="I6" s="30"/>
      <c r="J6" s="30"/>
      <c r="K6" s="30"/>
    </row>
    <row r="7" spans="1:11" ht="12.75" customHeight="1" x14ac:dyDescent="0.15">
      <c r="A7" s="30"/>
      <c r="B7" s="148"/>
      <c r="C7" s="31"/>
      <c r="D7" s="31"/>
      <c r="E7" s="31"/>
      <c r="F7" s="31"/>
      <c r="G7" s="31"/>
      <c r="H7" s="31"/>
      <c r="I7" s="30"/>
      <c r="J7" s="30"/>
      <c r="K7" s="30"/>
    </row>
    <row r="8" spans="1:11" ht="12.75" customHeight="1" x14ac:dyDescent="0.15">
      <c r="A8" s="134" t="s">
        <v>194</v>
      </c>
      <c r="B8" s="134" t="s">
        <v>205</v>
      </c>
      <c r="C8" s="134" t="s">
        <v>206</v>
      </c>
      <c r="D8" s="134">
        <v>1</v>
      </c>
      <c r="E8" s="134" t="s">
        <v>33</v>
      </c>
      <c r="F8" s="140">
        <v>41129</v>
      </c>
      <c r="G8" s="140">
        <v>41134</v>
      </c>
      <c r="H8" s="134">
        <v>5</v>
      </c>
      <c r="I8" s="134" t="s">
        <v>31</v>
      </c>
      <c r="J8" s="134" t="s">
        <v>32</v>
      </c>
      <c r="K8" s="134" t="s">
        <v>23</v>
      </c>
    </row>
    <row r="9" spans="1:11" ht="12.75" customHeight="1" x14ac:dyDescent="0.15">
      <c r="A9" s="30"/>
      <c r="B9" s="148">
        <f>SUM(IF(FREQUENCY(MATCH(B8:B8,B8:B8,0),MATCH(B8:B8,B8:B8,0))&gt;0,1))</f>
        <v>1</v>
      </c>
      <c r="C9" s="31"/>
      <c r="D9" s="31"/>
      <c r="E9" s="31">
        <f>COUNTA(E8:E8)</f>
        <v>1</v>
      </c>
      <c r="F9" s="31"/>
      <c r="G9" s="31"/>
      <c r="H9" s="31">
        <f>SUM(H8:H8)</f>
        <v>5</v>
      </c>
      <c r="I9" s="30"/>
      <c r="J9" s="30"/>
      <c r="K9" s="30"/>
    </row>
    <row r="10" spans="1:11" ht="12.75" customHeight="1" x14ac:dyDescent="0.15">
      <c r="A10" s="30"/>
      <c r="B10" s="148"/>
      <c r="C10" s="31"/>
      <c r="D10" s="31"/>
      <c r="E10" s="31"/>
      <c r="F10" s="31"/>
      <c r="G10" s="31"/>
      <c r="H10" s="31"/>
      <c r="I10" s="30"/>
      <c r="J10" s="30"/>
      <c r="K10" s="30"/>
    </row>
    <row r="11" spans="1:11" ht="12.75" customHeight="1" x14ac:dyDescent="0.15">
      <c r="A11" s="134" t="s">
        <v>213</v>
      </c>
      <c r="B11" s="134" t="s">
        <v>220</v>
      </c>
      <c r="C11" s="134" t="s">
        <v>221</v>
      </c>
      <c r="D11" s="134">
        <v>3</v>
      </c>
      <c r="E11" s="134" t="s">
        <v>33</v>
      </c>
      <c r="F11" s="140">
        <v>41068</v>
      </c>
      <c r="G11" s="140">
        <v>41073</v>
      </c>
      <c r="H11" s="134">
        <v>5</v>
      </c>
      <c r="I11" s="134" t="s">
        <v>31</v>
      </c>
      <c r="J11" s="134" t="s">
        <v>32</v>
      </c>
      <c r="K11" s="134" t="s">
        <v>23</v>
      </c>
    </row>
    <row r="12" spans="1:11" ht="12.75" customHeight="1" x14ac:dyDescent="0.15">
      <c r="A12" s="30"/>
      <c r="B12" s="148">
        <f>SUM(IF(FREQUENCY(MATCH(B11:B11,B11:B11,0),MATCH(B11:B11,B11:B11,0))&gt;0,1))</f>
        <v>1</v>
      </c>
      <c r="C12" s="31"/>
      <c r="D12" s="31"/>
      <c r="E12" s="31">
        <f>COUNTA(E11:E11)</f>
        <v>1</v>
      </c>
      <c r="F12" s="31"/>
      <c r="G12" s="31"/>
      <c r="H12" s="31">
        <f>SUM(H11:H11)</f>
        <v>5</v>
      </c>
      <c r="I12" s="30"/>
      <c r="J12" s="30"/>
      <c r="K12" s="30"/>
    </row>
    <row r="13" spans="1:11" ht="12.75" customHeight="1" x14ac:dyDescent="0.15">
      <c r="A13" s="30"/>
      <c r="B13" s="148"/>
      <c r="C13" s="31"/>
      <c r="D13" s="31"/>
      <c r="E13" s="31"/>
      <c r="F13" s="31"/>
      <c r="G13" s="31"/>
      <c r="H13" s="31"/>
      <c r="I13" s="30"/>
      <c r="J13" s="30"/>
      <c r="K13" s="30"/>
    </row>
    <row r="14" spans="1:11" ht="12.75" customHeight="1" x14ac:dyDescent="0.15">
      <c r="A14" s="133" t="s">
        <v>224</v>
      </c>
      <c r="B14" s="133" t="s">
        <v>231</v>
      </c>
      <c r="C14" s="133" t="s">
        <v>232</v>
      </c>
      <c r="D14" s="133">
        <v>3</v>
      </c>
      <c r="E14" s="133" t="s">
        <v>33</v>
      </c>
      <c r="F14" s="137">
        <v>41057</v>
      </c>
      <c r="G14" s="137">
        <v>41079</v>
      </c>
      <c r="H14" s="133">
        <v>22</v>
      </c>
      <c r="I14" s="133" t="s">
        <v>31</v>
      </c>
      <c r="J14" s="133" t="s">
        <v>32</v>
      </c>
      <c r="K14" s="133" t="s">
        <v>23</v>
      </c>
    </row>
    <row r="15" spans="1:11" ht="12.75" customHeight="1" x14ac:dyDescent="0.15">
      <c r="A15" s="133" t="s">
        <v>224</v>
      </c>
      <c r="B15" s="133" t="s">
        <v>233</v>
      </c>
      <c r="C15" s="133" t="s">
        <v>234</v>
      </c>
      <c r="D15" s="133">
        <v>3</v>
      </c>
      <c r="E15" s="133" t="s">
        <v>33</v>
      </c>
      <c r="F15" s="137">
        <v>41106</v>
      </c>
      <c r="G15" s="137">
        <v>41155</v>
      </c>
      <c r="H15" s="133">
        <v>49</v>
      </c>
      <c r="I15" s="133" t="s">
        <v>31</v>
      </c>
      <c r="J15" s="133" t="s">
        <v>32</v>
      </c>
      <c r="K15" s="133" t="s">
        <v>23</v>
      </c>
    </row>
    <row r="16" spans="1:11" ht="12.75" customHeight="1" x14ac:dyDescent="0.15">
      <c r="A16" s="134" t="s">
        <v>224</v>
      </c>
      <c r="B16" s="134" t="s">
        <v>235</v>
      </c>
      <c r="C16" s="134" t="s">
        <v>236</v>
      </c>
      <c r="D16" s="134">
        <v>3</v>
      </c>
      <c r="E16" s="134" t="s">
        <v>33</v>
      </c>
      <c r="F16" s="140">
        <v>41106</v>
      </c>
      <c r="G16" s="140">
        <v>41155</v>
      </c>
      <c r="H16" s="134">
        <v>49</v>
      </c>
      <c r="I16" s="134" t="s">
        <v>31</v>
      </c>
      <c r="J16" s="134" t="s">
        <v>32</v>
      </c>
      <c r="K16" s="134" t="s">
        <v>23</v>
      </c>
    </row>
    <row r="17" spans="1:11" ht="12.75" customHeight="1" x14ac:dyDescent="0.15">
      <c r="A17" s="30"/>
      <c r="B17" s="148">
        <f>SUM(IF(FREQUENCY(MATCH(B14:B16,B14:B16,0),MATCH(B14:B16,B14:B16,0))&gt;0,1))</f>
        <v>3</v>
      </c>
      <c r="C17" s="31"/>
      <c r="D17" s="31"/>
      <c r="E17" s="31">
        <f>COUNTA(E14:E16)</f>
        <v>3</v>
      </c>
      <c r="F17" s="31"/>
      <c r="G17" s="31"/>
      <c r="H17" s="31">
        <f>SUM(H14:H16)</f>
        <v>120</v>
      </c>
      <c r="I17" s="30"/>
      <c r="J17" s="30"/>
      <c r="K17" s="30"/>
    </row>
    <row r="18" spans="1:11" ht="12.75" customHeight="1" x14ac:dyDescent="0.15">
      <c r="A18" s="30"/>
      <c r="B18" s="148"/>
      <c r="C18" s="31"/>
      <c r="D18" s="31"/>
      <c r="E18" s="31"/>
      <c r="F18" s="31"/>
      <c r="G18" s="31"/>
      <c r="H18" s="31"/>
      <c r="I18" s="30"/>
      <c r="J18" s="30"/>
      <c r="K18" s="30"/>
    </row>
    <row r="19" spans="1:11" ht="12.75" customHeight="1" x14ac:dyDescent="0.15">
      <c r="A19" s="133" t="s">
        <v>237</v>
      </c>
      <c r="B19" s="133" t="s">
        <v>238</v>
      </c>
      <c r="C19" s="133" t="s">
        <v>239</v>
      </c>
      <c r="D19" s="133">
        <v>3</v>
      </c>
      <c r="E19" s="133" t="s">
        <v>33</v>
      </c>
      <c r="F19" s="137">
        <v>41117</v>
      </c>
      <c r="G19" s="137">
        <v>41118</v>
      </c>
      <c r="H19" s="133">
        <v>1</v>
      </c>
      <c r="I19" s="133" t="s">
        <v>31</v>
      </c>
      <c r="J19" s="133" t="s">
        <v>32</v>
      </c>
      <c r="K19" s="133" t="s">
        <v>23</v>
      </c>
    </row>
    <row r="20" spans="1:11" ht="12.75" customHeight="1" x14ac:dyDescent="0.15">
      <c r="A20" s="134" t="s">
        <v>237</v>
      </c>
      <c r="B20" s="134" t="s">
        <v>240</v>
      </c>
      <c r="C20" s="134" t="s">
        <v>241</v>
      </c>
      <c r="D20" s="134">
        <v>3</v>
      </c>
      <c r="E20" s="134" t="s">
        <v>33</v>
      </c>
      <c r="F20" s="140">
        <v>41117</v>
      </c>
      <c r="G20" s="140">
        <v>41118</v>
      </c>
      <c r="H20" s="134">
        <v>1</v>
      </c>
      <c r="I20" s="134" t="s">
        <v>31</v>
      </c>
      <c r="J20" s="134" t="s">
        <v>32</v>
      </c>
      <c r="K20" s="134" t="s">
        <v>23</v>
      </c>
    </row>
    <row r="21" spans="1:11" ht="12.75" customHeight="1" x14ac:dyDescent="0.15">
      <c r="A21" s="30"/>
      <c r="B21" s="148">
        <f>SUM(IF(FREQUENCY(MATCH(B19:B20,B19:B20,0),MATCH(B19:B20,B19:B20,0))&gt;0,1))</f>
        <v>2</v>
      </c>
      <c r="C21" s="31"/>
      <c r="D21" s="31"/>
      <c r="E21" s="31">
        <f>COUNTA(E19:E20)</f>
        <v>2</v>
      </c>
      <c r="F21" s="31"/>
      <c r="G21" s="31"/>
      <c r="H21" s="31">
        <f>SUM(H19:H20)</f>
        <v>2</v>
      </c>
      <c r="I21" s="30"/>
      <c r="J21" s="30"/>
      <c r="K21" s="30"/>
    </row>
    <row r="22" spans="1:11" ht="12.75" customHeight="1" x14ac:dyDescent="0.15">
      <c r="A22" s="30"/>
      <c r="B22" s="56"/>
      <c r="C22" s="31"/>
      <c r="D22" s="31"/>
      <c r="E22" s="27"/>
      <c r="F22" s="27"/>
      <c r="G22" s="27"/>
      <c r="H22" s="27"/>
      <c r="I22" s="30"/>
      <c r="J22" s="30"/>
      <c r="K22" s="30"/>
    </row>
    <row r="23" spans="1:11" ht="12.75" customHeight="1" x14ac:dyDescent="0.15">
      <c r="A23" s="30"/>
      <c r="B23" s="56"/>
      <c r="C23" s="31"/>
      <c r="D23" s="31"/>
      <c r="E23" s="27"/>
      <c r="F23" s="27"/>
      <c r="G23" s="27"/>
      <c r="H23" s="27"/>
      <c r="I23" s="30"/>
      <c r="J23" s="30"/>
      <c r="K23" s="30"/>
    </row>
    <row r="24" spans="1:11" ht="12.75" customHeight="1" x14ac:dyDescent="0.2">
      <c r="A24" s="30"/>
      <c r="D24" s="109" t="s">
        <v>300</v>
      </c>
      <c r="E24" s="106"/>
      <c r="F24" s="106"/>
      <c r="G24" s="27"/>
      <c r="H24" s="27"/>
      <c r="I24" s="30"/>
      <c r="J24" s="30"/>
      <c r="K24" s="30"/>
    </row>
    <row r="25" spans="1:11" ht="12.75" customHeight="1" x14ac:dyDescent="0.2">
      <c r="A25" s="30"/>
      <c r="B25" s="107"/>
      <c r="C25" s="1"/>
      <c r="D25" s="108" t="s">
        <v>121</v>
      </c>
      <c r="E25" s="89">
        <f>SUM(B3+B6+B9+B12+B17+B21)</f>
        <v>9</v>
      </c>
      <c r="F25" s="106"/>
      <c r="G25" s="27"/>
      <c r="H25" s="27"/>
      <c r="I25" s="30"/>
      <c r="J25" s="30"/>
      <c r="K25" s="30"/>
    </row>
    <row r="26" spans="1:11" ht="12.75" customHeight="1" x14ac:dyDescent="0.2">
      <c r="A26" s="30"/>
      <c r="B26" s="107"/>
      <c r="C26" s="1"/>
      <c r="D26" s="108" t="s">
        <v>122</v>
      </c>
      <c r="E26" s="89">
        <f>SUM(E3+E6+E9+E12+E17+E21)</f>
        <v>9</v>
      </c>
      <c r="F26" s="106"/>
      <c r="G26" s="27"/>
      <c r="H26" s="27"/>
      <c r="I26" s="30"/>
      <c r="J26" s="30"/>
      <c r="K26" s="30"/>
    </row>
    <row r="27" spans="1:11" ht="12.75" customHeight="1" x14ac:dyDescent="0.2">
      <c r="A27" s="30"/>
      <c r="B27" s="107"/>
      <c r="C27" s="1"/>
      <c r="D27" s="108" t="s">
        <v>123</v>
      </c>
      <c r="E27" s="88">
        <f>SUM(H3+H6+H9+H12+H17+H21)</f>
        <v>139</v>
      </c>
      <c r="F27" s="106"/>
      <c r="G27" s="27"/>
      <c r="H27" s="27"/>
      <c r="I27" s="30"/>
      <c r="J27" s="30"/>
      <c r="K27" s="30"/>
    </row>
    <row r="28" spans="1:11" ht="12.75" customHeight="1" x14ac:dyDescent="0.2">
      <c r="A28" s="30"/>
      <c r="B28" s="107"/>
      <c r="C28" s="105"/>
      <c r="D28" s="105"/>
      <c r="E28" s="106"/>
      <c r="F28" s="106"/>
      <c r="G28" s="27"/>
      <c r="H28" s="27"/>
      <c r="I28" s="30"/>
      <c r="J28" s="30"/>
      <c r="K28" s="30"/>
    </row>
    <row r="29" spans="1:11" ht="12.75" customHeight="1" x14ac:dyDescent="0.2">
      <c r="A29" s="30"/>
      <c r="B29" s="95"/>
      <c r="D29" s="109" t="s">
        <v>103</v>
      </c>
      <c r="E29" s="106"/>
      <c r="F29" s="106"/>
      <c r="G29" s="27"/>
      <c r="H29" s="27"/>
      <c r="I29" s="30"/>
      <c r="J29" s="30"/>
      <c r="K29" s="30"/>
    </row>
    <row r="30" spans="1:11" ht="12.75" customHeight="1" x14ac:dyDescent="0.2">
      <c r="A30" s="30"/>
      <c r="B30" s="107"/>
      <c r="C30" s="91"/>
      <c r="D30" s="91"/>
      <c r="E30" s="100" t="s">
        <v>89</v>
      </c>
      <c r="F30" s="100" t="s">
        <v>90</v>
      </c>
      <c r="G30" s="27"/>
      <c r="H30" s="27"/>
      <c r="I30" s="30"/>
      <c r="J30" s="30"/>
      <c r="K30" s="30"/>
    </row>
    <row r="31" spans="1:11" ht="12.75" customHeight="1" x14ac:dyDescent="0.2">
      <c r="A31" s="75"/>
      <c r="B31" s="95"/>
      <c r="C31" s="1"/>
      <c r="D31" s="110" t="s">
        <v>118</v>
      </c>
      <c r="E31" s="91"/>
      <c r="F31" s="91"/>
      <c r="G31" s="28"/>
      <c r="H31" s="76"/>
      <c r="I31" s="30"/>
      <c r="J31" s="30"/>
      <c r="K31" s="49"/>
    </row>
    <row r="32" spans="1:11" ht="12.75" customHeight="1" x14ac:dyDescent="0.2">
      <c r="A32" s="75"/>
      <c r="B32" s="95"/>
      <c r="C32" s="1"/>
      <c r="D32" s="132" t="s">
        <v>87</v>
      </c>
      <c r="E32" s="112">
        <f>COUNTIF(I2:I22, "*ELEV_BACT*")</f>
        <v>9</v>
      </c>
      <c r="F32" s="104">
        <f>E32/E33</f>
        <v>1</v>
      </c>
      <c r="G32" s="28"/>
      <c r="H32" s="76"/>
      <c r="I32" s="30"/>
      <c r="J32" s="30"/>
      <c r="K32" s="49"/>
    </row>
    <row r="33" spans="2:11" ht="12.75" customHeight="1" x14ac:dyDescent="0.2">
      <c r="B33" s="95"/>
      <c r="C33" s="1"/>
      <c r="D33" s="113"/>
      <c r="E33" s="114">
        <f>SUM(E32:E32)</f>
        <v>9</v>
      </c>
      <c r="F33" s="102">
        <f>SUM(F32:F32)</f>
        <v>1</v>
      </c>
      <c r="G33" s="30"/>
      <c r="I33" s="74"/>
      <c r="J33" s="30"/>
      <c r="K33" s="30"/>
    </row>
    <row r="34" spans="2:11" ht="12.75" customHeight="1" x14ac:dyDescent="0.2">
      <c r="B34" s="95"/>
      <c r="C34" s="1"/>
      <c r="D34" s="110" t="s">
        <v>119</v>
      </c>
      <c r="E34" s="91"/>
      <c r="F34" s="111"/>
      <c r="H34" s="72"/>
      <c r="I34" s="73"/>
      <c r="J34" s="43"/>
      <c r="K34" s="80"/>
    </row>
    <row r="35" spans="2:11" ht="12.75" customHeight="1" x14ac:dyDescent="0.2">
      <c r="B35" s="95"/>
      <c r="C35" s="1"/>
      <c r="D35" s="132" t="s">
        <v>88</v>
      </c>
      <c r="E35" s="112">
        <f>COUNTIF(J2:J22, "*ENTERO*")</f>
        <v>9</v>
      </c>
      <c r="F35" s="104">
        <f>E35/E36</f>
        <v>1</v>
      </c>
      <c r="I35" s="81"/>
      <c r="J35" s="43"/>
      <c r="K35" s="80"/>
    </row>
    <row r="36" spans="2:11" ht="12.75" customHeight="1" x14ac:dyDescent="0.2">
      <c r="B36" s="95"/>
      <c r="C36" s="1"/>
      <c r="D36" s="113"/>
      <c r="E36" s="114">
        <f>SUM(E35:E35)</f>
        <v>9</v>
      </c>
      <c r="F36" s="102">
        <f>SUM(F35:F35)</f>
        <v>1</v>
      </c>
      <c r="I36" s="74"/>
      <c r="J36" s="30"/>
      <c r="K36" s="43"/>
    </row>
    <row r="37" spans="2:11" ht="12.75" customHeight="1" x14ac:dyDescent="0.2">
      <c r="B37" s="95"/>
      <c r="C37" s="1"/>
      <c r="D37" s="110" t="s">
        <v>120</v>
      </c>
      <c r="E37" s="91"/>
      <c r="F37" s="111"/>
      <c r="I37" s="73"/>
      <c r="J37" s="43"/>
      <c r="K37" s="80"/>
    </row>
    <row r="38" spans="2:11" ht="12.75" customHeight="1" x14ac:dyDescent="0.2">
      <c r="B38" s="95"/>
      <c r="C38" s="1"/>
      <c r="D38" s="132" t="s">
        <v>104</v>
      </c>
      <c r="E38" s="112">
        <f>COUNTIF(K2:K22, "*UNKNOWN*")</f>
        <v>9</v>
      </c>
      <c r="F38" s="104">
        <f>E38/E39</f>
        <v>1</v>
      </c>
      <c r="I38" s="63"/>
      <c r="J38" s="43"/>
      <c r="K38" s="80"/>
    </row>
    <row r="39" spans="2:11" ht="12.75" customHeight="1" x14ac:dyDescent="0.2">
      <c r="B39" s="95"/>
      <c r="C39" s="95"/>
      <c r="D39" s="95"/>
      <c r="E39" s="114">
        <f>SUM(E38:E38)</f>
        <v>9</v>
      </c>
      <c r="F39" s="102">
        <f>SUM(F38:F38)</f>
        <v>1</v>
      </c>
      <c r="I39" s="63"/>
      <c r="J39" s="43"/>
      <c r="K39" s="80"/>
    </row>
    <row r="40" spans="2:11" ht="12.75" customHeight="1" x14ac:dyDescent="0.15">
      <c r="I40" s="63"/>
      <c r="J40" s="43"/>
      <c r="K40" s="80"/>
    </row>
    <row r="41" spans="2:11" ht="12.75" customHeight="1" x14ac:dyDescent="0.15">
      <c r="I41" s="63"/>
      <c r="J41" s="43"/>
      <c r="K41" s="80"/>
    </row>
    <row r="42" spans="2:11" ht="12" customHeight="1" x14ac:dyDescent="0.15">
      <c r="I42" s="22"/>
      <c r="J42" s="82"/>
      <c r="K42" s="22"/>
    </row>
  </sheetData>
  <sortState ref="A2:N4">
    <sortCondition ref="C2:C4"/>
    <sortCondition ref="F2:F4"/>
  </sortState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2012 Swimming Season
Maryland Beach Actions</oddHeader>
    <oddFooter>&amp;R&amp;P of &amp;N</oddFooter>
  </headerFooter>
  <rowBreaks count="1" manualBreakCount="1">
    <brk id="22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R35"/>
  <sheetViews>
    <sheetView workbookViewId="0">
      <pane ySplit="2" topLeftCell="A3" activePane="bottomLeft" state="frozen"/>
      <selection pane="bottomLeft"/>
    </sheetView>
  </sheetViews>
  <sheetFormatPr defaultRowHeight="9" customHeight="1" x14ac:dyDescent="0.2"/>
  <cols>
    <col min="1" max="1" width="11.7109375" style="5" customWidth="1"/>
    <col min="2" max="2" width="9.140625" style="5"/>
    <col min="3" max="3" width="39.28515625" style="32" customWidth="1"/>
    <col min="4" max="4" width="9.5703125" style="32" customWidth="1"/>
    <col min="5" max="6" width="9.140625" style="6"/>
    <col min="7" max="7" width="0.5703125" style="6" customWidth="1"/>
    <col min="8" max="12" width="9.140625" style="6"/>
    <col min="13" max="16384" width="9.140625" style="5"/>
  </cols>
  <sheetData>
    <row r="1" spans="1:148" s="2" customFormat="1" ht="12" customHeight="1" x14ac:dyDescent="0.2">
      <c r="A1" s="9"/>
      <c r="B1" s="181" t="s">
        <v>25</v>
      </c>
      <c r="C1" s="182"/>
      <c r="D1" s="182"/>
      <c r="E1" s="182"/>
      <c r="F1" s="182"/>
      <c r="G1" s="29"/>
      <c r="H1" s="179" t="s">
        <v>24</v>
      </c>
      <c r="I1" s="180"/>
      <c r="J1" s="180"/>
      <c r="K1" s="180"/>
      <c r="L1" s="180"/>
    </row>
    <row r="2" spans="1:148" s="8" customFormat="1" ht="48" customHeight="1" x14ac:dyDescent="0.2">
      <c r="A2" s="4" t="s">
        <v>12</v>
      </c>
      <c r="B2" s="3" t="s">
        <v>13</v>
      </c>
      <c r="C2" s="3" t="s">
        <v>11</v>
      </c>
      <c r="D2" s="3" t="s">
        <v>64</v>
      </c>
      <c r="E2" s="3" t="s">
        <v>3</v>
      </c>
      <c r="F2" s="3" t="s">
        <v>18</v>
      </c>
      <c r="G2" s="29"/>
      <c r="H2" s="3" t="s">
        <v>4</v>
      </c>
      <c r="I2" s="3" t="s">
        <v>5</v>
      </c>
      <c r="J2" s="3" t="s">
        <v>6</v>
      </c>
      <c r="K2" s="3" t="s">
        <v>7</v>
      </c>
      <c r="L2" s="3" t="s">
        <v>8</v>
      </c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</row>
    <row r="3" spans="1:148" ht="12.75" customHeight="1" x14ac:dyDescent="0.2">
      <c r="A3" s="134" t="s">
        <v>138</v>
      </c>
      <c r="B3" s="134" t="s">
        <v>295</v>
      </c>
      <c r="C3" s="134" t="s">
        <v>296</v>
      </c>
      <c r="D3" s="142">
        <v>1</v>
      </c>
      <c r="E3" s="134">
        <v>1</v>
      </c>
      <c r="F3" s="134">
        <v>4</v>
      </c>
      <c r="G3" s="134"/>
      <c r="H3" s="134"/>
      <c r="I3" s="134"/>
      <c r="J3" s="134">
        <v>1</v>
      </c>
      <c r="K3" s="134"/>
      <c r="L3" s="134"/>
    </row>
    <row r="4" spans="1:148" ht="12.75" customHeight="1" x14ac:dyDescent="0.2">
      <c r="A4" s="30"/>
      <c r="B4" s="31">
        <f>COUNTA(B3:B3)</f>
        <v>1</v>
      </c>
      <c r="C4" s="31"/>
      <c r="D4" s="31"/>
      <c r="E4" s="27">
        <f>SUM(E3:E3)</f>
        <v>1</v>
      </c>
      <c r="F4" s="27">
        <f>SUM(F3:F3)</f>
        <v>4</v>
      </c>
      <c r="G4" s="33"/>
      <c r="H4" s="27">
        <f>SUM(H3:H3)</f>
        <v>0</v>
      </c>
      <c r="I4" s="27">
        <f>SUM(I3:I3)</f>
        <v>0</v>
      </c>
      <c r="J4" s="27">
        <f>SUM(J3:J3)</f>
        <v>1</v>
      </c>
      <c r="K4" s="27">
        <f>SUM(K3:K3)</f>
        <v>0</v>
      </c>
      <c r="L4" s="27">
        <f>SUM(L3:L3)</f>
        <v>0</v>
      </c>
    </row>
    <row r="5" spans="1:148" ht="12.75" customHeight="1" x14ac:dyDescent="0.2">
      <c r="A5" s="30"/>
      <c r="B5" s="30"/>
      <c r="C5" s="30"/>
      <c r="D5" s="30"/>
      <c r="E5" s="33"/>
      <c r="F5" s="33"/>
      <c r="G5" s="33"/>
      <c r="H5" s="33"/>
      <c r="I5" s="33"/>
      <c r="J5" s="33"/>
      <c r="K5" s="33"/>
      <c r="L5" s="33"/>
    </row>
    <row r="6" spans="1:148" ht="12.75" customHeight="1" x14ac:dyDescent="0.2">
      <c r="A6" s="134" t="s">
        <v>187</v>
      </c>
      <c r="B6" s="134" t="s">
        <v>188</v>
      </c>
      <c r="C6" s="134" t="s">
        <v>189</v>
      </c>
      <c r="D6" s="142">
        <v>2</v>
      </c>
      <c r="E6" s="134">
        <v>1</v>
      </c>
      <c r="F6" s="134">
        <v>3</v>
      </c>
      <c r="G6" s="134"/>
      <c r="H6" s="134"/>
      <c r="I6" s="134"/>
      <c r="J6" s="134">
        <v>1</v>
      </c>
      <c r="K6" s="134"/>
      <c r="L6" s="134"/>
    </row>
    <row r="7" spans="1:148" ht="12.75" customHeight="1" x14ac:dyDescent="0.2">
      <c r="A7" s="30"/>
      <c r="B7" s="31">
        <f>COUNTA(B6:B6)</f>
        <v>1</v>
      </c>
      <c r="C7" s="31"/>
      <c r="D7" s="31"/>
      <c r="E7" s="27">
        <f>SUM(E6:E6)</f>
        <v>1</v>
      </c>
      <c r="F7" s="27">
        <f>SUM(F6:F6)</f>
        <v>3</v>
      </c>
      <c r="G7" s="33"/>
      <c r="H7" s="27">
        <f>SUM(H6:H6)</f>
        <v>0</v>
      </c>
      <c r="I7" s="27">
        <f>SUM(I6:I6)</f>
        <v>0</v>
      </c>
      <c r="J7" s="27">
        <f>SUM(J6:J6)</f>
        <v>1</v>
      </c>
      <c r="K7" s="27">
        <f>SUM(K6:K6)</f>
        <v>0</v>
      </c>
      <c r="L7" s="27">
        <f>SUM(L6:L6)</f>
        <v>0</v>
      </c>
    </row>
    <row r="8" spans="1:148" ht="12.75" customHeight="1" x14ac:dyDescent="0.2">
      <c r="A8" s="30"/>
      <c r="B8" s="31"/>
      <c r="C8" s="31"/>
      <c r="D8" s="31"/>
      <c r="E8" s="27"/>
      <c r="F8" s="27"/>
      <c r="G8" s="33"/>
      <c r="H8" s="27"/>
      <c r="I8" s="27"/>
      <c r="J8" s="27"/>
      <c r="K8" s="27"/>
      <c r="L8" s="27"/>
    </row>
    <row r="9" spans="1:148" ht="12.75" customHeight="1" x14ac:dyDescent="0.2">
      <c r="A9" s="134" t="s">
        <v>194</v>
      </c>
      <c r="B9" s="134" t="s">
        <v>205</v>
      </c>
      <c r="C9" s="134" t="s">
        <v>206</v>
      </c>
      <c r="D9" s="142">
        <v>1</v>
      </c>
      <c r="E9" s="134">
        <v>1</v>
      </c>
      <c r="F9" s="134">
        <v>5</v>
      </c>
      <c r="G9" s="134"/>
      <c r="H9" s="134"/>
      <c r="I9" s="134"/>
      <c r="J9" s="134">
        <v>1</v>
      </c>
      <c r="K9" s="134"/>
      <c r="L9" s="134"/>
    </row>
    <row r="10" spans="1:148" ht="12.75" customHeight="1" x14ac:dyDescent="0.2">
      <c r="A10" s="30"/>
      <c r="B10" s="31">
        <f>COUNTA(B9:B9)</f>
        <v>1</v>
      </c>
      <c r="C10" s="31"/>
      <c r="D10" s="31"/>
      <c r="E10" s="27">
        <f>SUM(E9:E9)</f>
        <v>1</v>
      </c>
      <c r="F10" s="27">
        <f>SUM(F9:F9)</f>
        <v>5</v>
      </c>
      <c r="G10" s="33"/>
      <c r="H10" s="27">
        <f>SUM(H9:H9)</f>
        <v>0</v>
      </c>
      <c r="I10" s="27">
        <f>SUM(I9:I9)</f>
        <v>0</v>
      </c>
      <c r="J10" s="27">
        <f>SUM(J9:J9)</f>
        <v>1</v>
      </c>
      <c r="K10" s="27">
        <f>SUM(K9:K9)</f>
        <v>0</v>
      </c>
      <c r="L10" s="27">
        <f>SUM(L9:L9)</f>
        <v>0</v>
      </c>
    </row>
    <row r="11" spans="1:148" ht="12.75" customHeight="1" x14ac:dyDescent="0.2">
      <c r="A11" s="30"/>
      <c r="B11" s="31"/>
      <c r="C11" s="31"/>
      <c r="D11" s="31"/>
      <c r="E11" s="27"/>
      <c r="F11" s="27"/>
      <c r="G11" s="33"/>
      <c r="H11" s="27"/>
      <c r="I11" s="27"/>
      <c r="J11" s="27"/>
      <c r="K11" s="27"/>
      <c r="L11" s="27"/>
    </row>
    <row r="12" spans="1:148" ht="12.75" customHeight="1" x14ac:dyDescent="0.2">
      <c r="A12" s="134" t="s">
        <v>213</v>
      </c>
      <c r="B12" s="134" t="s">
        <v>220</v>
      </c>
      <c r="C12" s="134" t="s">
        <v>221</v>
      </c>
      <c r="D12" s="142">
        <v>3</v>
      </c>
      <c r="E12" s="134">
        <v>1</v>
      </c>
      <c r="F12" s="134">
        <v>5</v>
      </c>
      <c r="G12" s="134"/>
      <c r="H12" s="134"/>
      <c r="I12" s="134"/>
      <c r="J12" s="134">
        <v>1</v>
      </c>
      <c r="K12" s="134"/>
      <c r="L12" s="134"/>
    </row>
    <row r="13" spans="1:148" ht="12.75" customHeight="1" x14ac:dyDescent="0.2">
      <c r="A13" s="30"/>
      <c r="B13" s="31">
        <f>COUNTA(B12:B12)</f>
        <v>1</v>
      </c>
      <c r="C13" s="31"/>
      <c r="D13" s="31"/>
      <c r="E13" s="27">
        <f>SUM(E12:E12)</f>
        <v>1</v>
      </c>
      <c r="F13" s="27">
        <f>SUM(F12:F12)</f>
        <v>5</v>
      </c>
      <c r="G13" s="33"/>
      <c r="H13" s="27">
        <f>SUM(H12:H12)</f>
        <v>0</v>
      </c>
      <c r="I13" s="27">
        <f>SUM(I12:I12)</f>
        <v>0</v>
      </c>
      <c r="J13" s="27">
        <f>SUM(J12:J12)</f>
        <v>1</v>
      </c>
      <c r="K13" s="27">
        <f>SUM(K12:K12)</f>
        <v>0</v>
      </c>
      <c r="L13" s="27">
        <f>SUM(L12:L12)</f>
        <v>0</v>
      </c>
    </row>
    <row r="14" spans="1:148" ht="12.75" customHeight="1" x14ac:dyDescent="0.2">
      <c r="A14" s="30"/>
      <c r="B14" s="31"/>
      <c r="C14" s="31"/>
      <c r="D14" s="31"/>
      <c r="E14" s="27"/>
      <c r="F14" s="27"/>
      <c r="G14" s="33"/>
      <c r="H14" s="27"/>
      <c r="I14" s="27"/>
      <c r="J14" s="27"/>
      <c r="K14" s="27"/>
      <c r="L14" s="27"/>
    </row>
    <row r="15" spans="1:148" ht="12.75" customHeight="1" x14ac:dyDescent="0.2">
      <c r="A15" s="133" t="s">
        <v>224</v>
      </c>
      <c r="B15" s="133" t="s">
        <v>231</v>
      </c>
      <c r="C15" s="133" t="s">
        <v>232</v>
      </c>
      <c r="D15" s="141">
        <v>3</v>
      </c>
      <c r="E15" s="133">
        <v>1</v>
      </c>
      <c r="F15" s="133">
        <v>22</v>
      </c>
      <c r="G15" s="133"/>
      <c r="H15" s="133"/>
      <c r="I15" s="133"/>
      <c r="J15" s="133"/>
      <c r="K15" s="133">
        <v>1</v>
      </c>
      <c r="L15" s="133"/>
    </row>
    <row r="16" spans="1:148" ht="12.75" customHeight="1" x14ac:dyDescent="0.2">
      <c r="A16" s="133" t="s">
        <v>224</v>
      </c>
      <c r="B16" s="133" t="s">
        <v>233</v>
      </c>
      <c r="C16" s="133" t="s">
        <v>234</v>
      </c>
      <c r="D16" s="141">
        <v>3</v>
      </c>
      <c r="E16" s="133">
        <v>1</v>
      </c>
      <c r="F16" s="133">
        <v>49</v>
      </c>
      <c r="G16" s="133"/>
      <c r="H16" s="133"/>
      <c r="I16" s="133"/>
      <c r="J16" s="133"/>
      <c r="K16" s="133"/>
      <c r="L16" s="133">
        <v>1</v>
      </c>
    </row>
    <row r="17" spans="1:16" ht="12.75" customHeight="1" x14ac:dyDescent="0.2">
      <c r="A17" s="134" t="s">
        <v>224</v>
      </c>
      <c r="B17" s="134" t="s">
        <v>235</v>
      </c>
      <c r="C17" s="134" t="s">
        <v>236</v>
      </c>
      <c r="D17" s="142">
        <v>3</v>
      </c>
      <c r="E17" s="134">
        <v>1</v>
      </c>
      <c r="F17" s="134">
        <v>49</v>
      </c>
      <c r="G17" s="134"/>
      <c r="H17" s="134"/>
      <c r="I17" s="134"/>
      <c r="J17" s="134"/>
      <c r="K17" s="134"/>
      <c r="L17" s="134">
        <v>1</v>
      </c>
    </row>
    <row r="18" spans="1:16" ht="12.75" customHeight="1" x14ac:dyDescent="0.2">
      <c r="A18" s="30"/>
      <c r="B18" s="31">
        <f>COUNTA(B15:B17)</f>
        <v>3</v>
      </c>
      <c r="C18" s="31"/>
      <c r="D18" s="31"/>
      <c r="E18" s="27">
        <f>SUM(E15:E17)</f>
        <v>3</v>
      </c>
      <c r="F18" s="27">
        <f>SUM(F15:F17)</f>
        <v>120</v>
      </c>
      <c r="G18" s="33"/>
      <c r="H18" s="27">
        <f>SUM(H15:H17)</f>
        <v>0</v>
      </c>
      <c r="I18" s="27">
        <f>SUM(I15:I17)</f>
        <v>0</v>
      </c>
      <c r="J18" s="27">
        <f>SUM(J15:J17)</f>
        <v>0</v>
      </c>
      <c r="K18" s="27">
        <f>SUM(K15:K17)</f>
        <v>1</v>
      </c>
      <c r="L18" s="27">
        <f>SUM(L15:L17)</f>
        <v>2</v>
      </c>
      <c r="O18" s="63"/>
      <c r="P18" s="63"/>
    </row>
    <row r="19" spans="1:16" ht="12.75" customHeight="1" x14ac:dyDescent="0.2">
      <c r="A19" s="30"/>
      <c r="B19" s="31"/>
      <c r="C19" s="31"/>
      <c r="D19" s="31"/>
      <c r="E19" s="27"/>
      <c r="F19" s="27"/>
      <c r="G19" s="33"/>
      <c r="H19" s="27"/>
      <c r="I19" s="27"/>
      <c r="J19" s="27"/>
      <c r="K19" s="27"/>
      <c r="L19" s="27"/>
      <c r="O19" s="63"/>
      <c r="P19" s="63"/>
    </row>
    <row r="20" spans="1:16" ht="12.75" customHeight="1" x14ac:dyDescent="0.2">
      <c r="A20" s="133" t="s">
        <v>237</v>
      </c>
      <c r="B20" s="133" t="s">
        <v>238</v>
      </c>
      <c r="C20" s="133" t="s">
        <v>239</v>
      </c>
      <c r="D20" s="141">
        <v>3</v>
      </c>
      <c r="E20" s="133">
        <v>1</v>
      </c>
      <c r="F20" s="133">
        <v>1</v>
      </c>
      <c r="G20" s="133"/>
      <c r="H20" s="133">
        <v>1</v>
      </c>
      <c r="I20" s="133"/>
      <c r="J20" s="133"/>
      <c r="K20" s="133"/>
      <c r="L20" s="133"/>
      <c r="O20" s="63"/>
      <c r="P20" s="63"/>
    </row>
    <row r="21" spans="1:16" ht="12.75" customHeight="1" x14ac:dyDescent="0.2">
      <c r="A21" s="134" t="s">
        <v>237</v>
      </c>
      <c r="B21" s="134" t="s">
        <v>240</v>
      </c>
      <c r="C21" s="134" t="s">
        <v>241</v>
      </c>
      <c r="D21" s="142">
        <v>3</v>
      </c>
      <c r="E21" s="134">
        <v>1</v>
      </c>
      <c r="F21" s="134">
        <v>1</v>
      </c>
      <c r="G21" s="134"/>
      <c r="H21" s="134">
        <v>1</v>
      </c>
      <c r="I21" s="134"/>
      <c r="J21" s="134"/>
      <c r="K21" s="134"/>
      <c r="L21" s="134"/>
      <c r="O21" s="63"/>
      <c r="P21" s="63"/>
    </row>
    <row r="22" spans="1:16" ht="12.75" customHeight="1" x14ac:dyDescent="0.2">
      <c r="A22" s="30"/>
      <c r="B22" s="31">
        <f>COUNTA(B20:B21)</f>
        <v>2</v>
      </c>
      <c r="C22" s="31"/>
      <c r="D22" s="31"/>
      <c r="E22" s="27">
        <f>SUM(E20:E21)</f>
        <v>2</v>
      </c>
      <c r="F22" s="27">
        <f>SUM(F20:F21)</f>
        <v>2</v>
      </c>
      <c r="G22" s="33"/>
      <c r="H22" s="27">
        <f>SUM(H20:H21)</f>
        <v>2</v>
      </c>
      <c r="I22" s="27">
        <f>SUM(I20:I21)</f>
        <v>0</v>
      </c>
      <c r="J22" s="27">
        <f>SUM(J20:J21)</f>
        <v>0</v>
      </c>
      <c r="K22" s="27">
        <f>SUM(K20:K21)</f>
        <v>0</v>
      </c>
      <c r="L22" s="27">
        <f>SUM(L20:L21)</f>
        <v>0</v>
      </c>
    </row>
    <row r="23" spans="1:16" ht="12.75" customHeight="1" x14ac:dyDescent="0.2">
      <c r="A23" s="30"/>
      <c r="B23" s="31"/>
      <c r="C23" s="31"/>
      <c r="D23" s="31"/>
      <c r="E23" s="27"/>
      <c r="F23" s="27"/>
      <c r="G23" s="33"/>
      <c r="H23" s="27"/>
      <c r="I23" s="27"/>
      <c r="J23" s="27"/>
      <c r="K23" s="27"/>
      <c r="L23" s="27"/>
    </row>
    <row r="24" spans="1:16" ht="12.75" customHeight="1" x14ac:dyDescent="0.2">
      <c r="D24" s="109" t="s">
        <v>299</v>
      </c>
      <c r="E24" s="106"/>
    </row>
    <row r="25" spans="1:16" ht="12.75" customHeight="1" x14ac:dyDescent="0.2">
      <c r="B25" s="107"/>
      <c r="C25" s="5"/>
      <c r="D25" s="108" t="s">
        <v>121</v>
      </c>
      <c r="E25" s="89">
        <f>SUM(B4+B7+B10+B13+B18+B22)</f>
        <v>9</v>
      </c>
    </row>
    <row r="26" spans="1:16" ht="12.75" customHeight="1" x14ac:dyDescent="0.2">
      <c r="B26" s="107"/>
      <c r="C26" s="5"/>
      <c r="D26" s="108" t="s">
        <v>101</v>
      </c>
      <c r="E26" s="89">
        <f>SUM(E4+E7+E10+E13+E18+E22)</f>
        <v>9</v>
      </c>
    </row>
    <row r="27" spans="1:16" ht="12.75" customHeight="1" x14ac:dyDescent="0.2">
      <c r="B27" s="107"/>
      <c r="C27" s="5"/>
      <c r="D27" s="108" t="s">
        <v>102</v>
      </c>
      <c r="E27" s="88">
        <f>SUM(F4+F7+F10+F13+F18+F22)</f>
        <v>139</v>
      </c>
    </row>
    <row r="28" spans="1:16" ht="12.75" customHeight="1" x14ac:dyDescent="0.2"/>
    <row r="29" spans="1:16" ht="12.75" customHeight="1" x14ac:dyDescent="0.2">
      <c r="D29" s="93"/>
      <c r="E29" s="109" t="s">
        <v>129</v>
      </c>
      <c r="G29" s="95"/>
      <c r="H29" s="100" t="s">
        <v>89</v>
      </c>
      <c r="I29" s="100" t="s">
        <v>100</v>
      </c>
    </row>
    <row r="30" spans="1:16" ht="12.75" customHeight="1" x14ac:dyDescent="0.2">
      <c r="C30" s="113"/>
      <c r="D30" s="113"/>
      <c r="E30" s="113"/>
      <c r="F30" s="98" t="s">
        <v>124</v>
      </c>
      <c r="H30" s="89">
        <f>SUM(H4+H7+H10+H13+H18+H22)</f>
        <v>2</v>
      </c>
      <c r="I30" s="102">
        <f>H30/(H35)</f>
        <v>0.22222222222222221</v>
      </c>
    </row>
    <row r="31" spans="1:16" ht="12.75" customHeight="1" x14ac:dyDescent="0.2">
      <c r="C31" s="113"/>
      <c r="D31" s="113"/>
      <c r="E31" s="113"/>
      <c r="F31" s="98" t="s">
        <v>125</v>
      </c>
      <c r="H31" s="89">
        <f>SUM(I4+I7+I10+I13+I18+I22)</f>
        <v>0</v>
      </c>
      <c r="I31" s="102">
        <f>H31/H35</f>
        <v>0</v>
      </c>
    </row>
    <row r="32" spans="1:16" ht="12.75" customHeight="1" x14ac:dyDescent="0.2">
      <c r="C32" s="113"/>
      <c r="D32" s="113"/>
      <c r="E32" s="113"/>
      <c r="F32" s="98" t="s">
        <v>126</v>
      </c>
      <c r="H32" s="89">
        <f>SUM(J4+J7+J10+J13+J18+J22)</f>
        <v>4</v>
      </c>
      <c r="I32" s="102">
        <f>H32/H35</f>
        <v>0.44444444444444442</v>
      </c>
    </row>
    <row r="33" spans="3:9" ht="12.75" customHeight="1" x14ac:dyDescent="0.2">
      <c r="C33" s="113"/>
      <c r="D33" s="113"/>
      <c r="E33" s="113"/>
      <c r="F33" s="98" t="s">
        <v>127</v>
      </c>
      <c r="H33" s="89">
        <f>SUM(K4+K7+K10+K13+K18+K22)</f>
        <v>1</v>
      </c>
      <c r="I33" s="102">
        <f>H33/H35</f>
        <v>0.1111111111111111</v>
      </c>
    </row>
    <row r="34" spans="3:9" ht="12.75" customHeight="1" x14ac:dyDescent="0.2">
      <c r="C34" s="113"/>
      <c r="D34" s="113"/>
      <c r="E34" s="113"/>
      <c r="F34" s="98" t="s">
        <v>128</v>
      </c>
      <c r="H34" s="112">
        <f>SUM(L4+L7+L10+L13+L18+L22)</f>
        <v>2</v>
      </c>
      <c r="I34" s="104">
        <f>H34/H35</f>
        <v>0.22222222222222221</v>
      </c>
    </row>
    <row r="35" spans="3:9" ht="12.75" customHeight="1" x14ac:dyDescent="0.2">
      <c r="C35" s="113"/>
      <c r="D35" s="113"/>
      <c r="E35" s="113"/>
      <c r="F35" s="113"/>
      <c r="G35" s="98"/>
      <c r="H35" s="111">
        <f>SUM(H30:H34)</f>
        <v>9</v>
      </c>
      <c r="I35" s="102">
        <f>SUM(I30:I34)</f>
        <v>0.99999999999999989</v>
      </c>
    </row>
  </sheetData>
  <mergeCells count="2">
    <mergeCell ref="H1:L1"/>
    <mergeCell ref="B1:F1"/>
  </mergeCells>
  <phoneticPr fontId="3" type="noConversion"/>
  <printOptions horizontalCentered="1" gridLines="1"/>
  <pageMargins left="0.5" right="0.5" top="1.5" bottom="1" header="0.5" footer="0.5"/>
  <pageSetup scale="80" orientation="landscape" r:id="rId1"/>
  <headerFooter alignWithMargins="0">
    <oddHeader>&amp;C&amp;"Arial,Bold"&amp;16 2012 Swimming Season
Maryland Beach Action Durations</oddHeader>
    <oddFooter>&amp;R&amp;P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101"/>
  <sheetViews>
    <sheetView zoomScaleNormal="100" workbookViewId="0">
      <pane ySplit="2" topLeftCell="A3" activePane="bottomLeft" state="frozen"/>
      <selection pane="bottomLeft"/>
    </sheetView>
  </sheetViews>
  <sheetFormatPr defaultRowHeight="12.75" x14ac:dyDescent="0.2"/>
  <cols>
    <col min="1" max="1" width="11.42578125" style="6" customWidth="1"/>
    <col min="2" max="2" width="9" style="6" customWidth="1"/>
    <col min="3" max="3" width="41" style="6" customWidth="1"/>
    <col min="4" max="4" width="7.7109375" style="6" customWidth="1"/>
    <col min="5" max="5" width="9.140625" style="52"/>
    <col min="6" max="6" width="0.85546875" style="6" customWidth="1"/>
    <col min="7" max="9" width="9.140625" style="6"/>
    <col min="10" max="10" width="0.85546875" style="6" customWidth="1"/>
    <col min="11" max="16384" width="9.140625" style="6"/>
  </cols>
  <sheetData>
    <row r="1" spans="1:12" s="48" customFormat="1" ht="12" customHeight="1" x14ac:dyDescent="0.2">
      <c r="B1" s="184" t="s">
        <v>26</v>
      </c>
      <c r="C1" s="184"/>
      <c r="D1" s="61"/>
      <c r="E1" s="62"/>
      <c r="F1" s="61"/>
      <c r="G1" s="183" t="s">
        <v>28</v>
      </c>
      <c r="H1" s="183"/>
      <c r="I1" s="183"/>
      <c r="J1" s="61"/>
      <c r="K1" s="184" t="s">
        <v>34</v>
      </c>
      <c r="L1" s="184"/>
    </row>
    <row r="2" spans="1:12" s="51" customFormat="1" ht="48.75" customHeight="1" x14ac:dyDescent="0.15">
      <c r="A2" s="3" t="s">
        <v>12</v>
      </c>
      <c r="B2" s="3" t="s">
        <v>13</v>
      </c>
      <c r="C2" s="3" t="s">
        <v>11</v>
      </c>
      <c r="D2" s="3" t="s">
        <v>64</v>
      </c>
      <c r="E2" s="14" t="s">
        <v>27</v>
      </c>
      <c r="F2" s="3"/>
      <c r="G2" s="3" t="s">
        <v>301</v>
      </c>
      <c r="H2" s="3" t="s">
        <v>14</v>
      </c>
      <c r="I2" s="3" t="s">
        <v>15</v>
      </c>
      <c r="J2" s="3"/>
      <c r="K2" s="3" t="s">
        <v>16</v>
      </c>
      <c r="L2" s="3" t="s">
        <v>17</v>
      </c>
    </row>
    <row r="3" spans="1:12" ht="12.75" customHeight="1" x14ac:dyDescent="0.2">
      <c r="A3" s="133" t="s">
        <v>138</v>
      </c>
      <c r="B3" s="133" t="s">
        <v>139</v>
      </c>
      <c r="C3" s="133" t="s">
        <v>140</v>
      </c>
      <c r="D3" s="133">
        <v>1</v>
      </c>
      <c r="E3" s="133">
        <v>98</v>
      </c>
      <c r="F3" s="133"/>
      <c r="G3" s="133"/>
      <c r="H3" s="133"/>
      <c r="I3" s="36">
        <f t="shared" ref="I3:I28" si="0">H3/E3</f>
        <v>0</v>
      </c>
      <c r="J3" s="57"/>
      <c r="K3" s="37">
        <f t="shared" ref="K3:K28" si="1">E3-H3</f>
        <v>98</v>
      </c>
      <c r="L3" s="36">
        <f t="shared" ref="L3:L28" si="2">K3/E3</f>
        <v>1</v>
      </c>
    </row>
    <row r="4" spans="1:12" ht="12.75" customHeight="1" x14ac:dyDescent="0.2">
      <c r="A4" s="133" t="s">
        <v>138</v>
      </c>
      <c r="B4" s="133" t="s">
        <v>141</v>
      </c>
      <c r="C4" s="133" t="s">
        <v>142</v>
      </c>
      <c r="D4" s="133">
        <v>2</v>
      </c>
      <c r="E4" s="133">
        <v>98</v>
      </c>
      <c r="F4" s="133"/>
      <c r="G4" s="133"/>
      <c r="H4" s="133"/>
      <c r="I4" s="36">
        <f t="shared" si="0"/>
        <v>0</v>
      </c>
      <c r="J4" s="57"/>
      <c r="K4" s="37">
        <f t="shared" si="1"/>
        <v>98</v>
      </c>
      <c r="L4" s="36">
        <f t="shared" si="2"/>
        <v>1</v>
      </c>
    </row>
    <row r="5" spans="1:12" ht="12.75" customHeight="1" x14ac:dyDescent="0.2">
      <c r="A5" s="141" t="s">
        <v>138</v>
      </c>
      <c r="B5" s="141" t="s">
        <v>307</v>
      </c>
      <c r="C5" s="141" t="s">
        <v>306</v>
      </c>
      <c r="D5" s="133">
        <v>2</v>
      </c>
      <c r="E5" s="133">
        <v>98</v>
      </c>
      <c r="F5" s="133"/>
      <c r="G5" s="133"/>
      <c r="H5" s="133"/>
      <c r="I5" s="36">
        <f t="shared" ref="I5" si="3">H5/E5</f>
        <v>0</v>
      </c>
      <c r="J5" s="57"/>
      <c r="K5" s="37">
        <f t="shared" ref="K5" si="4">E5-H5</f>
        <v>98</v>
      </c>
      <c r="L5" s="36">
        <f t="shared" ref="L5" si="5">K5/E5</f>
        <v>1</v>
      </c>
    </row>
    <row r="6" spans="1:12" ht="12.75" customHeight="1" x14ac:dyDescent="0.2">
      <c r="A6" s="133" t="s">
        <v>138</v>
      </c>
      <c r="B6" s="133" t="s">
        <v>143</v>
      </c>
      <c r="C6" s="133" t="s">
        <v>144</v>
      </c>
      <c r="D6" s="133">
        <v>1</v>
      </c>
      <c r="E6" s="133">
        <v>98</v>
      </c>
      <c r="F6" s="133"/>
      <c r="G6" s="133"/>
      <c r="H6" s="133"/>
      <c r="I6" s="36">
        <f t="shared" si="0"/>
        <v>0</v>
      </c>
      <c r="J6" s="57"/>
      <c r="K6" s="37">
        <f t="shared" si="1"/>
        <v>98</v>
      </c>
      <c r="L6" s="36">
        <f t="shared" si="2"/>
        <v>1</v>
      </c>
    </row>
    <row r="7" spans="1:12" ht="12.75" customHeight="1" x14ac:dyDescent="0.2">
      <c r="A7" s="133" t="s">
        <v>138</v>
      </c>
      <c r="B7" s="133" t="s">
        <v>145</v>
      </c>
      <c r="C7" s="133" t="s">
        <v>146</v>
      </c>
      <c r="D7" s="133">
        <v>1</v>
      </c>
      <c r="E7" s="133">
        <v>98</v>
      </c>
      <c r="F7" s="133"/>
      <c r="G7" s="133"/>
      <c r="H7" s="133"/>
      <c r="I7" s="36">
        <f t="shared" si="0"/>
        <v>0</v>
      </c>
      <c r="J7" s="57"/>
      <c r="K7" s="37">
        <f t="shared" si="1"/>
        <v>98</v>
      </c>
      <c r="L7" s="36">
        <f t="shared" si="2"/>
        <v>1</v>
      </c>
    </row>
    <row r="8" spans="1:12" ht="12.75" customHeight="1" x14ac:dyDescent="0.2">
      <c r="A8" s="133" t="s">
        <v>138</v>
      </c>
      <c r="B8" s="133" t="s">
        <v>147</v>
      </c>
      <c r="C8" s="133" t="s">
        <v>148</v>
      </c>
      <c r="D8" s="133">
        <v>3</v>
      </c>
      <c r="E8" s="133">
        <v>98</v>
      </c>
      <c r="F8" s="133"/>
      <c r="G8" s="133"/>
      <c r="H8" s="133"/>
      <c r="I8" s="36">
        <f t="shared" si="0"/>
        <v>0</v>
      </c>
      <c r="J8" s="57"/>
      <c r="K8" s="37">
        <f t="shared" si="1"/>
        <v>98</v>
      </c>
      <c r="L8" s="36">
        <f t="shared" si="2"/>
        <v>1</v>
      </c>
    </row>
    <row r="9" spans="1:12" ht="12.75" customHeight="1" x14ac:dyDescent="0.2">
      <c r="A9" s="133" t="s">
        <v>138</v>
      </c>
      <c r="B9" s="133" t="s">
        <v>149</v>
      </c>
      <c r="C9" s="133" t="s">
        <v>150</v>
      </c>
      <c r="D9" s="133">
        <v>2</v>
      </c>
      <c r="E9" s="133">
        <v>98</v>
      </c>
      <c r="F9" s="133"/>
      <c r="G9" s="133"/>
      <c r="H9" s="133"/>
      <c r="I9" s="36">
        <f t="shared" si="0"/>
        <v>0</v>
      </c>
      <c r="J9" s="57"/>
      <c r="K9" s="37">
        <f t="shared" si="1"/>
        <v>98</v>
      </c>
      <c r="L9" s="36">
        <f t="shared" si="2"/>
        <v>1</v>
      </c>
    </row>
    <row r="10" spans="1:12" ht="12.75" customHeight="1" x14ac:dyDescent="0.2">
      <c r="A10" s="133" t="s">
        <v>138</v>
      </c>
      <c r="B10" s="133" t="s">
        <v>151</v>
      </c>
      <c r="C10" s="133" t="s">
        <v>152</v>
      </c>
      <c r="D10" s="133">
        <v>3</v>
      </c>
      <c r="E10" s="133">
        <v>98</v>
      </c>
      <c r="F10" s="133"/>
      <c r="G10" s="133"/>
      <c r="H10" s="133"/>
      <c r="I10" s="36">
        <f t="shared" si="0"/>
        <v>0</v>
      </c>
      <c r="J10" s="57"/>
      <c r="K10" s="37">
        <f t="shared" si="1"/>
        <v>98</v>
      </c>
      <c r="L10" s="36">
        <f t="shared" si="2"/>
        <v>1</v>
      </c>
    </row>
    <row r="11" spans="1:12" ht="12.75" customHeight="1" x14ac:dyDescent="0.2">
      <c r="A11" s="133" t="s">
        <v>138</v>
      </c>
      <c r="B11" s="133" t="s">
        <v>153</v>
      </c>
      <c r="C11" s="133" t="s">
        <v>154</v>
      </c>
      <c r="D11" s="133">
        <v>2</v>
      </c>
      <c r="E11" s="133">
        <v>98</v>
      </c>
      <c r="F11" s="133"/>
      <c r="G11" s="133"/>
      <c r="H11" s="133"/>
      <c r="I11" s="36">
        <f t="shared" si="0"/>
        <v>0</v>
      </c>
      <c r="J11" s="57"/>
      <c r="K11" s="37">
        <f t="shared" si="1"/>
        <v>98</v>
      </c>
      <c r="L11" s="36">
        <f t="shared" si="2"/>
        <v>1</v>
      </c>
    </row>
    <row r="12" spans="1:12" ht="12.75" customHeight="1" x14ac:dyDescent="0.2">
      <c r="A12" s="133" t="s">
        <v>138</v>
      </c>
      <c r="B12" s="133" t="s">
        <v>155</v>
      </c>
      <c r="C12" s="133" t="s">
        <v>156</v>
      </c>
      <c r="D12" s="133">
        <v>2</v>
      </c>
      <c r="E12" s="133">
        <v>98</v>
      </c>
      <c r="F12" s="133"/>
      <c r="G12" s="133"/>
      <c r="H12" s="133"/>
      <c r="I12" s="36">
        <f t="shared" si="0"/>
        <v>0</v>
      </c>
      <c r="J12" s="57"/>
      <c r="K12" s="37">
        <f t="shared" si="1"/>
        <v>98</v>
      </c>
      <c r="L12" s="36">
        <f t="shared" si="2"/>
        <v>1</v>
      </c>
    </row>
    <row r="13" spans="1:12" ht="12.75" customHeight="1" x14ac:dyDescent="0.2">
      <c r="A13" s="133" t="s">
        <v>138</v>
      </c>
      <c r="B13" s="133" t="s">
        <v>157</v>
      </c>
      <c r="C13" s="133" t="s">
        <v>158</v>
      </c>
      <c r="D13" s="133">
        <v>2</v>
      </c>
      <c r="E13" s="133">
        <v>98</v>
      </c>
      <c r="F13" s="133"/>
      <c r="G13" s="133"/>
      <c r="H13" s="133"/>
      <c r="I13" s="36">
        <f t="shared" si="0"/>
        <v>0</v>
      </c>
      <c r="J13" s="57"/>
      <c r="K13" s="37">
        <f t="shared" si="1"/>
        <v>98</v>
      </c>
      <c r="L13" s="36">
        <f t="shared" si="2"/>
        <v>1</v>
      </c>
    </row>
    <row r="14" spans="1:12" ht="12.75" customHeight="1" x14ac:dyDescent="0.2">
      <c r="A14" s="133" t="s">
        <v>138</v>
      </c>
      <c r="B14" s="133" t="s">
        <v>159</v>
      </c>
      <c r="C14" s="133" t="s">
        <v>160</v>
      </c>
      <c r="D14" s="133">
        <v>2</v>
      </c>
      <c r="E14" s="133">
        <v>98</v>
      </c>
      <c r="F14" s="133"/>
      <c r="G14" s="133"/>
      <c r="H14" s="133"/>
      <c r="I14" s="36">
        <f t="shared" si="0"/>
        <v>0</v>
      </c>
      <c r="J14" s="57"/>
      <c r="K14" s="37">
        <f t="shared" si="1"/>
        <v>98</v>
      </c>
      <c r="L14" s="36">
        <f t="shared" si="2"/>
        <v>1</v>
      </c>
    </row>
    <row r="15" spans="1:12" ht="12.75" customHeight="1" x14ac:dyDescent="0.2">
      <c r="A15" s="133" t="s">
        <v>138</v>
      </c>
      <c r="B15" s="133" t="s">
        <v>161</v>
      </c>
      <c r="C15" s="133" t="s">
        <v>162</v>
      </c>
      <c r="D15" s="133">
        <v>2</v>
      </c>
      <c r="E15" s="133">
        <v>98</v>
      </c>
      <c r="F15" s="133"/>
      <c r="G15" s="133"/>
      <c r="H15" s="133"/>
      <c r="I15" s="36">
        <f t="shared" si="0"/>
        <v>0</v>
      </c>
      <c r="J15" s="57"/>
      <c r="K15" s="37">
        <f t="shared" si="1"/>
        <v>98</v>
      </c>
      <c r="L15" s="36">
        <f t="shared" si="2"/>
        <v>1</v>
      </c>
    </row>
    <row r="16" spans="1:12" ht="12.75" customHeight="1" x14ac:dyDescent="0.2">
      <c r="A16" s="133" t="s">
        <v>138</v>
      </c>
      <c r="B16" s="133" t="s">
        <v>163</v>
      </c>
      <c r="C16" s="133" t="s">
        <v>164</v>
      </c>
      <c r="D16" s="133">
        <v>3</v>
      </c>
      <c r="E16" s="133">
        <v>98</v>
      </c>
      <c r="F16" s="133"/>
      <c r="G16" s="133"/>
      <c r="H16" s="133"/>
      <c r="I16" s="36">
        <f t="shared" si="0"/>
        <v>0</v>
      </c>
      <c r="J16" s="57"/>
      <c r="K16" s="37">
        <f t="shared" si="1"/>
        <v>98</v>
      </c>
      <c r="L16" s="36">
        <f t="shared" si="2"/>
        <v>1</v>
      </c>
    </row>
    <row r="17" spans="1:12" ht="12.75" customHeight="1" x14ac:dyDescent="0.2">
      <c r="A17" s="133" t="s">
        <v>138</v>
      </c>
      <c r="B17" s="133" t="s">
        <v>165</v>
      </c>
      <c r="C17" s="133" t="s">
        <v>166</v>
      </c>
      <c r="D17" s="133">
        <v>3</v>
      </c>
      <c r="E17" s="133">
        <v>98</v>
      </c>
      <c r="F17" s="133"/>
      <c r="G17" s="133"/>
      <c r="H17" s="133"/>
      <c r="I17" s="36">
        <f t="shared" si="0"/>
        <v>0</v>
      </c>
      <c r="J17" s="57"/>
      <c r="K17" s="37">
        <f t="shared" si="1"/>
        <v>98</v>
      </c>
      <c r="L17" s="36">
        <f t="shared" si="2"/>
        <v>1</v>
      </c>
    </row>
    <row r="18" spans="1:12" ht="12.75" customHeight="1" x14ac:dyDescent="0.2">
      <c r="A18" s="133" t="s">
        <v>138</v>
      </c>
      <c r="B18" s="133" t="s">
        <v>167</v>
      </c>
      <c r="C18" s="133" t="s">
        <v>168</v>
      </c>
      <c r="D18" s="133">
        <v>1</v>
      </c>
      <c r="E18" s="133">
        <v>98</v>
      </c>
      <c r="F18" s="133"/>
      <c r="G18" s="133"/>
      <c r="H18" s="133"/>
      <c r="I18" s="36">
        <f t="shared" si="0"/>
        <v>0</v>
      </c>
      <c r="J18" s="57"/>
      <c r="K18" s="37">
        <f t="shared" si="1"/>
        <v>98</v>
      </c>
      <c r="L18" s="36">
        <f t="shared" si="2"/>
        <v>1</v>
      </c>
    </row>
    <row r="19" spans="1:12" ht="12.75" customHeight="1" x14ac:dyDescent="0.2">
      <c r="A19" s="133" t="s">
        <v>138</v>
      </c>
      <c r="B19" s="133" t="s">
        <v>169</v>
      </c>
      <c r="C19" s="133" t="s">
        <v>170</v>
      </c>
      <c r="D19" s="133">
        <v>2</v>
      </c>
      <c r="E19" s="133">
        <v>98</v>
      </c>
      <c r="F19" s="133"/>
      <c r="G19" s="133"/>
      <c r="H19" s="133"/>
      <c r="I19" s="36">
        <f t="shared" si="0"/>
        <v>0</v>
      </c>
      <c r="J19" s="57"/>
      <c r="K19" s="37">
        <f t="shared" si="1"/>
        <v>98</v>
      </c>
      <c r="L19" s="36">
        <f t="shared" si="2"/>
        <v>1</v>
      </c>
    </row>
    <row r="20" spans="1:12" ht="12.75" customHeight="1" x14ac:dyDescent="0.2">
      <c r="A20" s="133" t="s">
        <v>138</v>
      </c>
      <c r="B20" s="133" t="s">
        <v>171</v>
      </c>
      <c r="C20" s="133" t="s">
        <v>172</v>
      </c>
      <c r="D20" s="133">
        <v>2</v>
      </c>
      <c r="E20" s="133">
        <v>98</v>
      </c>
      <c r="F20" s="133"/>
      <c r="G20" s="133"/>
      <c r="H20" s="133"/>
      <c r="I20" s="36">
        <f t="shared" si="0"/>
        <v>0</v>
      </c>
      <c r="J20" s="57"/>
      <c r="K20" s="37">
        <f t="shared" si="1"/>
        <v>98</v>
      </c>
      <c r="L20" s="36">
        <f t="shared" si="2"/>
        <v>1</v>
      </c>
    </row>
    <row r="21" spans="1:12" ht="12.75" customHeight="1" x14ac:dyDescent="0.2">
      <c r="A21" s="133" t="s">
        <v>138</v>
      </c>
      <c r="B21" s="133" t="s">
        <v>173</v>
      </c>
      <c r="C21" s="133" t="s">
        <v>174</v>
      </c>
      <c r="D21" s="133">
        <v>2</v>
      </c>
      <c r="E21" s="133">
        <v>98</v>
      </c>
      <c r="F21" s="133"/>
      <c r="G21" s="133"/>
      <c r="H21" s="133"/>
      <c r="I21" s="36">
        <f t="shared" si="0"/>
        <v>0</v>
      </c>
      <c r="J21" s="57"/>
      <c r="K21" s="37">
        <f t="shared" si="1"/>
        <v>98</v>
      </c>
      <c r="L21" s="36">
        <f t="shared" si="2"/>
        <v>1</v>
      </c>
    </row>
    <row r="22" spans="1:12" ht="12.75" customHeight="1" x14ac:dyDescent="0.2">
      <c r="A22" s="133" t="s">
        <v>138</v>
      </c>
      <c r="B22" s="133" t="s">
        <v>175</v>
      </c>
      <c r="C22" s="133" t="s">
        <v>176</v>
      </c>
      <c r="D22" s="133">
        <v>1</v>
      </c>
      <c r="E22" s="133">
        <v>98</v>
      </c>
      <c r="F22" s="133"/>
      <c r="G22" s="133"/>
      <c r="H22" s="133"/>
      <c r="I22" s="36">
        <f t="shared" si="0"/>
        <v>0</v>
      </c>
      <c r="J22" s="57"/>
      <c r="K22" s="37">
        <f t="shared" si="1"/>
        <v>98</v>
      </c>
      <c r="L22" s="36">
        <f t="shared" si="2"/>
        <v>1</v>
      </c>
    </row>
    <row r="23" spans="1:12" ht="12.75" customHeight="1" x14ac:dyDescent="0.2">
      <c r="A23" s="133" t="s">
        <v>138</v>
      </c>
      <c r="B23" s="133" t="s">
        <v>295</v>
      </c>
      <c r="C23" s="133" t="s">
        <v>296</v>
      </c>
      <c r="D23" s="133">
        <v>1</v>
      </c>
      <c r="E23" s="133">
        <v>98</v>
      </c>
      <c r="F23" s="133"/>
      <c r="G23" s="133" t="s">
        <v>29</v>
      </c>
      <c r="H23" s="133">
        <v>4</v>
      </c>
      <c r="I23" s="36">
        <f t="shared" si="0"/>
        <v>4.0816326530612242E-2</v>
      </c>
      <c r="J23" s="57"/>
      <c r="K23" s="37">
        <f t="shared" si="1"/>
        <v>94</v>
      </c>
      <c r="L23" s="36">
        <f t="shared" si="2"/>
        <v>0.95918367346938771</v>
      </c>
    </row>
    <row r="24" spans="1:12" ht="12.75" customHeight="1" x14ac:dyDescent="0.2">
      <c r="A24" s="133" t="s">
        <v>138</v>
      </c>
      <c r="B24" s="133" t="s">
        <v>177</v>
      </c>
      <c r="C24" s="133" t="s">
        <v>178</v>
      </c>
      <c r="D24" s="133">
        <v>1</v>
      </c>
      <c r="E24" s="133">
        <v>98</v>
      </c>
      <c r="F24" s="133"/>
      <c r="G24" s="133"/>
      <c r="H24" s="133"/>
      <c r="I24" s="36">
        <f t="shared" si="0"/>
        <v>0</v>
      </c>
      <c r="J24" s="57"/>
      <c r="K24" s="37">
        <f t="shared" si="1"/>
        <v>98</v>
      </c>
      <c r="L24" s="36">
        <f t="shared" si="2"/>
        <v>1</v>
      </c>
    </row>
    <row r="25" spans="1:12" ht="12.75" customHeight="1" x14ac:dyDescent="0.2">
      <c r="A25" s="133" t="s">
        <v>138</v>
      </c>
      <c r="B25" s="133" t="s">
        <v>179</v>
      </c>
      <c r="C25" s="133" t="s">
        <v>180</v>
      </c>
      <c r="D25" s="133">
        <v>2</v>
      </c>
      <c r="E25" s="133">
        <v>98</v>
      </c>
      <c r="F25" s="133"/>
      <c r="G25" s="133"/>
      <c r="H25" s="133"/>
      <c r="I25" s="36">
        <f t="shared" si="0"/>
        <v>0</v>
      </c>
      <c r="J25" s="57"/>
      <c r="K25" s="37">
        <f t="shared" si="1"/>
        <v>98</v>
      </c>
      <c r="L25" s="36">
        <f t="shared" si="2"/>
        <v>1</v>
      </c>
    </row>
    <row r="26" spans="1:12" ht="12.75" customHeight="1" x14ac:dyDescent="0.2">
      <c r="A26" s="133" t="s">
        <v>138</v>
      </c>
      <c r="B26" s="133" t="s">
        <v>181</v>
      </c>
      <c r="C26" s="133" t="s">
        <v>182</v>
      </c>
      <c r="D26" s="133">
        <v>3</v>
      </c>
      <c r="E26" s="133">
        <v>98</v>
      </c>
      <c r="F26" s="133"/>
      <c r="G26" s="133"/>
      <c r="H26" s="133"/>
      <c r="I26" s="36">
        <f t="shared" si="0"/>
        <v>0</v>
      </c>
      <c r="J26" s="57"/>
      <c r="K26" s="37">
        <f t="shared" si="1"/>
        <v>98</v>
      </c>
      <c r="L26" s="36">
        <f t="shared" si="2"/>
        <v>1</v>
      </c>
    </row>
    <row r="27" spans="1:12" ht="12.75" customHeight="1" x14ac:dyDescent="0.2">
      <c r="A27" s="133" t="s">
        <v>138</v>
      </c>
      <c r="B27" s="133" t="s">
        <v>183</v>
      </c>
      <c r="C27" s="133" t="s">
        <v>184</v>
      </c>
      <c r="D27" s="133">
        <v>2</v>
      </c>
      <c r="E27" s="133">
        <v>98</v>
      </c>
      <c r="F27" s="133"/>
      <c r="G27" s="133"/>
      <c r="H27" s="133"/>
      <c r="I27" s="36">
        <f t="shared" si="0"/>
        <v>0</v>
      </c>
      <c r="J27" s="57"/>
      <c r="K27" s="37">
        <f t="shared" si="1"/>
        <v>98</v>
      </c>
      <c r="L27" s="36">
        <f t="shared" si="2"/>
        <v>1</v>
      </c>
    </row>
    <row r="28" spans="1:12" ht="12.75" customHeight="1" x14ac:dyDescent="0.2">
      <c r="A28" s="134" t="s">
        <v>138</v>
      </c>
      <c r="B28" s="134" t="s">
        <v>185</v>
      </c>
      <c r="C28" s="134" t="s">
        <v>186</v>
      </c>
      <c r="D28" s="134">
        <v>2</v>
      </c>
      <c r="E28" s="134">
        <v>98</v>
      </c>
      <c r="F28" s="134"/>
      <c r="G28" s="134"/>
      <c r="H28" s="134"/>
      <c r="I28" s="38">
        <f t="shared" si="0"/>
        <v>0</v>
      </c>
      <c r="J28" s="58"/>
      <c r="K28" s="39">
        <f t="shared" si="1"/>
        <v>98</v>
      </c>
      <c r="L28" s="38">
        <f t="shared" si="2"/>
        <v>1</v>
      </c>
    </row>
    <row r="29" spans="1:12" x14ac:dyDescent="0.2">
      <c r="A29" s="30"/>
      <c r="B29" s="31">
        <f>COUNTA(B3:B28)</f>
        <v>26</v>
      </c>
      <c r="C29" s="30"/>
      <c r="D29" s="67"/>
      <c r="E29" s="34">
        <f>SUM(E3:E28)</f>
        <v>2548</v>
      </c>
      <c r="F29" s="40"/>
      <c r="G29" s="31">
        <f>COUNTA(G3:G28)</f>
        <v>1</v>
      </c>
      <c r="H29" s="34">
        <f>SUM(H3:H28)</f>
        <v>4</v>
      </c>
      <c r="I29" s="41">
        <f>H29/E29</f>
        <v>1.5698587127158557E-3</v>
      </c>
      <c r="J29" s="42"/>
      <c r="K29" s="34">
        <f>SUM(K3:K28)</f>
        <v>2544</v>
      </c>
      <c r="L29" s="41">
        <f>K29/E29</f>
        <v>0.99843014128728413</v>
      </c>
    </row>
    <row r="30" spans="1:12" ht="8.25" customHeight="1" x14ac:dyDescent="0.2">
      <c r="A30" s="30"/>
      <c r="B30" s="31"/>
      <c r="C30" s="30"/>
      <c r="D30" s="49"/>
      <c r="E30" s="34"/>
      <c r="F30" s="40"/>
      <c r="G30" s="31"/>
      <c r="H30" s="34"/>
      <c r="I30" s="41"/>
      <c r="J30" s="42"/>
      <c r="K30" s="34"/>
      <c r="L30" s="41"/>
    </row>
    <row r="31" spans="1:12" x14ac:dyDescent="0.2">
      <c r="A31" s="133" t="s">
        <v>187</v>
      </c>
      <c r="B31" s="133" t="s">
        <v>188</v>
      </c>
      <c r="C31" s="133" t="s">
        <v>189</v>
      </c>
      <c r="D31" s="133">
        <v>2</v>
      </c>
      <c r="E31" s="133">
        <v>98</v>
      </c>
      <c r="F31" s="133"/>
      <c r="G31" s="133" t="s">
        <v>29</v>
      </c>
      <c r="H31" s="133">
        <v>3</v>
      </c>
      <c r="I31" s="36">
        <f t="shared" ref="I31:I33" si="6">H31/E31</f>
        <v>3.0612244897959183E-2</v>
      </c>
      <c r="J31" s="57"/>
      <c r="K31" s="37">
        <f t="shared" ref="K31:K33" si="7">E31-H31</f>
        <v>95</v>
      </c>
      <c r="L31" s="36">
        <f t="shared" ref="L31:L33" si="8">K31/E31</f>
        <v>0.96938775510204078</v>
      </c>
    </row>
    <row r="32" spans="1:12" x14ac:dyDescent="0.2">
      <c r="A32" s="133" t="s">
        <v>187</v>
      </c>
      <c r="B32" s="133" t="s">
        <v>190</v>
      </c>
      <c r="C32" s="133" t="s">
        <v>191</v>
      </c>
      <c r="D32" s="133">
        <v>2</v>
      </c>
      <c r="E32" s="133">
        <v>98</v>
      </c>
      <c r="F32" s="133"/>
      <c r="G32" s="133"/>
      <c r="H32" s="133"/>
      <c r="I32" s="36">
        <f t="shared" si="6"/>
        <v>0</v>
      </c>
      <c r="J32" s="57"/>
      <c r="K32" s="37">
        <f t="shared" si="7"/>
        <v>98</v>
      </c>
      <c r="L32" s="36">
        <f t="shared" si="8"/>
        <v>1</v>
      </c>
    </row>
    <row r="33" spans="1:12" x14ac:dyDescent="0.2">
      <c r="A33" s="134" t="s">
        <v>187</v>
      </c>
      <c r="B33" s="134" t="s">
        <v>192</v>
      </c>
      <c r="C33" s="134" t="s">
        <v>193</v>
      </c>
      <c r="D33" s="134">
        <v>2</v>
      </c>
      <c r="E33" s="134">
        <v>98</v>
      </c>
      <c r="F33" s="134"/>
      <c r="G33" s="134"/>
      <c r="H33" s="134"/>
      <c r="I33" s="38">
        <f t="shared" si="6"/>
        <v>0</v>
      </c>
      <c r="J33" s="58"/>
      <c r="K33" s="39">
        <f t="shared" si="7"/>
        <v>98</v>
      </c>
      <c r="L33" s="38">
        <f t="shared" si="8"/>
        <v>1</v>
      </c>
    </row>
    <row r="34" spans="1:12" x14ac:dyDescent="0.2">
      <c r="A34" s="30"/>
      <c r="B34" s="31">
        <f>COUNTA(B31:B33)</f>
        <v>3</v>
      </c>
      <c r="C34" s="30"/>
      <c r="D34" s="67"/>
      <c r="E34" s="34">
        <f>SUM(E31:E33)</f>
        <v>294</v>
      </c>
      <c r="F34" s="40"/>
      <c r="G34" s="31">
        <f>COUNTA(G31:G33)</f>
        <v>1</v>
      </c>
      <c r="H34" s="34">
        <f>SUM(H31:H33)</f>
        <v>3</v>
      </c>
      <c r="I34" s="41">
        <f>H34/E34</f>
        <v>1.020408163265306E-2</v>
      </c>
      <c r="J34" s="42"/>
      <c r="K34" s="47">
        <f>E34-H34</f>
        <v>291</v>
      </c>
      <c r="L34" s="41">
        <f>K34/E34</f>
        <v>0.98979591836734693</v>
      </c>
    </row>
    <row r="35" spans="1:12" ht="8.25" customHeight="1" x14ac:dyDescent="0.2">
      <c r="A35" s="30"/>
      <c r="B35" s="30"/>
      <c r="C35" s="30"/>
      <c r="D35" s="50"/>
      <c r="G35" s="121"/>
      <c r="H35" s="33"/>
      <c r="I35" s="35"/>
      <c r="J35" s="35"/>
      <c r="K35" s="35"/>
      <c r="L35" s="35"/>
    </row>
    <row r="36" spans="1:12" x14ac:dyDescent="0.2">
      <c r="A36" s="133" t="s">
        <v>194</v>
      </c>
      <c r="B36" s="133" t="s">
        <v>195</v>
      </c>
      <c r="C36" s="133" t="s">
        <v>196</v>
      </c>
      <c r="D36" s="133">
        <v>1</v>
      </c>
      <c r="E36" s="133">
        <v>98</v>
      </c>
      <c r="F36" s="133"/>
      <c r="G36" s="133"/>
      <c r="H36" s="133"/>
      <c r="I36" s="36">
        <f t="shared" ref="I36:I45" si="9">H36/E36</f>
        <v>0</v>
      </c>
      <c r="J36" s="57"/>
      <c r="K36" s="37">
        <f t="shared" ref="K36:K45" si="10">E36-H36</f>
        <v>98</v>
      </c>
      <c r="L36" s="36">
        <f t="shared" ref="L36:L45" si="11">K36/E36</f>
        <v>1</v>
      </c>
    </row>
    <row r="37" spans="1:12" x14ac:dyDescent="0.2">
      <c r="A37" s="141" t="s">
        <v>194</v>
      </c>
      <c r="B37" s="141" t="s">
        <v>308</v>
      </c>
      <c r="C37" s="141" t="s">
        <v>309</v>
      </c>
      <c r="D37" s="133">
        <v>1</v>
      </c>
      <c r="E37" s="133">
        <v>98</v>
      </c>
      <c r="F37" s="133"/>
      <c r="G37" s="133"/>
      <c r="H37" s="133"/>
      <c r="I37" s="36">
        <f t="shared" ref="I37" si="12">H37/E37</f>
        <v>0</v>
      </c>
      <c r="J37" s="57"/>
      <c r="K37" s="37">
        <f t="shared" ref="K37" si="13">E37-H37</f>
        <v>98</v>
      </c>
      <c r="L37" s="36">
        <f t="shared" ref="L37" si="14">K37/E37</f>
        <v>1</v>
      </c>
    </row>
    <row r="38" spans="1:12" x14ac:dyDescent="0.2">
      <c r="A38" s="133" t="s">
        <v>194</v>
      </c>
      <c r="B38" s="133" t="s">
        <v>197</v>
      </c>
      <c r="C38" s="133" t="s">
        <v>198</v>
      </c>
      <c r="D38" s="133">
        <v>2</v>
      </c>
      <c r="E38" s="133">
        <v>98</v>
      </c>
      <c r="F38" s="133"/>
      <c r="G38" s="133"/>
      <c r="H38" s="133"/>
      <c r="I38" s="36">
        <f t="shared" si="9"/>
        <v>0</v>
      </c>
      <c r="J38" s="57"/>
      <c r="K38" s="37">
        <f t="shared" si="10"/>
        <v>98</v>
      </c>
      <c r="L38" s="36">
        <f t="shared" si="11"/>
        <v>1</v>
      </c>
    </row>
    <row r="39" spans="1:12" x14ac:dyDescent="0.2">
      <c r="A39" s="133" t="s">
        <v>194</v>
      </c>
      <c r="B39" s="133" t="s">
        <v>199</v>
      </c>
      <c r="C39" s="133" t="s">
        <v>200</v>
      </c>
      <c r="D39" s="133">
        <v>2</v>
      </c>
      <c r="E39" s="133">
        <v>98</v>
      </c>
      <c r="F39" s="133"/>
      <c r="G39" s="133"/>
      <c r="H39" s="133"/>
      <c r="I39" s="36">
        <f t="shared" si="9"/>
        <v>0</v>
      </c>
      <c r="J39" s="57"/>
      <c r="K39" s="37">
        <f t="shared" si="10"/>
        <v>98</v>
      </c>
      <c r="L39" s="36">
        <f t="shared" si="11"/>
        <v>1</v>
      </c>
    </row>
    <row r="40" spans="1:12" x14ac:dyDescent="0.2">
      <c r="A40" s="133" t="s">
        <v>194</v>
      </c>
      <c r="B40" s="133" t="s">
        <v>201</v>
      </c>
      <c r="C40" s="133" t="s">
        <v>202</v>
      </c>
      <c r="D40" s="133">
        <v>2</v>
      </c>
      <c r="E40" s="133">
        <v>98</v>
      </c>
      <c r="F40" s="133"/>
      <c r="G40" s="133"/>
      <c r="H40" s="133"/>
      <c r="I40" s="36">
        <f t="shared" si="9"/>
        <v>0</v>
      </c>
      <c r="J40" s="57"/>
      <c r="K40" s="37">
        <f t="shared" si="10"/>
        <v>98</v>
      </c>
      <c r="L40" s="36">
        <f t="shared" si="11"/>
        <v>1</v>
      </c>
    </row>
    <row r="41" spans="1:12" x14ac:dyDescent="0.2">
      <c r="A41" s="133" t="s">
        <v>194</v>
      </c>
      <c r="B41" s="133" t="s">
        <v>203</v>
      </c>
      <c r="C41" s="133" t="s">
        <v>204</v>
      </c>
      <c r="D41" s="133">
        <v>2</v>
      </c>
      <c r="E41" s="133">
        <v>98</v>
      </c>
      <c r="F41" s="133"/>
      <c r="G41" s="133"/>
      <c r="H41" s="133"/>
      <c r="I41" s="36">
        <f t="shared" si="9"/>
        <v>0</v>
      </c>
      <c r="J41" s="57"/>
      <c r="K41" s="37">
        <f t="shared" si="10"/>
        <v>98</v>
      </c>
      <c r="L41" s="36">
        <f t="shared" si="11"/>
        <v>1</v>
      </c>
    </row>
    <row r="42" spans="1:12" x14ac:dyDescent="0.2">
      <c r="A42" s="133" t="s">
        <v>194</v>
      </c>
      <c r="B42" s="133" t="s">
        <v>205</v>
      </c>
      <c r="C42" s="133" t="s">
        <v>206</v>
      </c>
      <c r="D42" s="133">
        <v>1</v>
      </c>
      <c r="E42" s="133">
        <v>98</v>
      </c>
      <c r="F42" s="133"/>
      <c r="G42" s="133" t="s">
        <v>29</v>
      </c>
      <c r="H42" s="133">
        <v>5</v>
      </c>
      <c r="I42" s="36">
        <f t="shared" si="9"/>
        <v>5.1020408163265307E-2</v>
      </c>
      <c r="J42" s="57"/>
      <c r="K42" s="37">
        <f t="shared" si="10"/>
        <v>93</v>
      </c>
      <c r="L42" s="36">
        <f t="shared" si="11"/>
        <v>0.94897959183673475</v>
      </c>
    </row>
    <row r="43" spans="1:12" x14ac:dyDescent="0.2">
      <c r="A43" s="133" t="s">
        <v>194</v>
      </c>
      <c r="B43" s="133" t="s">
        <v>207</v>
      </c>
      <c r="C43" s="133" t="s">
        <v>208</v>
      </c>
      <c r="D43" s="133">
        <v>3</v>
      </c>
      <c r="E43" s="133">
        <v>98</v>
      </c>
      <c r="F43" s="133"/>
      <c r="G43" s="133"/>
      <c r="H43" s="133"/>
      <c r="I43" s="36">
        <f t="shared" si="9"/>
        <v>0</v>
      </c>
      <c r="J43" s="57"/>
      <c r="K43" s="37">
        <f t="shared" si="10"/>
        <v>98</v>
      </c>
      <c r="L43" s="36">
        <f t="shared" si="11"/>
        <v>1</v>
      </c>
    </row>
    <row r="44" spans="1:12" x14ac:dyDescent="0.2">
      <c r="A44" s="133" t="s">
        <v>194</v>
      </c>
      <c r="B44" s="133" t="s">
        <v>209</v>
      </c>
      <c r="C44" s="133" t="s">
        <v>210</v>
      </c>
      <c r="D44" s="133">
        <v>2</v>
      </c>
      <c r="E44" s="133">
        <v>98</v>
      </c>
      <c r="F44" s="133"/>
      <c r="G44" s="133"/>
      <c r="H44" s="133"/>
      <c r="I44" s="36">
        <f t="shared" si="9"/>
        <v>0</v>
      </c>
      <c r="J44" s="57"/>
      <c r="K44" s="37">
        <f t="shared" si="10"/>
        <v>98</v>
      </c>
      <c r="L44" s="36">
        <f t="shared" si="11"/>
        <v>1</v>
      </c>
    </row>
    <row r="45" spans="1:12" x14ac:dyDescent="0.2">
      <c r="A45" s="134" t="s">
        <v>194</v>
      </c>
      <c r="B45" s="134" t="s">
        <v>211</v>
      </c>
      <c r="C45" s="134" t="s">
        <v>212</v>
      </c>
      <c r="D45" s="134">
        <v>2</v>
      </c>
      <c r="E45" s="134">
        <v>98</v>
      </c>
      <c r="F45" s="134"/>
      <c r="G45" s="134"/>
      <c r="H45" s="134"/>
      <c r="I45" s="38">
        <f t="shared" si="9"/>
        <v>0</v>
      </c>
      <c r="J45" s="58"/>
      <c r="K45" s="39">
        <f t="shared" si="10"/>
        <v>98</v>
      </c>
      <c r="L45" s="38">
        <f t="shared" si="11"/>
        <v>1</v>
      </c>
    </row>
    <row r="46" spans="1:12" x14ac:dyDescent="0.2">
      <c r="A46" s="30"/>
      <c r="B46" s="31">
        <f>COUNTA(B36:B45)</f>
        <v>10</v>
      </c>
      <c r="C46" s="30"/>
      <c r="D46" s="67"/>
      <c r="E46" s="34">
        <f>SUM(E36:E45)</f>
        <v>980</v>
      </c>
      <c r="F46" s="40"/>
      <c r="G46" s="31">
        <f>COUNTA(G36:G45)</f>
        <v>1</v>
      </c>
      <c r="H46" s="34">
        <f>SUM(H36:H45)</f>
        <v>5</v>
      </c>
      <c r="I46" s="41">
        <f>H46/E46</f>
        <v>5.1020408163265302E-3</v>
      </c>
      <c r="J46" s="42"/>
      <c r="K46" s="47">
        <f>E46-H46</f>
        <v>975</v>
      </c>
      <c r="L46" s="41">
        <f>K46/E46</f>
        <v>0.99489795918367352</v>
      </c>
    </row>
    <row r="47" spans="1:12" x14ac:dyDescent="0.2">
      <c r="A47" s="30"/>
      <c r="B47" s="31"/>
      <c r="C47" s="30"/>
      <c r="D47" s="67"/>
      <c r="E47" s="34"/>
      <c r="F47" s="40"/>
      <c r="G47" s="31"/>
      <c r="H47" s="34"/>
      <c r="I47" s="41"/>
      <c r="J47" s="120"/>
      <c r="K47" s="47"/>
      <c r="L47" s="41"/>
    </row>
    <row r="48" spans="1:12" x14ac:dyDescent="0.2">
      <c r="A48" s="133" t="s">
        <v>213</v>
      </c>
      <c r="B48" s="133" t="s">
        <v>214</v>
      </c>
      <c r="C48" s="133" t="s">
        <v>215</v>
      </c>
      <c r="D48" s="133">
        <v>2</v>
      </c>
      <c r="E48" s="133">
        <v>98</v>
      </c>
      <c r="F48" s="133"/>
      <c r="G48" s="133"/>
      <c r="H48" s="133"/>
      <c r="I48" s="36">
        <f t="shared" ref="I48:I52" si="15">H48/E48</f>
        <v>0</v>
      </c>
      <c r="J48" s="57"/>
      <c r="K48" s="37">
        <f t="shared" ref="K48:K52" si="16">E48-H48</f>
        <v>98</v>
      </c>
      <c r="L48" s="36">
        <f t="shared" ref="L48:L52" si="17">K48/E48</f>
        <v>1</v>
      </c>
    </row>
    <row r="49" spans="1:12" x14ac:dyDescent="0.2">
      <c r="A49" s="133" t="s">
        <v>213</v>
      </c>
      <c r="B49" s="133" t="s">
        <v>216</v>
      </c>
      <c r="C49" s="133" t="s">
        <v>217</v>
      </c>
      <c r="D49" s="133">
        <v>1</v>
      </c>
      <c r="E49" s="133">
        <v>98</v>
      </c>
      <c r="F49" s="133"/>
      <c r="G49" s="133"/>
      <c r="H49" s="133"/>
      <c r="I49" s="36">
        <f t="shared" ref="I49:I50" si="18">H49/E49</f>
        <v>0</v>
      </c>
      <c r="J49" s="57"/>
      <c r="K49" s="37">
        <f t="shared" ref="K49:K50" si="19">E49-H49</f>
        <v>98</v>
      </c>
      <c r="L49" s="36">
        <f t="shared" ref="L49:L50" si="20">K49/E49</f>
        <v>1</v>
      </c>
    </row>
    <row r="50" spans="1:12" x14ac:dyDescent="0.2">
      <c r="A50" s="133" t="s">
        <v>213</v>
      </c>
      <c r="B50" s="133" t="s">
        <v>218</v>
      </c>
      <c r="C50" s="133" t="s">
        <v>219</v>
      </c>
      <c r="D50" s="133">
        <v>3</v>
      </c>
      <c r="E50" s="133">
        <v>98</v>
      </c>
      <c r="F50" s="133"/>
      <c r="G50" s="133"/>
      <c r="H50" s="133"/>
      <c r="I50" s="36">
        <f t="shared" si="18"/>
        <v>0</v>
      </c>
      <c r="J50" s="57"/>
      <c r="K50" s="37">
        <f t="shared" si="19"/>
        <v>98</v>
      </c>
      <c r="L50" s="36">
        <f t="shared" si="20"/>
        <v>1</v>
      </c>
    </row>
    <row r="51" spans="1:12" x14ac:dyDescent="0.2">
      <c r="A51" s="133" t="s">
        <v>213</v>
      </c>
      <c r="B51" s="133" t="s">
        <v>220</v>
      </c>
      <c r="C51" s="133" t="s">
        <v>221</v>
      </c>
      <c r="D51" s="133">
        <v>3</v>
      </c>
      <c r="E51" s="133">
        <v>98</v>
      </c>
      <c r="F51" s="133"/>
      <c r="G51" s="133" t="s">
        <v>29</v>
      </c>
      <c r="H51" s="133">
        <v>5</v>
      </c>
      <c r="I51" s="36">
        <f t="shared" si="15"/>
        <v>5.1020408163265307E-2</v>
      </c>
      <c r="J51" s="57"/>
      <c r="K51" s="37">
        <f t="shared" si="16"/>
        <v>93</v>
      </c>
      <c r="L51" s="36">
        <f t="shared" si="17"/>
        <v>0.94897959183673475</v>
      </c>
    </row>
    <row r="52" spans="1:12" x14ac:dyDescent="0.2">
      <c r="A52" s="134" t="s">
        <v>213</v>
      </c>
      <c r="B52" s="134" t="s">
        <v>222</v>
      </c>
      <c r="C52" s="134" t="s">
        <v>223</v>
      </c>
      <c r="D52" s="134">
        <v>3</v>
      </c>
      <c r="E52" s="134">
        <v>98</v>
      </c>
      <c r="F52" s="134"/>
      <c r="G52" s="134"/>
      <c r="H52" s="134"/>
      <c r="I52" s="38">
        <f t="shared" si="15"/>
        <v>0</v>
      </c>
      <c r="J52" s="58"/>
      <c r="K52" s="39">
        <f t="shared" si="16"/>
        <v>98</v>
      </c>
      <c r="L52" s="38">
        <f t="shared" si="17"/>
        <v>1</v>
      </c>
    </row>
    <row r="53" spans="1:12" x14ac:dyDescent="0.2">
      <c r="A53" s="30"/>
      <c r="B53" s="31">
        <f>COUNTA(B48:B52)</f>
        <v>5</v>
      </c>
      <c r="C53" s="30"/>
      <c r="D53" s="67"/>
      <c r="E53" s="34">
        <f>SUM(E48:E52)</f>
        <v>490</v>
      </c>
      <c r="F53" s="40"/>
      <c r="G53" s="31">
        <f>COUNTA(G48:G52)</f>
        <v>1</v>
      </c>
      <c r="H53" s="34">
        <f>SUM(H48:H52)</f>
        <v>5</v>
      </c>
      <c r="I53" s="41">
        <f>H53/E53</f>
        <v>1.020408163265306E-2</v>
      </c>
      <c r="J53" s="120"/>
      <c r="K53" s="47">
        <f>E53-H53</f>
        <v>485</v>
      </c>
      <c r="L53" s="41">
        <f>K53/E53</f>
        <v>0.98979591836734693</v>
      </c>
    </row>
    <row r="54" spans="1:12" x14ac:dyDescent="0.2">
      <c r="A54" s="30"/>
      <c r="B54" s="31"/>
      <c r="C54" s="30"/>
      <c r="D54" s="67"/>
      <c r="E54" s="34"/>
      <c r="F54" s="40"/>
      <c r="G54" s="31"/>
      <c r="H54" s="34"/>
      <c r="I54" s="41"/>
      <c r="J54" s="120"/>
      <c r="K54" s="47"/>
      <c r="L54" s="41"/>
    </row>
    <row r="55" spans="1:12" x14ac:dyDescent="0.2">
      <c r="A55" s="133" t="s">
        <v>224</v>
      </c>
      <c r="B55" s="133" t="s">
        <v>225</v>
      </c>
      <c r="C55" s="133" t="s">
        <v>226</v>
      </c>
      <c r="D55" s="133">
        <v>3</v>
      </c>
      <c r="E55" s="133">
        <v>33</v>
      </c>
      <c r="F55" s="133"/>
      <c r="G55" s="133"/>
      <c r="H55" s="133"/>
      <c r="I55" s="36">
        <f t="shared" ref="I55:I60" si="21">H55/E55</f>
        <v>0</v>
      </c>
      <c r="J55" s="57"/>
      <c r="K55" s="37">
        <f t="shared" ref="K55:K60" si="22">E55-H55</f>
        <v>33</v>
      </c>
      <c r="L55" s="36">
        <f t="shared" ref="L55:L60" si="23">K55/E55</f>
        <v>1</v>
      </c>
    </row>
    <row r="56" spans="1:12" x14ac:dyDescent="0.2">
      <c r="A56" s="133" t="s">
        <v>224</v>
      </c>
      <c r="B56" s="133" t="s">
        <v>227</v>
      </c>
      <c r="C56" s="133" t="s">
        <v>228</v>
      </c>
      <c r="D56" s="133">
        <v>3</v>
      </c>
      <c r="E56" s="133">
        <v>98</v>
      </c>
      <c r="F56" s="133"/>
      <c r="G56" s="133"/>
      <c r="H56" s="133"/>
      <c r="I56" s="36">
        <f t="shared" si="21"/>
        <v>0</v>
      </c>
      <c r="J56" s="57"/>
      <c r="K56" s="37">
        <f t="shared" si="22"/>
        <v>98</v>
      </c>
      <c r="L56" s="36">
        <f t="shared" si="23"/>
        <v>1</v>
      </c>
    </row>
    <row r="57" spans="1:12" x14ac:dyDescent="0.2">
      <c r="A57" s="133" t="s">
        <v>224</v>
      </c>
      <c r="B57" s="133" t="s">
        <v>229</v>
      </c>
      <c r="C57" s="133" t="s">
        <v>230</v>
      </c>
      <c r="D57" s="133">
        <v>3</v>
      </c>
      <c r="E57" s="133">
        <v>98</v>
      </c>
      <c r="F57" s="133"/>
      <c r="G57" s="133"/>
      <c r="H57" s="133"/>
      <c r="I57" s="36">
        <f t="shared" si="21"/>
        <v>0</v>
      </c>
      <c r="J57" s="57"/>
      <c r="K57" s="37">
        <f t="shared" si="22"/>
        <v>98</v>
      </c>
      <c r="L57" s="36">
        <f t="shared" si="23"/>
        <v>1</v>
      </c>
    </row>
    <row r="58" spans="1:12" x14ac:dyDescent="0.2">
      <c r="A58" s="133" t="s">
        <v>224</v>
      </c>
      <c r="B58" s="133" t="s">
        <v>231</v>
      </c>
      <c r="C58" s="133" t="s">
        <v>232</v>
      </c>
      <c r="D58" s="133">
        <v>3</v>
      </c>
      <c r="E58" s="133">
        <v>98</v>
      </c>
      <c r="F58" s="133"/>
      <c r="G58" s="133" t="s">
        <v>29</v>
      </c>
      <c r="H58" s="133">
        <v>22</v>
      </c>
      <c r="I58" s="36">
        <f t="shared" si="21"/>
        <v>0.22448979591836735</v>
      </c>
      <c r="J58" s="57"/>
      <c r="K58" s="37">
        <f t="shared" si="22"/>
        <v>76</v>
      </c>
      <c r="L58" s="36">
        <f t="shared" si="23"/>
        <v>0.77551020408163263</v>
      </c>
    </row>
    <row r="59" spans="1:12" x14ac:dyDescent="0.2">
      <c r="A59" s="133" t="s">
        <v>224</v>
      </c>
      <c r="B59" s="133" t="s">
        <v>233</v>
      </c>
      <c r="C59" s="133" t="s">
        <v>234</v>
      </c>
      <c r="D59" s="133">
        <v>3</v>
      </c>
      <c r="E59" s="133">
        <v>98</v>
      </c>
      <c r="F59" s="133"/>
      <c r="G59" s="133" t="s">
        <v>29</v>
      </c>
      <c r="H59" s="133">
        <v>49</v>
      </c>
      <c r="I59" s="36">
        <f t="shared" si="21"/>
        <v>0.5</v>
      </c>
      <c r="J59" s="57"/>
      <c r="K59" s="37">
        <f t="shared" si="22"/>
        <v>49</v>
      </c>
      <c r="L59" s="36">
        <f t="shared" si="23"/>
        <v>0.5</v>
      </c>
    </row>
    <row r="60" spans="1:12" x14ac:dyDescent="0.2">
      <c r="A60" s="134" t="s">
        <v>224</v>
      </c>
      <c r="B60" s="134" t="s">
        <v>235</v>
      </c>
      <c r="C60" s="134" t="s">
        <v>236</v>
      </c>
      <c r="D60" s="134">
        <v>3</v>
      </c>
      <c r="E60" s="134">
        <v>98</v>
      </c>
      <c r="F60" s="134"/>
      <c r="G60" s="134" t="s">
        <v>29</v>
      </c>
      <c r="H60" s="134">
        <v>49</v>
      </c>
      <c r="I60" s="38">
        <f t="shared" si="21"/>
        <v>0.5</v>
      </c>
      <c r="J60" s="58"/>
      <c r="K60" s="39">
        <f t="shared" si="22"/>
        <v>49</v>
      </c>
      <c r="L60" s="38">
        <f t="shared" si="23"/>
        <v>0.5</v>
      </c>
    </row>
    <row r="61" spans="1:12" x14ac:dyDescent="0.2">
      <c r="A61" s="30"/>
      <c r="B61" s="31">
        <f>COUNTA(B55:B60)</f>
        <v>6</v>
      </c>
      <c r="C61" s="30"/>
      <c r="D61" s="67"/>
      <c r="E61" s="34">
        <f>SUM(E55:E60)</f>
        <v>523</v>
      </c>
      <c r="F61" s="40"/>
      <c r="G61" s="31">
        <f>COUNTA(G55:G60)</f>
        <v>3</v>
      </c>
      <c r="H61" s="34">
        <f>SUM(H55:H60)</f>
        <v>120</v>
      </c>
      <c r="I61" s="41">
        <f>H61/E61</f>
        <v>0.2294455066921606</v>
      </c>
      <c r="J61" s="120"/>
      <c r="K61" s="47">
        <f>E61-H61</f>
        <v>403</v>
      </c>
      <c r="L61" s="41">
        <f>K61/E61</f>
        <v>0.77055449330783943</v>
      </c>
    </row>
    <row r="62" spans="1:12" x14ac:dyDescent="0.2">
      <c r="A62" s="30"/>
      <c r="B62" s="31"/>
      <c r="C62" s="30"/>
      <c r="D62" s="67"/>
      <c r="E62" s="34"/>
      <c r="F62" s="40"/>
      <c r="G62" s="31"/>
      <c r="H62" s="34"/>
      <c r="I62" s="41"/>
      <c r="J62" s="120"/>
      <c r="K62" s="47"/>
      <c r="L62" s="41"/>
    </row>
    <row r="63" spans="1:12" x14ac:dyDescent="0.2">
      <c r="A63" s="133" t="s">
        <v>237</v>
      </c>
      <c r="B63" s="133" t="s">
        <v>238</v>
      </c>
      <c r="C63" s="133" t="s">
        <v>239</v>
      </c>
      <c r="D63" s="133">
        <v>3</v>
      </c>
      <c r="E63" s="133">
        <v>98</v>
      </c>
      <c r="F63" s="133"/>
      <c r="G63" s="133" t="s">
        <v>29</v>
      </c>
      <c r="H63" s="133">
        <v>1</v>
      </c>
      <c r="I63" s="36">
        <f t="shared" ref="I63" si="24">H63/E63</f>
        <v>1.020408163265306E-2</v>
      </c>
      <c r="J63" s="57"/>
      <c r="K63" s="37">
        <f t="shared" ref="K63" si="25">E63-H63</f>
        <v>97</v>
      </c>
      <c r="L63" s="36">
        <f t="shared" ref="L63" si="26">K63/E63</f>
        <v>0.98979591836734693</v>
      </c>
    </row>
    <row r="64" spans="1:12" x14ac:dyDescent="0.2">
      <c r="A64" s="134" t="s">
        <v>237</v>
      </c>
      <c r="B64" s="134" t="s">
        <v>240</v>
      </c>
      <c r="C64" s="134" t="s">
        <v>241</v>
      </c>
      <c r="D64" s="134">
        <v>3</v>
      </c>
      <c r="E64" s="134">
        <v>98</v>
      </c>
      <c r="F64" s="134"/>
      <c r="G64" s="134" t="s">
        <v>29</v>
      </c>
      <c r="H64" s="134">
        <v>1</v>
      </c>
      <c r="I64" s="38">
        <f t="shared" ref="I64" si="27">H64/E64</f>
        <v>1.020408163265306E-2</v>
      </c>
      <c r="J64" s="58"/>
      <c r="K64" s="39">
        <f t="shared" ref="K64" si="28">E64-H64</f>
        <v>97</v>
      </c>
      <c r="L64" s="38">
        <f t="shared" ref="L64" si="29">K64/E64</f>
        <v>0.98979591836734693</v>
      </c>
    </row>
    <row r="65" spans="1:12" x14ac:dyDescent="0.2">
      <c r="A65" s="30"/>
      <c r="B65" s="31">
        <f>COUNTA(B63:B64)</f>
        <v>2</v>
      </c>
      <c r="C65" s="30"/>
      <c r="D65" s="67"/>
      <c r="E65" s="34">
        <f>SUM(E63:E64)</f>
        <v>196</v>
      </c>
      <c r="F65" s="40"/>
      <c r="G65" s="31">
        <f>COUNTA(G63:G64)</f>
        <v>2</v>
      </c>
      <c r="H65" s="34">
        <f>SUM(H63:H64)</f>
        <v>2</v>
      </c>
      <c r="I65" s="41">
        <f>H65/E65</f>
        <v>1.020408163265306E-2</v>
      </c>
      <c r="J65" s="120"/>
      <c r="K65" s="47">
        <f>E65-H65</f>
        <v>194</v>
      </c>
      <c r="L65" s="41">
        <f>K65/E65</f>
        <v>0.98979591836734693</v>
      </c>
    </row>
    <row r="66" spans="1:12" x14ac:dyDescent="0.2">
      <c r="A66" s="30"/>
      <c r="B66" s="31"/>
      <c r="C66" s="30"/>
      <c r="D66" s="67"/>
      <c r="E66" s="34"/>
      <c r="F66" s="40"/>
      <c r="G66" s="31"/>
      <c r="H66" s="34"/>
      <c r="I66" s="41"/>
      <c r="J66" s="120"/>
      <c r="K66" s="47"/>
      <c r="L66" s="41"/>
    </row>
    <row r="67" spans="1:12" x14ac:dyDescent="0.2">
      <c r="A67" s="133" t="s">
        <v>242</v>
      </c>
      <c r="B67" s="133" t="s">
        <v>243</v>
      </c>
      <c r="C67" s="133" t="s">
        <v>244</v>
      </c>
      <c r="D67" s="133">
        <v>3</v>
      </c>
      <c r="E67" s="133">
        <v>98</v>
      </c>
      <c r="F67" s="133"/>
      <c r="G67" s="133"/>
      <c r="H67" s="133"/>
      <c r="I67" s="36">
        <f t="shared" ref="I67:I68" si="30">H67/E67</f>
        <v>0</v>
      </c>
      <c r="J67" s="57"/>
      <c r="K67" s="37">
        <f t="shared" ref="K67:K68" si="31">E67-H67</f>
        <v>98</v>
      </c>
      <c r="L67" s="36">
        <f t="shared" ref="L67:L68" si="32">K67/E67</f>
        <v>1</v>
      </c>
    </row>
    <row r="68" spans="1:12" x14ac:dyDescent="0.2">
      <c r="A68" s="134" t="s">
        <v>242</v>
      </c>
      <c r="B68" s="134" t="s">
        <v>245</v>
      </c>
      <c r="C68" s="134" t="s">
        <v>246</v>
      </c>
      <c r="D68" s="134">
        <v>3</v>
      </c>
      <c r="E68" s="134">
        <v>98</v>
      </c>
      <c r="F68" s="134"/>
      <c r="G68" s="134"/>
      <c r="H68" s="134"/>
      <c r="I68" s="38">
        <f t="shared" si="30"/>
        <v>0</v>
      </c>
      <c r="J68" s="58"/>
      <c r="K68" s="39">
        <f t="shared" si="31"/>
        <v>98</v>
      </c>
      <c r="L68" s="38">
        <f t="shared" si="32"/>
        <v>1</v>
      </c>
    </row>
    <row r="69" spans="1:12" x14ac:dyDescent="0.2">
      <c r="A69" s="30"/>
      <c r="B69" s="31">
        <f>COUNTA(B67:B68)</f>
        <v>2</v>
      </c>
      <c r="C69" s="30"/>
      <c r="D69" s="67"/>
      <c r="E69" s="34">
        <f>SUM(E67:E68)</f>
        <v>196</v>
      </c>
      <c r="F69" s="40"/>
      <c r="G69" s="31">
        <f>COUNTA(G67:G68)</f>
        <v>0</v>
      </c>
      <c r="H69" s="34">
        <f>SUM(H67:H68)</f>
        <v>0</v>
      </c>
      <c r="I69" s="41">
        <f>H69/E69</f>
        <v>0</v>
      </c>
      <c r="J69" s="120"/>
      <c r="K69" s="47">
        <f>E69-H69</f>
        <v>196</v>
      </c>
      <c r="L69" s="41">
        <f>K69/E69</f>
        <v>1</v>
      </c>
    </row>
    <row r="70" spans="1:12" x14ac:dyDescent="0.2">
      <c r="A70" s="30"/>
      <c r="B70" s="31"/>
      <c r="C70" s="30"/>
      <c r="D70" s="67"/>
      <c r="E70" s="34"/>
      <c r="F70" s="40"/>
      <c r="G70" s="31"/>
      <c r="H70" s="34"/>
      <c r="I70" s="41"/>
      <c r="J70" s="120"/>
      <c r="K70" s="47"/>
      <c r="L70" s="41"/>
    </row>
    <row r="71" spans="1:12" x14ac:dyDescent="0.2">
      <c r="A71" s="133" t="s">
        <v>247</v>
      </c>
      <c r="B71" s="133" t="s">
        <v>248</v>
      </c>
      <c r="C71" s="133" t="s">
        <v>249</v>
      </c>
      <c r="D71" s="133">
        <v>1</v>
      </c>
      <c r="E71" s="133">
        <v>98</v>
      </c>
      <c r="F71" s="133"/>
      <c r="G71" s="133"/>
      <c r="H71" s="133"/>
      <c r="I71" s="36">
        <f t="shared" ref="I71:I73" si="33">H71/E71</f>
        <v>0</v>
      </c>
      <c r="J71" s="57"/>
      <c r="K71" s="37">
        <f t="shared" ref="K71:K73" si="34">E71-H71</f>
        <v>98</v>
      </c>
      <c r="L71" s="36">
        <f t="shared" ref="L71:L73" si="35">K71/E71</f>
        <v>1</v>
      </c>
    </row>
    <row r="72" spans="1:12" x14ac:dyDescent="0.2">
      <c r="A72" s="133" t="s">
        <v>247</v>
      </c>
      <c r="B72" s="133" t="s">
        <v>250</v>
      </c>
      <c r="C72" s="133" t="s">
        <v>251</v>
      </c>
      <c r="D72" s="133">
        <v>1</v>
      </c>
      <c r="E72" s="133">
        <v>98</v>
      </c>
      <c r="F72" s="133"/>
      <c r="G72" s="133"/>
      <c r="H72" s="133"/>
      <c r="I72" s="36">
        <f t="shared" si="33"/>
        <v>0</v>
      </c>
      <c r="J72" s="57"/>
      <c r="K72" s="37">
        <f t="shared" si="34"/>
        <v>98</v>
      </c>
      <c r="L72" s="36">
        <f t="shared" si="35"/>
        <v>1</v>
      </c>
    </row>
    <row r="73" spans="1:12" x14ac:dyDescent="0.2">
      <c r="A73" s="134" t="s">
        <v>247</v>
      </c>
      <c r="B73" s="134" t="s">
        <v>252</v>
      </c>
      <c r="C73" s="134" t="s">
        <v>253</v>
      </c>
      <c r="D73" s="134">
        <v>1</v>
      </c>
      <c r="E73" s="134">
        <v>98</v>
      </c>
      <c r="F73" s="134"/>
      <c r="G73" s="134"/>
      <c r="H73" s="134"/>
      <c r="I73" s="38">
        <f t="shared" si="33"/>
        <v>0</v>
      </c>
      <c r="J73" s="58"/>
      <c r="K73" s="39">
        <f t="shared" si="34"/>
        <v>98</v>
      </c>
      <c r="L73" s="38">
        <f t="shared" si="35"/>
        <v>1</v>
      </c>
    </row>
    <row r="74" spans="1:12" x14ac:dyDescent="0.2">
      <c r="A74" s="30"/>
      <c r="B74" s="31">
        <f>COUNTA(B71:B73)</f>
        <v>3</v>
      </c>
      <c r="C74" s="30"/>
      <c r="D74" s="67"/>
      <c r="E74" s="34">
        <f>SUM(E71:E73)</f>
        <v>294</v>
      </c>
      <c r="F74" s="40"/>
      <c r="G74" s="31">
        <f>COUNTA(G71:G73)</f>
        <v>0</v>
      </c>
      <c r="H74" s="34">
        <f>SUM(H71:H73)</f>
        <v>0</v>
      </c>
      <c r="I74" s="41">
        <f>H74/E74</f>
        <v>0</v>
      </c>
      <c r="J74" s="120"/>
      <c r="K74" s="47">
        <f>E74-H74</f>
        <v>294</v>
      </c>
      <c r="L74" s="41">
        <f>K74/E74</f>
        <v>1</v>
      </c>
    </row>
    <row r="75" spans="1:12" x14ac:dyDescent="0.2">
      <c r="A75" s="30"/>
      <c r="B75" s="31"/>
      <c r="C75" s="30"/>
      <c r="D75" s="67"/>
      <c r="E75" s="34"/>
      <c r="F75" s="40"/>
      <c r="G75" s="31"/>
      <c r="H75" s="34"/>
      <c r="I75" s="41"/>
      <c r="J75" s="120"/>
      <c r="K75" s="47"/>
      <c r="L75" s="41"/>
    </row>
    <row r="76" spans="1:12" x14ac:dyDescent="0.2">
      <c r="A76" s="133" t="s">
        <v>254</v>
      </c>
      <c r="B76" s="133" t="s">
        <v>255</v>
      </c>
      <c r="C76" s="133" t="s">
        <v>256</v>
      </c>
      <c r="D76" s="133">
        <v>1</v>
      </c>
      <c r="E76" s="133">
        <v>98</v>
      </c>
      <c r="F76" s="133"/>
      <c r="G76" s="133"/>
      <c r="H76" s="133"/>
      <c r="I76" s="36">
        <f t="shared" ref="I76:I85" si="36">H76/E76</f>
        <v>0</v>
      </c>
      <c r="J76" s="57"/>
      <c r="K76" s="37">
        <f t="shared" ref="K76:K85" si="37">E76-H76</f>
        <v>98</v>
      </c>
      <c r="L76" s="36">
        <f t="shared" ref="L76:L85" si="38">K76/E76</f>
        <v>1</v>
      </c>
    </row>
    <row r="77" spans="1:12" x14ac:dyDescent="0.2">
      <c r="A77" s="133" t="s">
        <v>254</v>
      </c>
      <c r="B77" s="133" t="s">
        <v>257</v>
      </c>
      <c r="C77" s="133" t="s">
        <v>258</v>
      </c>
      <c r="D77" s="133">
        <v>1</v>
      </c>
      <c r="E77" s="133">
        <v>98</v>
      </c>
      <c r="F77" s="133"/>
      <c r="G77" s="133"/>
      <c r="H77" s="133"/>
      <c r="I77" s="36">
        <f t="shared" ref="I77:I79" si="39">H77/E77</f>
        <v>0</v>
      </c>
      <c r="J77" s="57"/>
      <c r="K77" s="37">
        <f t="shared" ref="K77:K79" si="40">E77-H77</f>
        <v>98</v>
      </c>
      <c r="L77" s="36">
        <f t="shared" ref="L77:L79" si="41">K77/E77</f>
        <v>1</v>
      </c>
    </row>
    <row r="78" spans="1:12" x14ac:dyDescent="0.2">
      <c r="A78" s="133" t="s">
        <v>254</v>
      </c>
      <c r="B78" s="133" t="s">
        <v>259</v>
      </c>
      <c r="C78" s="133" t="s">
        <v>260</v>
      </c>
      <c r="D78" s="133">
        <v>1</v>
      </c>
      <c r="E78" s="133">
        <v>98</v>
      </c>
      <c r="F78" s="133"/>
      <c r="G78" s="133"/>
      <c r="H78" s="133"/>
      <c r="I78" s="36">
        <f t="shared" si="39"/>
        <v>0</v>
      </c>
      <c r="J78" s="57"/>
      <c r="K78" s="37">
        <f t="shared" si="40"/>
        <v>98</v>
      </c>
      <c r="L78" s="36">
        <f t="shared" si="41"/>
        <v>1</v>
      </c>
    </row>
    <row r="79" spans="1:12" x14ac:dyDescent="0.2">
      <c r="A79" s="133" t="s">
        <v>254</v>
      </c>
      <c r="B79" s="133" t="s">
        <v>261</v>
      </c>
      <c r="C79" s="133" t="s">
        <v>262</v>
      </c>
      <c r="D79" s="133">
        <v>1</v>
      </c>
      <c r="E79" s="133">
        <v>98</v>
      </c>
      <c r="F79" s="133"/>
      <c r="G79" s="133"/>
      <c r="H79" s="133"/>
      <c r="I79" s="36">
        <f t="shared" si="39"/>
        <v>0</v>
      </c>
      <c r="J79" s="57"/>
      <c r="K79" s="37">
        <f t="shared" si="40"/>
        <v>98</v>
      </c>
      <c r="L79" s="36">
        <f t="shared" si="41"/>
        <v>1</v>
      </c>
    </row>
    <row r="80" spans="1:12" x14ac:dyDescent="0.2">
      <c r="A80" s="133" t="s">
        <v>254</v>
      </c>
      <c r="B80" s="133" t="s">
        <v>263</v>
      </c>
      <c r="C80" s="133" t="s">
        <v>264</v>
      </c>
      <c r="D80" s="133">
        <v>1</v>
      </c>
      <c r="E80" s="133">
        <v>98</v>
      </c>
      <c r="F80" s="133"/>
      <c r="G80" s="133"/>
      <c r="H80" s="133"/>
      <c r="I80" s="36">
        <f t="shared" si="36"/>
        <v>0</v>
      </c>
      <c r="J80" s="57"/>
      <c r="K80" s="37">
        <f t="shared" si="37"/>
        <v>98</v>
      </c>
      <c r="L80" s="36">
        <f t="shared" si="38"/>
        <v>1</v>
      </c>
    </row>
    <row r="81" spans="1:12" x14ac:dyDescent="0.2">
      <c r="A81" s="133" t="s">
        <v>254</v>
      </c>
      <c r="B81" s="133" t="s">
        <v>265</v>
      </c>
      <c r="C81" s="133" t="s">
        <v>266</v>
      </c>
      <c r="D81" s="133">
        <v>1</v>
      </c>
      <c r="E81" s="133">
        <v>98</v>
      </c>
      <c r="F81" s="133"/>
      <c r="G81" s="133"/>
      <c r="H81" s="133"/>
      <c r="I81" s="36">
        <f t="shared" si="36"/>
        <v>0</v>
      </c>
      <c r="J81" s="57"/>
      <c r="K81" s="37">
        <f t="shared" si="37"/>
        <v>98</v>
      </c>
      <c r="L81" s="36">
        <f t="shared" si="38"/>
        <v>1</v>
      </c>
    </row>
    <row r="82" spans="1:12" x14ac:dyDescent="0.2">
      <c r="A82" s="133" t="s">
        <v>254</v>
      </c>
      <c r="B82" s="133" t="s">
        <v>267</v>
      </c>
      <c r="C82" s="133" t="s">
        <v>268</v>
      </c>
      <c r="D82" s="133">
        <v>1</v>
      </c>
      <c r="E82" s="133">
        <v>98</v>
      </c>
      <c r="F82" s="133"/>
      <c r="G82" s="133"/>
      <c r="H82" s="133"/>
      <c r="I82" s="36">
        <f t="shared" si="36"/>
        <v>0</v>
      </c>
      <c r="J82" s="57"/>
      <c r="K82" s="37">
        <f t="shared" si="37"/>
        <v>98</v>
      </c>
      <c r="L82" s="36">
        <f t="shared" si="38"/>
        <v>1</v>
      </c>
    </row>
    <row r="83" spans="1:12" x14ac:dyDescent="0.2">
      <c r="A83" s="133" t="s">
        <v>254</v>
      </c>
      <c r="B83" s="133" t="s">
        <v>269</v>
      </c>
      <c r="C83" s="133" t="s">
        <v>270</v>
      </c>
      <c r="D83" s="133">
        <v>1</v>
      </c>
      <c r="E83" s="133">
        <v>98</v>
      </c>
      <c r="F83" s="133"/>
      <c r="G83" s="133"/>
      <c r="H83" s="133"/>
      <c r="I83" s="36">
        <f t="shared" si="36"/>
        <v>0</v>
      </c>
      <c r="J83" s="57"/>
      <c r="K83" s="37">
        <f t="shared" si="37"/>
        <v>98</v>
      </c>
      <c r="L83" s="36">
        <f t="shared" si="38"/>
        <v>1</v>
      </c>
    </row>
    <row r="84" spans="1:12" x14ac:dyDescent="0.2">
      <c r="A84" s="133" t="s">
        <v>254</v>
      </c>
      <c r="B84" s="133" t="s">
        <v>271</v>
      </c>
      <c r="C84" s="133" t="s">
        <v>272</v>
      </c>
      <c r="D84" s="133">
        <v>1</v>
      </c>
      <c r="E84" s="133">
        <v>98</v>
      </c>
      <c r="F84" s="133"/>
      <c r="G84" s="133"/>
      <c r="H84" s="133"/>
      <c r="I84" s="36">
        <f t="shared" si="36"/>
        <v>0</v>
      </c>
      <c r="J84" s="57"/>
      <c r="K84" s="37">
        <f t="shared" si="37"/>
        <v>98</v>
      </c>
      <c r="L84" s="36">
        <f t="shared" si="38"/>
        <v>1</v>
      </c>
    </row>
    <row r="85" spans="1:12" x14ac:dyDescent="0.2">
      <c r="A85" s="134" t="s">
        <v>254</v>
      </c>
      <c r="B85" s="134" t="s">
        <v>273</v>
      </c>
      <c r="C85" s="134" t="s">
        <v>274</v>
      </c>
      <c r="D85" s="134">
        <v>1</v>
      </c>
      <c r="E85" s="134">
        <v>98</v>
      </c>
      <c r="F85" s="134"/>
      <c r="G85" s="134"/>
      <c r="H85" s="134"/>
      <c r="I85" s="38">
        <f t="shared" si="36"/>
        <v>0</v>
      </c>
      <c r="J85" s="58"/>
      <c r="K85" s="39">
        <f t="shared" si="37"/>
        <v>98</v>
      </c>
      <c r="L85" s="38">
        <f t="shared" si="38"/>
        <v>1</v>
      </c>
    </row>
    <row r="86" spans="1:12" x14ac:dyDescent="0.2">
      <c r="A86" s="30"/>
      <c r="B86" s="31">
        <f>COUNTA(B76:B85)</f>
        <v>10</v>
      </c>
      <c r="C86" s="30"/>
      <c r="E86" s="34">
        <f>SUM(E76:E85)</f>
        <v>980</v>
      </c>
      <c r="F86" s="40"/>
      <c r="G86" s="31">
        <f>COUNTA(G76:G85)</f>
        <v>0</v>
      </c>
      <c r="H86" s="34">
        <f>SUM(H76:H85)</f>
        <v>0</v>
      </c>
      <c r="I86" s="41">
        <f>H86/E86</f>
        <v>0</v>
      </c>
      <c r="J86" s="120"/>
      <c r="K86" s="47">
        <f>E86-H86</f>
        <v>980</v>
      </c>
      <c r="L86" s="41">
        <f>K86/E86</f>
        <v>1</v>
      </c>
    </row>
    <row r="87" spans="1:12" x14ac:dyDescent="0.2">
      <c r="A87" s="30"/>
      <c r="B87" s="31"/>
      <c r="C87" s="30"/>
      <c r="E87" s="34"/>
      <c r="F87" s="40"/>
      <c r="G87" s="31"/>
      <c r="H87" s="34"/>
      <c r="I87" s="41"/>
      <c r="J87" s="120"/>
      <c r="K87" s="47"/>
      <c r="L87" s="41"/>
    </row>
    <row r="88" spans="1:12" x14ac:dyDescent="0.2">
      <c r="A88" s="30"/>
      <c r="B88" s="31"/>
      <c r="C88" s="30"/>
      <c r="E88" s="34"/>
      <c r="F88" s="40"/>
      <c r="G88" s="31"/>
      <c r="H88" s="34"/>
      <c r="I88" s="41"/>
      <c r="J88" s="66"/>
      <c r="K88" s="47"/>
      <c r="L88" s="41"/>
    </row>
    <row r="89" spans="1:12" x14ac:dyDescent="0.2">
      <c r="C89" s="109" t="s">
        <v>302</v>
      </c>
      <c r="D89" s="106"/>
      <c r="G89" s="35"/>
      <c r="H89" s="35"/>
    </row>
    <row r="90" spans="1:12" x14ac:dyDescent="0.2">
      <c r="B90" s="90"/>
      <c r="C90" s="108" t="s">
        <v>94</v>
      </c>
      <c r="D90" s="89">
        <f>SUM(B29+B34+B46+B53+B61+B65+B69+B74+B86)</f>
        <v>67</v>
      </c>
      <c r="G90" s="35"/>
      <c r="H90" s="35"/>
    </row>
    <row r="91" spans="1:12" x14ac:dyDescent="0.2">
      <c r="B91" s="90"/>
      <c r="C91" s="108" t="s">
        <v>130</v>
      </c>
      <c r="D91" s="88">
        <f>SUM(E29+E34+E46+E53+E61+E65+E69+E74+E86)</f>
        <v>6501</v>
      </c>
      <c r="G91" s="35"/>
      <c r="H91" s="35"/>
    </row>
    <row r="92" spans="1:12" x14ac:dyDescent="0.2">
      <c r="B92" s="107"/>
      <c r="C92" s="108" t="s">
        <v>121</v>
      </c>
      <c r="D92" s="89">
        <f>SUM(G29+G34+G46+G53+G61+G65+G69+G74+G86)</f>
        <v>9</v>
      </c>
      <c r="G92" s="35"/>
      <c r="H92" s="35"/>
    </row>
    <row r="93" spans="1:12" x14ac:dyDescent="0.2">
      <c r="B93" s="107"/>
      <c r="C93" s="108" t="s">
        <v>131</v>
      </c>
      <c r="D93" s="88">
        <f>SUM(H29+H34+H46+H53+H61+H65+H69+H74+H86)</f>
        <v>139</v>
      </c>
      <c r="G93" s="35"/>
      <c r="H93" s="35"/>
    </row>
    <row r="94" spans="1:12" x14ac:dyDescent="0.2">
      <c r="B94" s="107"/>
      <c r="C94" s="108" t="s">
        <v>132</v>
      </c>
      <c r="D94" s="115">
        <f>D93/D91</f>
        <v>2.1381325949853869E-2</v>
      </c>
      <c r="G94" s="35"/>
      <c r="H94" s="35"/>
    </row>
    <row r="95" spans="1:12" x14ac:dyDescent="0.2">
      <c r="C95" s="108" t="s">
        <v>133</v>
      </c>
      <c r="D95" s="88">
        <f>SUM(K29+K34+K46+K53+K61+K65+K69+K74+K86)</f>
        <v>6362</v>
      </c>
      <c r="G95" s="35"/>
      <c r="H95" s="35"/>
    </row>
    <row r="96" spans="1:12" x14ac:dyDescent="0.2">
      <c r="C96" s="108" t="s">
        <v>134</v>
      </c>
      <c r="D96" s="115">
        <f>D95/D91</f>
        <v>0.97861867405014613</v>
      </c>
      <c r="G96" s="35"/>
      <c r="H96" s="35"/>
    </row>
    <row r="97" spans="7:8" x14ac:dyDescent="0.2">
      <c r="G97" s="35"/>
      <c r="H97" s="35"/>
    </row>
    <row r="98" spans="7:8" x14ac:dyDescent="0.2">
      <c r="G98" s="35"/>
      <c r="H98" s="35"/>
    </row>
    <row r="99" spans="7:8" x14ac:dyDescent="0.2">
      <c r="G99" s="35"/>
      <c r="H99" s="35"/>
    </row>
    <row r="100" spans="7:8" x14ac:dyDescent="0.2">
      <c r="G100" s="35"/>
      <c r="H100" s="35"/>
    </row>
    <row r="101" spans="7:8" x14ac:dyDescent="0.2">
      <c r="G101" s="35"/>
      <c r="H101" s="35"/>
    </row>
  </sheetData>
  <mergeCells count="3">
    <mergeCell ref="G1:I1"/>
    <mergeCell ref="K1:L1"/>
    <mergeCell ref="B1:C1"/>
  </mergeCells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2012 Swimming Season
Maryland Beach Days at Monitored Beaches</oddHead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Summary</vt:lpstr>
      <vt:lpstr>Attributes</vt:lpstr>
      <vt:lpstr>Monitoring</vt:lpstr>
      <vt:lpstr>Pollution Sources</vt:lpstr>
      <vt:lpstr>2012 Actions</vt:lpstr>
      <vt:lpstr>Action Durations</vt:lpstr>
      <vt:lpstr>Beach Days</vt:lpstr>
      <vt:lpstr>'2012 Actions'!Print_Area</vt:lpstr>
      <vt:lpstr>'Action Durations'!Print_Area</vt:lpstr>
      <vt:lpstr>Attributes!Print_Area</vt:lpstr>
      <vt:lpstr>'Beach Days'!Print_Area</vt:lpstr>
      <vt:lpstr>Monitoring!Print_Area</vt:lpstr>
      <vt:lpstr>'Pollution Sources'!Print_Area</vt:lpstr>
      <vt:lpstr>Summary!Print_Area</vt:lpstr>
      <vt:lpstr>'2012 Actions'!Print_Titles</vt:lpstr>
      <vt:lpstr>'Action Durations'!Print_Titles</vt:lpstr>
      <vt:lpstr>Attributes!Print_Titles</vt:lpstr>
      <vt:lpstr>'Beach Days'!Print_Titles</vt:lpstr>
      <vt:lpstr>Monitoring!Print_Titles</vt:lpstr>
      <vt:lpstr>'Pollution Sources'!Print_Titles</vt:lpstr>
      <vt:lpstr>Summary!Print_Titles</vt:lpstr>
    </vt:vector>
  </TitlesOfParts>
  <Company>Tetra Tech, Inc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Simpson, Jonathan</cp:lastModifiedBy>
  <cp:lastPrinted>2013-09-04T16:44:08Z</cp:lastPrinted>
  <dcterms:created xsi:type="dcterms:W3CDTF">2006-12-12T20:37:17Z</dcterms:created>
  <dcterms:modified xsi:type="dcterms:W3CDTF">2013-09-04T16:44:40Z</dcterms:modified>
</cp:coreProperties>
</file>