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85" yWindow="120" windowWidth="21720" windowHeight="702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Actions'!$A$1:$K$113</definedName>
    <definedName name="_xlnm.Print_Area" localSheetId="5">'Action Durations'!$A$1:$L$68</definedName>
    <definedName name="_xlnm.Print_Area" localSheetId="1">Attributes!$A$1:$J$80</definedName>
    <definedName name="_xlnm.Print_Area" localSheetId="6">'Beach Days'!$A$1:$L$83</definedName>
    <definedName name="_xlnm.Print_Area" localSheetId="2">Monitoring!$A$1:$I$83</definedName>
    <definedName name="_xlnm.Print_Area" localSheetId="3">'Pollution Sources'!$A$1:$S$96</definedName>
    <definedName name="_xlnm.Print_Area" localSheetId="0">Summary!$A$1:$U$24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Q4" i="8" l="1"/>
  <c r="P4" i="8"/>
  <c r="O4" i="8"/>
  <c r="N4" i="8"/>
  <c r="M4" i="8"/>
  <c r="L4" i="8"/>
  <c r="H4" i="8"/>
  <c r="H67" i="9" l="1"/>
  <c r="H66" i="9"/>
  <c r="H65" i="9"/>
  <c r="H64" i="9"/>
  <c r="H63" i="9"/>
  <c r="E60" i="9"/>
  <c r="E59" i="9"/>
  <c r="E58" i="9"/>
  <c r="L24" i="9"/>
  <c r="K24" i="9"/>
  <c r="J24" i="9"/>
  <c r="I24" i="9"/>
  <c r="H24" i="9"/>
  <c r="F24" i="9"/>
  <c r="E24" i="9"/>
  <c r="B24" i="9"/>
  <c r="L14" i="9"/>
  <c r="K14" i="9"/>
  <c r="J14" i="9"/>
  <c r="I14" i="9"/>
  <c r="H14" i="9"/>
  <c r="F14" i="9"/>
  <c r="E14" i="9"/>
  <c r="B14" i="9"/>
  <c r="E101" i="4"/>
  <c r="E100" i="4"/>
  <c r="E99" i="4"/>
  <c r="H48" i="4"/>
  <c r="E48" i="4"/>
  <c r="B48" i="4"/>
  <c r="H24" i="4"/>
  <c r="E24" i="4"/>
  <c r="B24" i="4"/>
  <c r="B12" i="11" l="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I66" i="7" l="1"/>
  <c r="I65" i="7"/>
  <c r="I64" i="7"/>
  <c r="K66" i="7"/>
  <c r="L66" i="7" s="1"/>
  <c r="K65" i="7"/>
  <c r="L65" i="7" s="1"/>
  <c r="K64" i="7"/>
  <c r="L64" i="7" s="1"/>
  <c r="I20" i="7" l="1"/>
  <c r="B74" i="11" l="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B37" i="11"/>
  <c r="E95" i="10"/>
  <c r="E94" i="10"/>
  <c r="E93" i="10"/>
  <c r="E92" i="10"/>
  <c r="E91" i="10"/>
  <c r="E90" i="10"/>
  <c r="E89" i="10"/>
  <c r="E88" i="10"/>
  <c r="E87" i="10"/>
  <c r="E86" i="10"/>
  <c r="E75" i="10"/>
  <c r="D9" i="8" s="1"/>
  <c r="E36" i="10"/>
  <c r="D8" i="8" s="1"/>
  <c r="E33" i="10"/>
  <c r="D7" i="8" s="1"/>
  <c r="E25" i="10"/>
  <c r="D6" i="8" s="1"/>
  <c r="E22" i="10"/>
  <c r="D5" i="8" s="1"/>
  <c r="E17" i="10"/>
  <c r="D4" i="8" s="1"/>
  <c r="E11" i="10"/>
  <c r="D3" i="8" s="1"/>
  <c r="I75" i="10"/>
  <c r="F9" i="8" s="1"/>
  <c r="I36" i="10"/>
  <c r="I33" i="10"/>
  <c r="I25" i="10"/>
  <c r="I22" i="10"/>
  <c r="I17" i="10"/>
  <c r="I11" i="10"/>
  <c r="B36" i="10"/>
  <c r="E81" i="10" l="1"/>
  <c r="F36" i="2" l="1"/>
  <c r="B36" i="2"/>
  <c r="K72" i="7" l="1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L54" i="9"/>
  <c r="Q9" i="8" s="1"/>
  <c r="K54" i="9"/>
  <c r="P9" i="8" s="1"/>
  <c r="J54" i="9"/>
  <c r="O9" i="8" s="1"/>
  <c r="I54" i="9"/>
  <c r="N9" i="8" s="1"/>
  <c r="H54" i="9"/>
  <c r="F54" i="9"/>
  <c r="E54" i="9"/>
  <c r="B54" i="9"/>
  <c r="M9" i="8" l="1"/>
  <c r="L9" i="8"/>
  <c r="E112" i="4"/>
  <c r="E109" i="4"/>
  <c r="E106" i="4"/>
  <c r="H96" i="4"/>
  <c r="E96" i="4"/>
  <c r="B96" i="4"/>
  <c r="H9" i="8" s="1"/>
  <c r="E83" i="10" l="1"/>
  <c r="K11" i="7" l="1"/>
  <c r="L11" i="7" s="1"/>
  <c r="K10" i="7"/>
  <c r="L10" i="7" s="1"/>
  <c r="K9" i="7"/>
  <c r="L9" i="7" s="1"/>
  <c r="K7" i="7"/>
  <c r="L7" i="7" s="1"/>
  <c r="K6" i="7"/>
  <c r="L6" i="7" s="1"/>
  <c r="K5" i="7"/>
  <c r="L5" i="7" s="1"/>
  <c r="K4" i="7"/>
  <c r="L4" i="7" s="1"/>
  <c r="F8" i="8"/>
  <c r="F11" i="2"/>
  <c r="K30" i="7" l="1"/>
  <c r="L30" i="7" s="1"/>
  <c r="I30" i="7"/>
  <c r="K25" i="7"/>
  <c r="L25" i="7" s="1"/>
  <c r="I25" i="7"/>
  <c r="K22" i="7"/>
  <c r="L22" i="7" s="1"/>
  <c r="I22" i="7"/>
  <c r="K21" i="7"/>
  <c r="L21" i="7" s="1"/>
  <c r="I21" i="7"/>
  <c r="K20" i="7"/>
  <c r="L20" i="7" s="1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3" i="7"/>
  <c r="L3" i="7" s="1"/>
  <c r="K73" i="7"/>
  <c r="L73" i="7" s="1"/>
  <c r="I73" i="7"/>
  <c r="K39" i="7"/>
  <c r="L39" i="7" s="1"/>
  <c r="I39" i="7"/>
  <c r="H74" i="7"/>
  <c r="T9" i="8" s="1"/>
  <c r="G74" i="7"/>
  <c r="E74" i="7"/>
  <c r="S9" i="8" s="1"/>
  <c r="B74" i="7"/>
  <c r="H37" i="7"/>
  <c r="T8" i="8" s="1"/>
  <c r="G37" i="7"/>
  <c r="E37" i="7"/>
  <c r="S8" i="8" s="1"/>
  <c r="B37" i="7"/>
  <c r="K36" i="7"/>
  <c r="L36" i="7" s="1"/>
  <c r="I36" i="7"/>
  <c r="H34" i="7"/>
  <c r="T7" i="8" s="1"/>
  <c r="G34" i="7"/>
  <c r="E34" i="7"/>
  <c r="S7" i="8" s="1"/>
  <c r="B34" i="7"/>
  <c r="K33" i="7"/>
  <c r="L33" i="7" s="1"/>
  <c r="I33" i="7"/>
  <c r="K32" i="7"/>
  <c r="L32" i="7" s="1"/>
  <c r="I32" i="7"/>
  <c r="K31" i="7"/>
  <c r="L31" i="7" s="1"/>
  <c r="I31" i="7"/>
  <c r="K29" i="7"/>
  <c r="L29" i="7" s="1"/>
  <c r="I29" i="7"/>
  <c r="K28" i="7"/>
  <c r="L28" i="7" s="1"/>
  <c r="I28" i="7"/>
  <c r="H26" i="7"/>
  <c r="T6" i="8" s="1"/>
  <c r="G26" i="7"/>
  <c r="E26" i="7"/>
  <c r="S6" i="8" s="1"/>
  <c r="B26" i="7"/>
  <c r="U6" i="8" l="1"/>
  <c r="U8" i="8"/>
  <c r="U9" i="8"/>
  <c r="U7" i="8"/>
  <c r="K74" i="7"/>
  <c r="L74" i="7" s="1"/>
  <c r="I26" i="7"/>
  <c r="I34" i="7"/>
  <c r="I74" i="7"/>
  <c r="I37" i="7"/>
  <c r="K37" i="7"/>
  <c r="L37" i="7" s="1"/>
  <c r="K34" i="7"/>
  <c r="L34" i="7" s="1"/>
  <c r="K26" i="7"/>
  <c r="L26" i="7" s="1"/>
  <c r="L27" i="9"/>
  <c r="Q8" i="8" s="1"/>
  <c r="K27" i="9"/>
  <c r="P8" i="8" s="1"/>
  <c r="J27" i="9"/>
  <c r="O8" i="8" s="1"/>
  <c r="I27" i="9"/>
  <c r="N8" i="8" s="1"/>
  <c r="H27" i="9"/>
  <c r="M8" i="8" s="1"/>
  <c r="F27" i="9"/>
  <c r="E27" i="9"/>
  <c r="L8" i="8" s="1"/>
  <c r="B27" i="9"/>
  <c r="Q7" i="8"/>
  <c r="P7" i="8"/>
  <c r="O7" i="8"/>
  <c r="N7" i="8"/>
  <c r="M7" i="8"/>
  <c r="L7" i="8"/>
  <c r="H52" i="4" l="1"/>
  <c r="E52" i="4"/>
  <c r="B52" i="4"/>
  <c r="H8" i="8" s="1"/>
  <c r="S74" i="11" l="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B34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B26" i="11"/>
  <c r="F7" i="8"/>
  <c r="F6" i="8"/>
  <c r="F5" i="8"/>
  <c r="F4" i="8"/>
  <c r="B75" i="10"/>
  <c r="C9" i="8" s="1"/>
  <c r="C8" i="8"/>
  <c r="B33" i="10"/>
  <c r="C7" i="8" s="1"/>
  <c r="B25" i="10"/>
  <c r="C6" i="8" s="1"/>
  <c r="F75" i="2"/>
  <c r="B75" i="2"/>
  <c r="F33" i="2"/>
  <c r="B33" i="2"/>
  <c r="F25" i="2"/>
  <c r="B25" i="2"/>
  <c r="E7" i="8" l="1"/>
  <c r="E6" i="8"/>
  <c r="J8" i="8"/>
  <c r="E8" i="8"/>
  <c r="I8" i="8"/>
  <c r="J9" i="8"/>
  <c r="I9" i="8"/>
  <c r="E9" i="8"/>
  <c r="E110" i="4"/>
  <c r="E107" i="4"/>
  <c r="E113" i="4"/>
  <c r="F3" i="8"/>
  <c r="F22" i="2"/>
  <c r="F17" i="2"/>
  <c r="H7" i="8"/>
  <c r="B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E12" i="7"/>
  <c r="E18" i="7"/>
  <c r="S4" i="8" s="1"/>
  <c r="F18" i="11"/>
  <c r="B17" i="4"/>
  <c r="E17" i="4"/>
  <c r="H17" i="4"/>
  <c r="H43" i="4"/>
  <c r="B43" i="4"/>
  <c r="H5" i="8" s="1"/>
  <c r="S18" i="11"/>
  <c r="R18" i="11"/>
  <c r="E18" i="11"/>
  <c r="Q18" i="11"/>
  <c r="P18" i="11"/>
  <c r="O18" i="11"/>
  <c r="N18" i="11"/>
  <c r="M18" i="11"/>
  <c r="L18" i="11"/>
  <c r="K18" i="11"/>
  <c r="J18" i="11"/>
  <c r="I18" i="11"/>
  <c r="H18" i="11"/>
  <c r="G18" i="11"/>
  <c r="B18" i="11"/>
  <c r="H12" i="7"/>
  <c r="H18" i="7"/>
  <c r="T4" i="8" s="1"/>
  <c r="H23" i="7"/>
  <c r="T5" i="8" s="1"/>
  <c r="E23" i="7"/>
  <c r="G12" i="7"/>
  <c r="G18" i="7"/>
  <c r="G23" i="7"/>
  <c r="B12" i="7"/>
  <c r="B18" i="7"/>
  <c r="B23" i="7"/>
  <c r="H9" i="9"/>
  <c r="F9" i="9"/>
  <c r="E9" i="9"/>
  <c r="B19" i="9"/>
  <c r="B9" i="9"/>
  <c r="E43" i="4"/>
  <c r="B22" i="10"/>
  <c r="C5" i="8" s="1"/>
  <c r="B17" i="10"/>
  <c r="C4" i="8" s="1"/>
  <c r="L19" i="9"/>
  <c r="Q5" i="8" s="1"/>
  <c r="K19" i="9"/>
  <c r="P5" i="8" s="1"/>
  <c r="J19" i="9"/>
  <c r="O5" i="8" s="1"/>
  <c r="I19" i="9"/>
  <c r="N5" i="8" s="1"/>
  <c r="H19" i="9"/>
  <c r="M5" i="8" s="1"/>
  <c r="E19" i="9"/>
  <c r="L5" i="8" s="1"/>
  <c r="I9" i="9"/>
  <c r="J9" i="9"/>
  <c r="K9" i="9"/>
  <c r="L9" i="9"/>
  <c r="B11" i="10"/>
  <c r="F19" i="9"/>
  <c r="B11" i="2"/>
  <c r="B17" i="2"/>
  <c r="B22" i="2"/>
  <c r="H79" i="11" l="1"/>
  <c r="D79" i="7"/>
  <c r="D80" i="7"/>
  <c r="D77" i="7"/>
  <c r="D78" i="7"/>
  <c r="H78" i="11"/>
  <c r="H84" i="11"/>
  <c r="H86" i="11"/>
  <c r="H88" i="11"/>
  <c r="H90" i="11"/>
  <c r="H92" i="11"/>
  <c r="H80" i="11"/>
  <c r="H83" i="11"/>
  <c r="H85" i="11"/>
  <c r="H87" i="11"/>
  <c r="H89" i="11"/>
  <c r="H91" i="11"/>
  <c r="H93" i="11"/>
  <c r="H94" i="11"/>
  <c r="H95" i="11"/>
  <c r="E80" i="10"/>
  <c r="D79" i="2"/>
  <c r="I7" i="8"/>
  <c r="D80" i="2"/>
  <c r="S5" i="8"/>
  <c r="U5" i="8" s="1"/>
  <c r="U4" i="8"/>
  <c r="I12" i="7"/>
  <c r="T3" i="8"/>
  <c r="T10" i="8" s="1"/>
  <c r="S3" i="8"/>
  <c r="S10" i="8" s="1"/>
  <c r="L3" i="8"/>
  <c r="J7" i="8"/>
  <c r="F109" i="4"/>
  <c r="F106" i="4"/>
  <c r="J5" i="8"/>
  <c r="I5" i="8"/>
  <c r="E5" i="8"/>
  <c r="E4" i="8"/>
  <c r="J4" i="8"/>
  <c r="I4" i="8"/>
  <c r="C3" i="8"/>
  <c r="K23" i="7"/>
  <c r="L23" i="7" s="1"/>
  <c r="I18" i="7"/>
  <c r="Q3" i="8"/>
  <c r="Q10" i="8" s="1"/>
  <c r="M3" i="8"/>
  <c r="M10" i="8" s="1"/>
  <c r="N3" i="8"/>
  <c r="N10" i="8" s="1"/>
  <c r="F112" i="4"/>
  <c r="F10" i="8"/>
  <c r="I23" i="7"/>
  <c r="O3" i="8"/>
  <c r="O10" i="8" s="1"/>
  <c r="K12" i="7"/>
  <c r="H3" i="8"/>
  <c r="P3" i="8"/>
  <c r="P10" i="8" s="1"/>
  <c r="K18" i="7"/>
  <c r="L18" i="7" s="1"/>
  <c r="F86" i="10" l="1"/>
  <c r="F90" i="10"/>
  <c r="F94" i="10"/>
  <c r="F89" i="10"/>
  <c r="F93" i="10"/>
  <c r="F88" i="10"/>
  <c r="F92" i="10"/>
  <c r="F87" i="10"/>
  <c r="F91" i="10"/>
  <c r="F95" i="10"/>
  <c r="D82" i="7"/>
  <c r="J6" i="8"/>
  <c r="I6" i="8"/>
  <c r="E82" i="10"/>
  <c r="F110" i="4"/>
  <c r="F107" i="4"/>
  <c r="E3" i="8"/>
  <c r="U3" i="8"/>
  <c r="L10" i="8"/>
  <c r="F113" i="4"/>
  <c r="C10" i="8"/>
  <c r="D81" i="7"/>
  <c r="L12" i="7"/>
  <c r="H96" i="11"/>
  <c r="I90" i="11" s="1"/>
  <c r="H68" i="9"/>
  <c r="I67" i="9" s="1"/>
  <c r="U10" i="8"/>
  <c r="D10" i="8"/>
  <c r="H10" i="8"/>
  <c r="J3" i="8"/>
  <c r="I3" i="8"/>
  <c r="I91" i="11" l="1"/>
  <c r="I93" i="11"/>
  <c r="I87" i="11"/>
  <c r="I89" i="11"/>
  <c r="I85" i="11"/>
  <c r="I94" i="11"/>
  <c r="I88" i="11"/>
  <c r="I84" i="11"/>
  <c r="I95" i="11"/>
  <c r="I86" i="11"/>
  <c r="I83" i="11"/>
  <c r="I92" i="11"/>
  <c r="D83" i="7"/>
  <c r="E10" i="8"/>
  <c r="I64" i="9"/>
  <c r="I66" i="9"/>
  <c r="I65" i="9"/>
  <c r="I63" i="9"/>
  <c r="J10" i="8"/>
  <c r="I10" i="8"/>
  <c r="I96" i="11" l="1"/>
  <c r="I68" i="9"/>
</calcChain>
</file>

<file path=xl/sharedStrings.xml><?xml version="1.0" encoding="utf-8"?>
<sst xmlns="http://schemas.openxmlformats.org/spreadsheetml/2006/main" count="2836" uniqueCount="298">
  <si>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</si>
  <si>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</si>
  <si>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</si>
  <si>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</si>
  <si>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</si>
  <si>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</si>
  <si>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</si>
  <si>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</si>
  <si>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</si>
  <si>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</si>
  <si>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</si>
  <si>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</si>
  <si>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</si>
  <si>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</si>
  <si>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</si>
  <si>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</si>
  <si>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</si>
  <si>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</si>
  <si>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</si>
  <si>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</si>
  <si>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</si>
  <si>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</si>
  <si>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</si>
  <si>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</si>
  <si>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</si>
  <si>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</si>
  <si>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</si>
  <si>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</si>
  <si>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</si>
  <si>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</si>
  <si>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</si>
  <si>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</si>
  <si>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</si>
  <si>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</si>
  <si>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</si>
  <si>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</si>
  <si>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</si>
  <si>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</si>
  <si>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</si>
  <si>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</si>
  <si>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</si>
  <si>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</si>
  <si>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</si>
  <si>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</si>
  <si>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</si>
  <si>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</si>
  <si>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</si>
  <si>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</si>
  <si>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</si>
  <si>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</si>
  <si>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</si>
  <si>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</si>
  <si>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</si>
  <si>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</si>
  <si>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</si>
  <si>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</si>
  <si>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</si>
  <si>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</si>
  <si>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</si>
  <si>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</si>
  <si>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</si>
  <si>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</si>
  <si>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</si>
  <si>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</si>
  <si>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</si>
  <si>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</si>
  <si>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</si>
  <si>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</si>
  <si>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</si>
  <si>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</si>
  <si>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</si>
  <si>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</si>
  <si>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</si>
  <si>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</si>
  <si>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</si>
  <si>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</si>
  <si>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</si>
  <si>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</si>
  <si>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</si>
  <si>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</si>
  <si>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</si>
  <si>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</si>
  <si>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</si>
  <si>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</si>
  <si>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</si>
  <si>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</si>
  <si>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</si>
  <si>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</si>
  <si>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</si>
  <si>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</si>
  <si>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</si>
  <si>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</si>
  <si>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</si>
  <si>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</si>
  <si>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</si>
  <si>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</si>
  <si>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</si>
  <si>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</si>
  <si>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</si>
  <si>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</si>
  <si>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</si>
  <si>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</si>
  <si>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</si>
  <si>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</si>
  <si>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</si>
  <si>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</si>
  <si>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</si>
  <si>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</si>
  <si>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</si>
  <si>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</si>
  <si>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</si>
  <si>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</si>
  <si>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</si>
  <si>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</si>
  <si>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</si>
  <si>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</si>
  <si>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</si>
  <si>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</si>
  <si>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</si>
  <si>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</si>
  <si>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</si>
  <si>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</si>
  <si>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</si>
  <si>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</si>
  <si>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</si>
  <si>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</si>
  <si>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</si>
  <si>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</si>
  <si>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</si>
  <si>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</si>
  <si>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</si>
  <si>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</si>
  <si>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</si>
  <si>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</si>
  <si>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</si>
  <si>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</si>
  <si>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</si>
  <si>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</si>
  <si>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</si>
  <si>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</si>
  <si>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</si>
  <si>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CUMBERLAND</t>
  </si>
  <si>
    <t>ME187302</t>
  </si>
  <si>
    <t>CRESCENT BEACH</t>
  </si>
  <si>
    <t>ME712895</t>
  </si>
  <si>
    <t>EAST END BEACH</t>
  </si>
  <si>
    <t>ME275080</t>
  </si>
  <si>
    <t>FERRY BEACH (SCARBOROUGH)</t>
  </si>
  <si>
    <t>ME226383</t>
  </si>
  <si>
    <t>HIGGINS BEACH</t>
  </si>
  <si>
    <t>ME399101</t>
  </si>
  <si>
    <t>ME800164</t>
  </si>
  <si>
    <t>PINE POINT</t>
  </si>
  <si>
    <t>ME428165</t>
  </si>
  <si>
    <t>SCARBOROUGH BEACH</t>
  </si>
  <si>
    <t>ME875929</t>
  </si>
  <si>
    <t>WILLARD BEACH</t>
  </si>
  <si>
    <t>ME774235</t>
  </si>
  <si>
    <t>WINSLOW PARK</t>
  </si>
  <si>
    <t>HANCOCK</t>
  </si>
  <si>
    <t>ME806573</t>
  </si>
  <si>
    <t>HADLEY POINT</t>
  </si>
  <si>
    <t>ME209288</t>
  </si>
  <si>
    <t>HULLS COVE</t>
  </si>
  <si>
    <t>ME313199</t>
  </si>
  <si>
    <t>SAND BEACH</t>
  </si>
  <si>
    <t>ME419870</t>
  </si>
  <si>
    <t>TOWN BEACH</t>
  </si>
  <si>
    <t>KNOX</t>
  </si>
  <si>
    <t>ME315104</t>
  </si>
  <si>
    <t>GOODIES BEACH</t>
  </si>
  <si>
    <t>ME309187</t>
  </si>
  <si>
    <t>LAITE BEACH</t>
  </si>
  <si>
    <t>ME997054</t>
  </si>
  <si>
    <t>SANDY BEACH</t>
  </si>
  <si>
    <t>LINCOLN</t>
  </si>
  <si>
    <t>ME601876</t>
  </si>
  <si>
    <t>PEMAQUID BEACH</t>
  </si>
  <si>
    <t>SAGADAHOC</t>
  </si>
  <si>
    <t>ME202938</t>
  </si>
  <si>
    <t>HALF MILE BEACH</t>
  </si>
  <si>
    <t>ME202939</t>
  </si>
  <si>
    <t>LAGOON BEACH</t>
  </si>
  <si>
    <t>ME202937</t>
  </si>
  <si>
    <t>MILE BEACH</t>
  </si>
  <si>
    <t>ME416997</t>
  </si>
  <si>
    <t>POPHAM - CENTER BEACH</t>
  </si>
  <si>
    <t>ME340149</t>
  </si>
  <si>
    <t>POPHAM - EAST BEACH</t>
  </si>
  <si>
    <t>ME641636</t>
  </si>
  <si>
    <t>POPHAM - WEST BEACH-MORSE RIVER</t>
  </si>
  <si>
    <t>WALDO</t>
  </si>
  <si>
    <t>ME386772</t>
  </si>
  <si>
    <t>YORK</t>
  </si>
  <si>
    <t>ME529749</t>
  </si>
  <si>
    <t>ME191827</t>
  </si>
  <si>
    <t>CAPE NEDDICK BEACH</t>
  </si>
  <si>
    <t>ME796789</t>
  </si>
  <si>
    <t>CASINO SQUARE</t>
  </si>
  <si>
    <t>ME704305</t>
  </si>
  <si>
    <t>COLONY BEACH</t>
  </si>
  <si>
    <t>ME225501</t>
  </si>
  <si>
    <t>CRESCENT BEACH (KITTERY)</t>
  </si>
  <si>
    <t>ME149950</t>
  </si>
  <si>
    <t>CRESCENT BEACH (WELLS)</t>
  </si>
  <si>
    <t>ME289576</t>
  </si>
  <si>
    <t>DRAKES ISL BEACH</t>
  </si>
  <si>
    <t>ME389456</t>
  </si>
  <si>
    <t>FERRY BEACH (SACO)</t>
  </si>
  <si>
    <t>ME986577</t>
  </si>
  <si>
    <t>FOOTBRIDGE (OGUNQUIT)</t>
  </si>
  <si>
    <t>ME458104</t>
  </si>
  <si>
    <t>FORTUNES ROCKS BEACH</t>
  </si>
  <si>
    <t>ME834829</t>
  </si>
  <si>
    <t>GIL BOUCHE PARK-BIDDEFORD POOL</t>
  </si>
  <si>
    <t>ME242175</t>
  </si>
  <si>
    <t>GOOCHS BEACH</t>
  </si>
  <si>
    <t>ME345424</t>
  </si>
  <si>
    <t>GOOSE ROCKS</t>
  </si>
  <si>
    <t>ME141922</t>
  </si>
  <si>
    <t>ME721564</t>
  </si>
  <si>
    <t>ME758563</t>
  </si>
  <si>
    <t>ME289276</t>
  </si>
  <si>
    <t>LIBBY COVE BEACH</t>
  </si>
  <si>
    <t>ME394456</t>
  </si>
  <si>
    <t>LITTLE BEACH</t>
  </si>
  <si>
    <t>ME947608</t>
  </si>
  <si>
    <t>MAIN (OGUNQUIT)</t>
  </si>
  <si>
    <t>ME715925</t>
  </si>
  <si>
    <t>MIDDLE BEACH (BIDDEFORD)</t>
  </si>
  <si>
    <t>ME109837</t>
  </si>
  <si>
    <t>MIDDLE BEACH (KENNEBUNK)</t>
  </si>
  <si>
    <t>ME339331</t>
  </si>
  <si>
    <t>MOODY (OGUNQUIT)</t>
  </si>
  <si>
    <t>ME548712</t>
  </si>
  <si>
    <t>MOTHERS BEACH</t>
  </si>
  <si>
    <t>ME417497</t>
  </si>
  <si>
    <t>OOB - CENTRAL</t>
  </si>
  <si>
    <t>ME681861</t>
  </si>
  <si>
    <t>OOB - NORTH END</t>
  </si>
  <si>
    <t>ME713616</t>
  </si>
  <si>
    <t>OOB - OCEAN PARK</t>
  </si>
  <si>
    <t>ME794778</t>
  </si>
  <si>
    <t>RIVERSIDE (OGUNQUIT)</t>
  </si>
  <si>
    <t>ME946741</t>
  </si>
  <si>
    <t>SEA POINT BEACH</t>
  </si>
  <si>
    <t>ME101827</t>
  </si>
  <si>
    <t>SHORT SANDS BEACH</t>
  </si>
  <si>
    <t>ME291639</t>
  </si>
  <si>
    <t>WELLS BEACH</t>
  </si>
  <si>
    <t>ME844549</t>
  </si>
  <si>
    <t>WELLS HARBOR</t>
  </si>
  <si>
    <t>ME120281</t>
  </si>
  <si>
    <t>YORK HARBOR BEACH</t>
  </si>
  <si>
    <t>Miles</t>
  </si>
  <si>
    <t>Beach length (MI)</t>
  </si>
  <si>
    <t>Total length of monitored beaches (MI)</t>
  </si>
  <si>
    <t>LINCOLNVILLE BEACH</t>
  </si>
  <si>
    <t>ME461196</t>
  </si>
  <si>
    <t>FORT FOSTER - HORN POINT</t>
  </si>
  <si>
    <t>ME286041</t>
  </si>
  <si>
    <t>FORT FOSTER - PIER BEACH</t>
  </si>
  <si>
    <t>ME213752</t>
  </si>
  <si>
    <t>FORT FOSTER - SCUBA BEACH</t>
  </si>
  <si>
    <t>ME470693</t>
  </si>
  <si>
    <t>LONG SANDS BEACH - NORTH</t>
  </si>
  <si>
    <t>ME673256</t>
  </si>
  <si>
    <t>LONG SANDS BEACH - SOUTH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</si>
  <si>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</si>
  <si>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</si>
  <si>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</si>
  <si>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</si>
  <si>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</si>
  <si>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</si>
  <si>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</si>
  <si>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</si>
  <si>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</si>
  <si>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</si>
  <si>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</si>
  <si>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</si>
  <si>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</si>
  <si>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</si>
  <si>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five times a week</t>
  </si>
  <si>
    <t>Monitored seven times a week</t>
  </si>
  <si>
    <t xml:space="preserve">Beach-specific advisories or closings issued by the reporting state or local governments. An action is recorded for a beach even if only a portion of the beach is affected. See "2012 Actions" tab </t>
  </si>
  <si>
    <t>2012 ACTIONS SUMMARY</t>
  </si>
  <si>
    <t>2012 ACTIONS DURATION SUMMARY</t>
  </si>
  <si>
    <t>Beach action in 2012?</t>
  </si>
  <si>
    <t>2012 BEACH DAYS SUMMARY</t>
  </si>
  <si>
    <t>Public/Private</t>
  </si>
  <si>
    <t xml:space="preserve">KETTLE COVE BEACH </t>
  </si>
  <si>
    <t xml:space="preserve">BAY VIEW </t>
  </si>
  <si>
    <t xml:space="preserve">HILLS BEACH </t>
  </si>
  <si>
    <t xml:space="preserve">KINNEY SHORES </t>
  </si>
  <si>
    <t xml:space="preserve">LAUDHOLM BEACH </t>
  </si>
  <si>
    <t xml:space="preserve"> = Beach is not monitored. It is not included in EPA's monitored beach summary statistics.</t>
  </si>
  <si>
    <t>-</t>
  </si>
  <si>
    <t>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</si>
</sst>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Alignment="1"/>
    <xf numFmtId="164" fontId="17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9" t="s">
        <v>36</v>
      </c>
      <c r="D1" s="171"/>
      <c r="E1" s="171"/>
      <c r="F1" s="170"/>
      <c r="G1" s="71"/>
      <c r="H1" s="169" t="s">
        <v>38</v>
      </c>
      <c r="I1" s="169"/>
      <c r="J1" s="169"/>
      <c r="K1" s="58"/>
      <c r="L1" s="169" t="s">
        <v>42</v>
      </c>
      <c r="M1" s="170"/>
      <c r="N1" s="170"/>
      <c r="O1" s="170"/>
      <c r="P1" s="170"/>
      <c r="Q1" s="170"/>
      <c r="R1" s="58"/>
      <c r="S1" s="169" t="s">
        <v>41</v>
      </c>
      <c r="T1" s="170"/>
      <c r="U1" s="170"/>
    </row>
    <row r="2" spans="1:21" ht="88.5" customHeight="1" x14ac:dyDescent="0.2">
      <c r="A2" s="4" t="s">
        <v>12</v>
      </c>
      <c r="B2" s="4"/>
      <c r="C2" s="3" t="s">
        <v>40</v>
      </c>
      <c r="D2" s="3" t="s">
        <v>44</v>
      </c>
      <c r="E2" s="3" t="s">
        <v>45</v>
      </c>
      <c r="F2" s="3" t="s">
        <v>256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69" t="s">
        <v>141</v>
      </c>
      <c r="B3" s="16"/>
      <c r="C3" s="33">
        <f>Monitoring!$B$11</f>
        <v>9</v>
      </c>
      <c r="D3" s="30">
        <f>Monitoring!$E$11</f>
        <v>9</v>
      </c>
      <c r="E3" s="49">
        <f>D3/C3</f>
        <v>1</v>
      </c>
      <c r="F3" s="139">
        <f>Monitoring!$I$11</f>
        <v>4.43</v>
      </c>
      <c r="G3" s="13"/>
      <c r="H3" s="48">
        <f>'2012 Actions'!$B$17</f>
        <v>6</v>
      </c>
      <c r="I3" s="48">
        <f t="shared" ref="I3:I10" si="0">D3-H3</f>
        <v>3</v>
      </c>
      <c r="J3" s="49">
        <f t="shared" ref="J3:J10" si="1">H3/D3</f>
        <v>0.66666666666666663</v>
      </c>
      <c r="K3" s="13"/>
      <c r="L3" s="58">
        <f>'Action Durations'!E9</f>
        <v>15</v>
      </c>
      <c r="M3" s="48">
        <f>'Action Durations'!H9</f>
        <v>4</v>
      </c>
      <c r="N3" s="48">
        <f>'Action Durations'!I9</f>
        <v>6</v>
      </c>
      <c r="O3" s="48">
        <f>'Action Durations'!J9</f>
        <v>5</v>
      </c>
      <c r="P3" s="48">
        <f>'Action Durations'!K9</f>
        <v>0</v>
      </c>
      <c r="Q3" s="48">
        <f>'Action Durations'!L9</f>
        <v>0</v>
      </c>
      <c r="R3" s="13"/>
      <c r="S3" s="50">
        <f>'Beach Days'!E12</f>
        <v>909</v>
      </c>
      <c r="T3" s="50">
        <f>'Beach Days'!H12</f>
        <v>34</v>
      </c>
      <c r="U3" s="39">
        <f>T3/S3</f>
        <v>3.7403740374037403E-2</v>
      </c>
    </row>
    <row r="4" spans="1:21" x14ac:dyDescent="0.2">
      <c r="A4" s="69" t="s">
        <v>159</v>
      </c>
      <c r="B4" s="16"/>
      <c r="C4" s="55">
        <f>Monitoring!$B$17</f>
        <v>4</v>
      </c>
      <c r="D4" s="30">
        <f>Monitoring!$E$17</f>
        <v>4</v>
      </c>
      <c r="E4" s="49">
        <f>D4/C4</f>
        <v>1</v>
      </c>
      <c r="F4" s="139">
        <f>Monitoring!$I$17</f>
        <v>0.31100000000000005</v>
      </c>
      <c r="G4" s="13"/>
      <c r="H4" s="48">
        <f>'2012 Actions'!$B$24</f>
        <v>3</v>
      </c>
      <c r="I4" s="48">
        <f t="shared" si="0"/>
        <v>1</v>
      </c>
      <c r="J4" s="49">
        <f t="shared" si="1"/>
        <v>0.75</v>
      </c>
      <c r="K4" s="13"/>
      <c r="L4" s="162">
        <f>'Action Durations'!E14</f>
        <v>5</v>
      </c>
      <c r="M4" s="48">
        <f>'Action Durations'!H14</f>
        <v>1</v>
      </c>
      <c r="N4" s="48">
        <f>'Action Durations'!I14</f>
        <v>4</v>
      </c>
      <c r="O4" s="48">
        <f>'Action Durations'!J14</f>
        <v>0</v>
      </c>
      <c r="P4" s="48">
        <f>'Action Durations'!K14</f>
        <v>0</v>
      </c>
      <c r="Q4" s="48">
        <f>'Action Durations'!L14</f>
        <v>0</v>
      </c>
      <c r="R4" s="13"/>
      <c r="S4" s="50">
        <f>'Beach Days'!E18</f>
        <v>404</v>
      </c>
      <c r="T4" s="50">
        <f>'Beach Days'!H18</f>
        <v>9</v>
      </c>
      <c r="U4" s="39">
        <f>T4/S4</f>
        <v>2.2277227722772276E-2</v>
      </c>
    </row>
    <row r="5" spans="1:21" x14ac:dyDescent="0.2">
      <c r="A5" s="69" t="s">
        <v>168</v>
      </c>
      <c r="B5" s="16"/>
      <c r="C5" s="55">
        <f>Monitoring!$B$22</f>
        <v>3</v>
      </c>
      <c r="D5" s="30">
        <f>Monitoring!$E$22</f>
        <v>3</v>
      </c>
      <c r="E5" s="49">
        <f>D5/C5</f>
        <v>1</v>
      </c>
      <c r="F5" s="139">
        <f>Monitoring!$I$22</f>
        <v>0.39900000000000002</v>
      </c>
      <c r="G5" s="13"/>
      <c r="H5" s="48">
        <f>'2012 Actions'!$B$43</f>
        <v>3</v>
      </c>
      <c r="I5" s="48">
        <f t="shared" si="0"/>
        <v>0</v>
      </c>
      <c r="J5" s="49">
        <f t="shared" si="1"/>
        <v>1</v>
      </c>
      <c r="K5" s="13"/>
      <c r="L5" s="128">
        <f>'Action Durations'!E19</f>
        <v>17</v>
      </c>
      <c r="M5" s="48">
        <f>'Action Durations'!H19</f>
        <v>10</v>
      </c>
      <c r="N5" s="48">
        <f>'Action Durations'!I19</f>
        <v>4</v>
      </c>
      <c r="O5" s="48">
        <f>'Action Durations'!J19</f>
        <v>3</v>
      </c>
      <c r="P5" s="48">
        <f>'Action Durations'!K19</f>
        <v>0</v>
      </c>
      <c r="Q5" s="48">
        <f>'Action Durations'!L19</f>
        <v>0</v>
      </c>
      <c r="R5" s="13"/>
      <c r="S5" s="50">
        <f>'Beach Days'!E23</f>
        <v>303</v>
      </c>
      <c r="T5" s="50">
        <f>'Beach Days'!H23</f>
        <v>31</v>
      </c>
      <c r="U5" s="39">
        <f>T5/S5</f>
        <v>0.10231023102310231</v>
      </c>
    </row>
    <row r="6" spans="1:21" x14ac:dyDescent="0.2">
      <c r="A6" s="125" t="s">
        <v>175</v>
      </c>
      <c r="B6" s="16"/>
      <c r="C6" s="55">
        <f>Monitoring!$B$25</f>
        <v>1</v>
      </c>
      <c r="D6" s="30">
        <f>Monitoring!$E$25</f>
        <v>1</v>
      </c>
      <c r="E6" s="49">
        <f>D6/C6</f>
        <v>1</v>
      </c>
      <c r="F6" s="139">
        <f>Monitoring!$I$25</f>
        <v>0.36</v>
      </c>
      <c r="G6" s="13"/>
      <c r="H6" s="48">
        <v>0</v>
      </c>
      <c r="I6" s="48">
        <f t="shared" si="0"/>
        <v>1</v>
      </c>
      <c r="J6" s="49">
        <f t="shared" si="1"/>
        <v>0</v>
      </c>
      <c r="K6" s="13"/>
      <c r="L6" s="138">
        <v>0</v>
      </c>
      <c r="M6" s="129" t="s">
        <v>39</v>
      </c>
      <c r="N6" s="129" t="s">
        <v>39</v>
      </c>
      <c r="O6" s="129" t="s">
        <v>39</v>
      </c>
      <c r="P6" s="129" t="s">
        <v>39</v>
      </c>
      <c r="Q6" s="129" t="s">
        <v>39</v>
      </c>
      <c r="R6" s="13"/>
      <c r="S6" s="50">
        <f>'Beach Days'!E26</f>
        <v>101</v>
      </c>
      <c r="T6" s="50">
        <f>'Beach Days'!H26</f>
        <v>0</v>
      </c>
      <c r="U6" s="39">
        <f>T6/S6</f>
        <v>0</v>
      </c>
    </row>
    <row r="7" spans="1:21" x14ac:dyDescent="0.2">
      <c r="A7" s="69" t="s">
        <v>178</v>
      </c>
      <c r="B7" s="16"/>
      <c r="C7" s="55">
        <f>Monitoring!$B$33</f>
        <v>6</v>
      </c>
      <c r="D7" s="30">
        <f>Monitoring!$E$33</f>
        <v>6</v>
      </c>
      <c r="E7" s="49">
        <f t="shared" ref="E7:E9" si="2">D7/C7</f>
        <v>1</v>
      </c>
      <c r="F7" s="139">
        <f>Monitoring!$I$33</f>
        <v>2.09</v>
      </c>
      <c r="G7" s="13"/>
      <c r="H7" s="48">
        <f>'2012 Actions'!$B$48</f>
        <v>3</v>
      </c>
      <c r="I7" s="48">
        <f t="shared" si="0"/>
        <v>3</v>
      </c>
      <c r="J7" s="49">
        <f t="shared" si="1"/>
        <v>0.5</v>
      </c>
      <c r="K7" s="13"/>
      <c r="L7" s="132">
        <f>'Action Durations'!E24</f>
        <v>3</v>
      </c>
      <c r="M7" s="48">
        <f>'Action Durations'!H24</f>
        <v>0</v>
      </c>
      <c r="N7" s="48">
        <f>'Action Durations'!I24</f>
        <v>3</v>
      </c>
      <c r="O7" s="48">
        <f>'Action Durations'!J24</f>
        <v>0</v>
      </c>
      <c r="P7" s="48">
        <f>'Action Durations'!K24</f>
        <v>0</v>
      </c>
      <c r="Q7" s="48">
        <f>'Action Durations'!L24</f>
        <v>0</v>
      </c>
      <c r="R7" s="13"/>
      <c r="S7" s="50">
        <f>'Beach Days'!E34</f>
        <v>606</v>
      </c>
      <c r="T7" s="50">
        <f>'Beach Days'!H34</f>
        <v>6</v>
      </c>
      <c r="U7" s="39">
        <f t="shared" ref="U7:U9" si="3">T7/S7</f>
        <v>9.9009900990099011E-3</v>
      </c>
    </row>
    <row r="8" spans="1:21" x14ac:dyDescent="0.2">
      <c r="A8" s="69" t="s">
        <v>191</v>
      </c>
      <c r="B8" s="16"/>
      <c r="C8" s="55">
        <f>Monitoring!$B$36</f>
        <v>1</v>
      </c>
      <c r="D8" s="30">
        <f>Monitoring!$E$36</f>
        <v>1</v>
      </c>
      <c r="E8" s="49">
        <f t="shared" si="2"/>
        <v>1</v>
      </c>
      <c r="F8" s="139">
        <f>Monitoring!$I$36</f>
        <v>0.1</v>
      </c>
      <c r="G8" s="13"/>
      <c r="H8" s="48">
        <f>'2012 Actions'!$B$52</f>
        <v>1</v>
      </c>
      <c r="I8" s="48">
        <f t="shared" si="0"/>
        <v>0</v>
      </c>
      <c r="J8" s="49">
        <f t="shared" si="1"/>
        <v>1</v>
      </c>
      <c r="K8" s="13"/>
      <c r="L8" s="138">
        <f>'Action Durations'!E27</f>
        <v>2</v>
      </c>
      <c r="M8" s="48">
        <f>'Action Durations'!H27</f>
        <v>1</v>
      </c>
      <c r="N8" s="48">
        <f>'Action Durations'!I27</f>
        <v>1</v>
      </c>
      <c r="O8" s="48">
        <f>'Action Durations'!J27</f>
        <v>0</v>
      </c>
      <c r="P8" s="48">
        <f>'Action Durations'!K27</f>
        <v>0</v>
      </c>
      <c r="Q8" s="48">
        <f>'Action Durations'!L27</f>
        <v>0</v>
      </c>
      <c r="R8" s="13"/>
      <c r="S8" s="50">
        <f>'Beach Days'!E37</f>
        <v>101</v>
      </c>
      <c r="T8" s="50">
        <f>'Beach Days'!H37</f>
        <v>3</v>
      </c>
      <c r="U8" s="39">
        <f t="shared" si="3"/>
        <v>2.9702970297029702E-2</v>
      </c>
    </row>
    <row r="9" spans="1:21" x14ac:dyDescent="0.2">
      <c r="A9" s="69" t="s">
        <v>193</v>
      </c>
      <c r="B9" s="16"/>
      <c r="C9" s="130">
        <f>Monitoring!$B$75</f>
        <v>37</v>
      </c>
      <c r="D9" s="31">
        <f>Monitoring!$E$75</f>
        <v>35</v>
      </c>
      <c r="E9" s="41">
        <f t="shared" si="2"/>
        <v>0.94594594594594594</v>
      </c>
      <c r="F9" s="141">
        <f>Monitoring!$I$75</f>
        <v>20.372000000000003</v>
      </c>
      <c r="G9" s="64"/>
      <c r="H9" s="131">
        <f>'2012 Actions'!$B$96</f>
        <v>25</v>
      </c>
      <c r="I9" s="131">
        <f t="shared" si="0"/>
        <v>10</v>
      </c>
      <c r="J9" s="41">
        <f t="shared" si="1"/>
        <v>0.7142857142857143</v>
      </c>
      <c r="K9" s="64"/>
      <c r="L9" s="65">
        <f>'Action Durations'!E54</f>
        <v>42</v>
      </c>
      <c r="M9" s="131">
        <f>'Action Durations'!H54</f>
        <v>5</v>
      </c>
      <c r="N9" s="131">
        <f>'Action Durations'!I54</f>
        <v>29</v>
      </c>
      <c r="O9" s="131">
        <f>'Action Durations'!J54</f>
        <v>8</v>
      </c>
      <c r="P9" s="131">
        <f>'Action Durations'!K54</f>
        <v>0</v>
      </c>
      <c r="Q9" s="131">
        <f>'Action Durations'!L54</f>
        <v>0</v>
      </c>
      <c r="R9" s="64"/>
      <c r="S9" s="42">
        <f>'Beach Days'!E74</f>
        <v>3535</v>
      </c>
      <c r="T9" s="42">
        <f>'Beach Days'!H74</f>
        <v>106</v>
      </c>
      <c r="U9" s="41">
        <f t="shared" si="3"/>
        <v>2.9985855728429985E-2</v>
      </c>
    </row>
    <row r="10" spans="1:21" x14ac:dyDescent="0.2">
      <c r="C10" s="12">
        <f>SUM(C3:C9)</f>
        <v>61</v>
      </c>
      <c r="D10" s="12">
        <f>SUM(D3:D9)</f>
        <v>59</v>
      </c>
      <c r="E10" s="18">
        <f>D10/C10</f>
        <v>0.96721311475409832</v>
      </c>
      <c r="F10" s="140">
        <f>SUM(F3:F9)</f>
        <v>28.062000000000005</v>
      </c>
      <c r="G10" s="12"/>
      <c r="H10" s="12">
        <f>SUM(H3:H9)</f>
        <v>41</v>
      </c>
      <c r="I10" s="17">
        <f t="shared" si="0"/>
        <v>18</v>
      </c>
      <c r="J10" s="18">
        <f t="shared" si="1"/>
        <v>0.69491525423728817</v>
      </c>
      <c r="K10" s="12"/>
      <c r="L10" s="12">
        <f t="shared" ref="L10:Q10" si="4">SUM(L3:L9)</f>
        <v>84</v>
      </c>
      <c r="M10" s="12">
        <f t="shared" si="4"/>
        <v>21</v>
      </c>
      <c r="N10" s="12">
        <f t="shared" si="4"/>
        <v>47</v>
      </c>
      <c r="O10" s="12">
        <f t="shared" si="4"/>
        <v>16</v>
      </c>
      <c r="P10" s="12">
        <f t="shared" si="4"/>
        <v>0</v>
      </c>
      <c r="Q10" s="12">
        <f t="shared" si="4"/>
        <v>0</v>
      </c>
      <c r="R10" s="12"/>
      <c r="S10" s="10">
        <f>SUM(S3:S9)</f>
        <v>5959</v>
      </c>
      <c r="T10" s="10">
        <f>SUM(T3:T9)</f>
        <v>189</v>
      </c>
      <c r="U10" s="52">
        <f>T10/S10</f>
        <v>3.1716730995133412E-2</v>
      </c>
    </row>
    <row r="11" spans="1:21" x14ac:dyDescent="0.2">
      <c r="C11" s="12"/>
      <c r="D11" s="12"/>
      <c r="E11" s="18"/>
      <c r="F11" s="10"/>
      <c r="G11" s="12"/>
      <c r="H11" s="12"/>
      <c r="I11" s="17"/>
      <c r="J11" s="18"/>
      <c r="K11" s="12"/>
      <c r="L11" s="12"/>
      <c r="M11" s="12"/>
      <c r="N11" s="12"/>
      <c r="O11" s="12"/>
      <c r="P11" s="12"/>
      <c r="Q11" s="12"/>
      <c r="R11" s="12"/>
      <c r="S11" s="10"/>
      <c r="T11" s="10"/>
      <c r="U11" s="52"/>
    </row>
    <row r="12" spans="1:21" x14ac:dyDescent="0.2">
      <c r="T12" s="19"/>
    </row>
    <row r="13" spans="1:21" x14ac:dyDescent="0.2">
      <c r="A13" s="76" t="s">
        <v>49</v>
      </c>
      <c r="T13" s="19"/>
    </row>
    <row r="14" spans="1:21" x14ac:dyDescent="0.2">
      <c r="C14" s="82" t="s">
        <v>46</v>
      </c>
      <c r="D14" s="75" t="s">
        <v>57</v>
      </c>
    </row>
    <row r="15" spans="1:21" x14ac:dyDescent="0.2">
      <c r="C15" s="82"/>
      <c r="D15" s="75" t="s">
        <v>58</v>
      </c>
    </row>
    <row r="16" spans="1:21" x14ac:dyDescent="0.2">
      <c r="C16" s="82" t="s">
        <v>50</v>
      </c>
      <c r="D16" s="74" t="s">
        <v>56</v>
      </c>
    </row>
    <row r="17" spans="3:4" x14ac:dyDescent="0.2">
      <c r="C17" s="82" t="s">
        <v>47</v>
      </c>
      <c r="D17" s="75" t="s">
        <v>59</v>
      </c>
    </row>
    <row r="18" spans="3:4" x14ac:dyDescent="0.2">
      <c r="C18" s="82"/>
      <c r="D18" s="75" t="s">
        <v>60</v>
      </c>
    </row>
    <row r="19" spans="3:4" x14ac:dyDescent="0.2">
      <c r="C19" s="82" t="s">
        <v>48</v>
      </c>
      <c r="D19" s="74" t="s">
        <v>284</v>
      </c>
    </row>
    <row r="20" spans="3:4" x14ac:dyDescent="0.2">
      <c r="C20" s="82"/>
      <c r="D20" s="74" t="s">
        <v>61</v>
      </c>
    </row>
    <row r="21" spans="3:4" x14ac:dyDescent="0.2">
      <c r="C21" s="82" t="s">
        <v>52</v>
      </c>
      <c r="D21" s="74" t="s">
        <v>62</v>
      </c>
    </row>
    <row r="22" spans="3:4" x14ac:dyDescent="0.2">
      <c r="C22" s="83"/>
      <c r="D22" s="74" t="s">
        <v>63</v>
      </c>
    </row>
    <row r="23" spans="3:4" x14ac:dyDescent="0.2">
      <c r="C23" s="82" t="s">
        <v>51</v>
      </c>
      <c r="D23" s="74" t="s">
        <v>54</v>
      </c>
    </row>
    <row r="24" spans="3:4" x14ac:dyDescent="0.2">
      <c r="C24" s="82" t="s">
        <v>53</v>
      </c>
      <c r="D24" s="74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Maine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0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7.5703125" style="28" customWidth="1"/>
    <col min="5" max="5" width="10.140625" style="54" customWidth="1"/>
    <col min="6" max="6" width="9.140625" style="133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66</v>
      </c>
      <c r="D1" s="3" t="s">
        <v>68</v>
      </c>
      <c r="E1" s="25" t="s">
        <v>67</v>
      </c>
      <c r="F1" s="73" t="s">
        <v>255</v>
      </c>
      <c r="G1" s="25" t="s">
        <v>69</v>
      </c>
      <c r="H1" s="25" t="s">
        <v>70</v>
      </c>
      <c r="I1" s="25" t="s">
        <v>71</v>
      </c>
      <c r="J1" s="25" t="s">
        <v>72</v>
      </c>
    </row>
    <row r="2" spans="1:10" ht="12.75" customHeight="1" x14ac:dyDescent="0.2">
      <c r="A2" s="152" t="s">
        <v>141</v>
      </c>
      <c r="B2" s="152" t="s">
        <v>142</v>
      </c>
      <c r="C2" s="152" t="s">
        <v>143</v>
      </c>
      <c r="D2" s="152">
        <v>1</v>
      </c>
      <c r="E2" s="152" t="s">
        <v>30</v>
      </c>
      <c r="F2" s="153">
        <v>0.38</v>
      </c>
      <c r="G2" s="152">
        <v>43.560439000000002</v>
      </c>
      <c r="H2" s="152">
        <v>-70.232566000000006</v>
      </c>
      <c r="I2" s="152">
        <v>43.562263999999999</v>
      </c>
      <c r="J2" s="152">
        <v>-70.218816000000004</v>
      </c>
    </row>
    <row r="3" spans="1:10" ht="12.75" customHeight="1" x14ac:dyDescent="0.2">
      <c r="A3" s="152" t="s">
        <v>141</v>
      </c>
      <c r="B3" s="152" t="s">
        <v>144</v>
      </c>
      <c r="C3" s="152" t="s">
        <v>145</v>
      </c>
      <c r="D3" s="152">
        <v>1</v>
      </c>
      <c r="E3" s="152" t="s">
        <v>30</v>
      </c>
      <c r="F3" s="153">
        <v>0.22</v>
      </c>
      <c r="G3" s="152">
        <v>43.666680999999997</v>
      </c>
      <c r="H3" s="152">
        <v>-70.238782999999998</v>
      </c>
      <c r="I3" s="152">
        <v>43.669314</v>
      </c>
      <c r="J3" s="152">
        <v>-70.240886000000003</v>
      </c>
    </row>
    <row r="4" spans="1:10" ht="12.75" customHeight="1" x14ac:dyDescent="0.2">
      <c r="A4" s="152" t="s">
        <v>141</v>
      </c>
      <c r="B4" s="152" t="s">
        <v>146</v>
      </c>
      <c r="C4" s="152" t="s">
        <v>147</v>
      </c>
      <c r="D4" s="152">
        <v>1</v>
      </c>
      <c r="E4" s="152" t="s">
        <v>30</v>
      </c>
      <c r="F4" s="153">
        <v>0.6</v>
      </c>
      <c r="G4" s="152">
        <v>43.541274000000001</v>
      </c>
      <c r="H4" s="152">
        <v>-70.325320000000005</v>
      </c>
      <c r="I4" s="152">
        <v>43.547274999999999</v>
      </c>
      <c r="J4" s="152">
        <v>-70.325280000000006</v>
      </c>
    </row>
    <row r="5" spans="1:10" ht="12.75" customHeight="1" x14ac:dyDescent="0.2">
      <c r="A5" s="152" t="s">
        <v>141</v>
      </c>
      <c r="B5" s="152" t="s">
        <v>148</v>
      </c>
      <c r="C5" s="152" t="s">
        <v>149</v>
      </c>
      <c r="D5" s="152">
        <v>1</v>
      </c>
      <c r="E5" s="152" t="s">
        <v>289</v>
      </c>
      <c r="F5" s="153">
        <v>0.56000000000000005</v>
      </c>
      <c r="G5" s="152">
        <v>43.559030999999997</v>
      </c>
      <c r="H5" s="152">
        <v>-70.281013999999999</v>
      </c>
      <c r="I5" s="152">
        <v>43.563254000000001</v>
      </c>
      <c r="J5" s="152">
        <v>-70.272335999999996</v>
      </c>
    </row>
    <row r="6" spans="1:10" ht="12.75" customHeight="1" x14ac:dyDescent="0.2">
      <c r="A6" s="152" t="s">
        <v>141</v>
      </c>
      <c r="B6" s="152" t="s">
        <v>150</v>
      </c>
      <c r="C6" s="152" t="s">
        <v>290</v>
      </c>
      <c r="D6" s="152">
        <v>1</v>
      </c>
      <c r="E6" s="152" t="s">
        <v>30</v>
      </c>
      <c r="F6" s="153">
        <v>0.56000000000000005</v>
      </c>
      <c r="G6" s="152">
        <v>43.561535999999997</v>
      </c>
      <c r="H6" s="152">
        <v>-70.218451000000002</v>
      </c>
      <c r="I6" s="152">
        <v>43.560276000000002</v>
      </c>
      <c r="J6" s="152">
        <v>-70.217332999999996</v>
      </c>
    </row>
    <row r="7" spans="1:10" ht="12.75" customHeight="1" x14ac:dyDescent="0.2">
      <c r="A7" s="152" t="s">
        <v>141</v>
      </c>
      <c r="B7" s="152" t="s">
        <v>151</v>
      </c>
      <c r="C7" s="152" t="s">
        <v>152</v>
      </c>
      <c r="D7" s="152">
        <v>1</v>
      </c>
      <c r="E7" s="152" t="s">
        <v>289</v>
      </c>
      <c r="F7" s="153">
        <v>1.35</v>
      </c>
      <c r="G7" s="152">
        <v>43.535196999999997</v>
      </c>
      <c r="H7" s="152">
        <v>-70.353195999999997</v>
      </c>
      <c r="I7" s="152">
        <v>43.541111000000001</v>
      </c>
      <c r="J7" s="152">
        <v>-70.328581999999997</v>
      </c>
    </row>
    <row r="8" spans="1:10" ht="12.75" customHeight="1" x14ac:dyDescent="0.2">
      <c r="A8" s="152" t="s">
        <v>141</v>
      </c>
      <c r="B8" s="152" t="s">
        <v>153</v>
      </c>
      <c r="C8" s="152" t="s">
        <v>154</v>
      </c>
      <c r="D8" s="152">
        <v>1</v>
      </c>
      <c r="E8" s="152" t="s">
        <v>30</v>
      </c>
      <c r="F8" s="153">
        <v>0.32</v>
      </c>
      <c r="G8" s="152">
        <v>43.540236</v>
      </c>
      <c r="H8" s="152">
        <v>-70.309282999999994</v>
      </c>
      <c r="I8" s="152">
        <v>43.544462000000003</v>
      </c>
      <c r="J8" s="152">
        <v>-70.306439999999995</v>
      </c>
    </row>
    <row r="9" spans="1:10" ht="12.75" customHeight="1" x14ac:dyDescent="0.2">
      <c r="A9" s="152" t="s">
        <v>141</v>
      </c>
      <c r="B9" s="152" t="s">
        <v>155</v>
      </c>
      <c r="C9" s="152" t="s">
        <v>156</v>
      </c>
      <c r="D9" s="152">
        <v>1</v>
      </c>
      <c r="E9" s="152" t="s">
        <v>30</v>
      </c>
      <c r="F9" s="153">
        <v>0.34</v>
      </c>
      <c r="G9" s="152">
        <v>43.641646999999999</v>
      </c>
      <c r="H9" s="152">
        <v>-70.225543000000002</v>
      </c>
      <c r="I9" s="152">
        <v>43.646042000000001</v>
      </c>
      <c r="J9" s="152">
        <v>-70.226802000000006</v>
      </c>
    </row>
    <row r="10" spans="1:10" ht="12.75" customHeight="1" x14ac:dyDescent="0.2">
      <c r="A10" s="154" t="s">
        <v>141</v>
      </c>
      <c r="B10" s="154" t="s">
        <v>157</v>
      </c>
      <c r="C10" s="154" t="s">
        <v>158</v>
      </c>
      <c r="D10" s="154">
        <v>2</v>
      </c>
      <c r="E10" s="154" t="s">
        <v>30</v>
      </c>
      <c r="F10" s="155">
        <v>0.1</v>
      </c>
      <c r="G10" s="154">
        <v>43.800983000000002</v>
      </c>
      <c r="H10" s="154">
        <v>-70.116067000000001</v>
      </c>
      <c r="I10" s="154">
        <v>43.801082999999998</v>
      </c>
      <c r="J10" s="154">
        <v>-70.117566999999994</v>
      </c>
    </row>
    <row r="11" spans="1:10" ht="12.75" customHeight="1" x14ac:dyDescent="0.2">
      <c r="A11" s="33"/>
      <c r="B11" s="34">
        <f>COUNTA(B2:B10)</f>
        <v>9</v>
      </c>
      <c r="C11" s="33"/>
      <c r="D11" s="33"/>
      <c r="E11" s="72"/>
      <c r="F11" s="124">
        <f>SUM(F2:F10)</f>
        <v>4.43</v>
      </c>
      <c r="G11" s="33"/>
      <c r="H11" s="33"/>
      <c r="I11" s="33"/>
      <c r="J11" s="33"/>
    </row>
    <row r="12" spans="1:10" ht="7.5" customHeight="1" x14ac:dyDescent="0.2">
      <c r="A12" s="33"/>
      <c r="B12" s="33"/>
      <c r="C12" s="33"/>
      <c r="D12" s="33"/>
      <c r="E12" s="55"/>
      <c r="G12" s="33"/>
      <c r="H12" s="33"/>
      <c r="I12" s="33"/>
      <c r="J12" s="33"/>
    </row>
    <row r="13" spans="1:10" ht="12.75" customHeight="1" x14ac:dyDescent="0.2">
      <c r="A13" s="152" t="s">
        <v>159</v>
      </c>
      <c r="B13" s="152" t="s">
        <v>160</v>
      </c>
      <c r="C13" s="152" t="s">
        <v>161</v>
      </c>
      <c r="D13" s="152">
        <v>1</v>
      </c>
      <c r="E13" s="152" t="s">
        <v>30</v>
      </c>
      <c r="F13" s="153">
        <v>0.04</v>
      </c>
      <c r="G13" s="152">
        <v>44.445328000000003</v>
      </c>
      <c r="H13" s="152">
        <v>-68.318776999999997</v>
      </c>
      <c r="I13" s="152">
        <v>44.445008000000001</v>
      </c>
      <c r="J13" s="152">
        <v>-68.319363999999993</v>
      </c>
    </row>
    <row r="14" spans="1:10" ht="12.75" customHeight="1" x14ac:dyDescent="0.2">
      <c r="A14" s="152" t="s">
        <v>159</v>
      </c>
      <c r="B14" s="152" t="s">
        <v>162</v>
      </c>
      <c r="C14" s="152" t="s">
        <v>163</v>
      </c>
      <c r="D14" s="152">
        <v>1</v>
      </c>
      <c r="E14" s="152" t="s">
        <v>30</v>
      </c>
      <c r="F14" s="153">
        <v>4.2999999999999997E-2</v>
      </c>
      <c r="G14" s="152">
        <v>44.414774999999999</v>
      </c>
      <c r="H14" s="152">
        <v>-68.249906999999993</v>
      </c>
      <c r="I14" s="152">
        <v>44.414042999999999</v>
      </c>
      <c r="J14" s="152">
        <v>-68.250291000000004</v>
      </c>
    </row>
    <row r="15" spans="1:10" ht="12.75" customHeight="1" x14ac:dyDescent="0.2">
      <c r="A15" s="152" t="s">
        <v>159</v>
      </c>
      <c r="B15" s="152" t="s">
        <v>164</v>
      </c>
      <c r="C15" s="152" t="s">
        <v>165</v>
      </c>
      <c r="D15" s="152">
        <v>1</v>
      </c>
      <c r="E15" s="152" t="s">
        <v>30</v>
      </c>
      <c r="F15" s="153">
        <v>0.2</v>
      </c>
      <c r="G15" s="152">
        <v>44.328958</v>
      </c>
      <c r="H15" s="152">
        <v>-68.180171999999999</v>
      </c>
      <c r="I15" s="152">
        <v>44.328916999999997</v>
      </c>
      <c r="J15" s="152">
        <v>-68.184143000000006</v>
      </c>
    </row>
    <row r="16" spans="1:10" ht="12.75" customHeight="1" x14ac:dyDescent="0.2">
      <c r="A16" s="154" t="s">
        <v>159</v>
      </c>
      <c r="B16" s="154" t="s">
        <v>166</v>
      </c>
      <c r="C16" s="154" t="s">
        <v>167</v>
      </c>
      <c r="D16" s="154">
        <v>1</v>
      </c>
      <c r="E16" s="154" t="s">
        <v>30</v>
      </c>
      <c r="F16" s="155">
        <v>2.8000000000000001E-2</v>
      </c>
      <c r="G16" s="154">
        <v>44.391165000000001</v>
      </c>
      <c r="H16" s="154">
        <v>-68.203733</v>
      </c>
      <c r="I16" s="154">
        <v>44.391041999999999</v>
      </c>
      <c r="J16" s="154">
        <v>-68.202419000000006</v>
      </c>
    </row>
    <row r="17" spans="1:10" ht="12.75" customHeight="1" x14ac:dyDescent="0.2">
      <c r="A17" s="33"/>
      <c r="B17" s="34">
        <f>COUNTA(B13:B16)</f>
        <v>4</v>
      </c>
      <c r="C17" s="33"/>
      <c r="D17" s="46"/>
      <c r="E17" s="72"/>
      <c r="F17" s="124">
        <f>SUM(F13:F16)</f>
        <v>0.31100000000000005</v>
      </c>
      <c r="G17" s="46"/>
      <c r="H17" s="46"/>
      <c r="I17" s="46"/>
      <c r="J17" s="46"/>
    </row>
    <row r="18" spans="1:10" ht="7.5" customHeight="1" x14ac:dyDescent="0.2">
      <c r="A18" s="33"/>
      <c r="B18" s="33"/>
      <c r="C18" s="33"/>
      <c r="D18" s="33"/>
      <c r="E18" s="55"/>
      <c r="G18" s="33"/>
      <c r="H18" s="33"/>
      <c r="I18" s="33"/>
      <c r="J18" s="33"/>
    </row>
    <row r="19" spans="1:10" ht="12.75" customHeight="1" x14ac:dyDescent="0.2">
      <c r="A19" s="152" t="s">
        <v>168</v>
      </c>
      <c r="B19" s="152" t="s">
        <v>169</v>
      </c>
      <c r="C19" s="152" t="s">
        <v>170</v>
      </c>
      <c r="D19" s="152">
        <v>1</v>
      </c>
      <c r="E19" s="152" t="s">
        <v>30</v>
      </c>
      <c r="F19" s="153">
        <v>4.9000000000000002E-2</v>
      </c>
      <c r="G19" s="152">
        <v>44.185133</v>
      </c>
      <c r="H19" s="152">
        <v>-69.074361999999994</v>
      </c>
      <c r="I19" s="152">
        <v>44.185357000000003</v>
      </c>
      <c r="J19" s="152">
        <v>-69.074066000000002</v>
      </c>
    </row>
    <row r="20" spans="1:10" ht="12.75" customHeight="1" x14ac:dyDescent="0.2">
      <c r="A20" s="152" t="s">
        <v>168</v>
      </c>
      <c r="B20" s="152" t="s">
        <v>171</v>
      </c>
      <c r="C20" s="152" t="s">
        <v>172</v>
      </c>
      <c r="D20" s="152">
        <v>1</v>
      </c>
      <c r="E20" s="152" t="s">
        <v>30</v>
      </c>
      <c r="F20" s="153">
        <v>0.23</v>
      </c>
      <c r="G20" s="152">
        <v>44.204752999999997</v>
      </c>
      <c r="H20" s="152">
        <v>-69.059023999999994</v>
      </c>
      <c r="I20" s="152">
        <v>44.203423000000001</v>
      </c>
      <c r="J20" s="152">
        <v>-69.055760000000006</v>
      </c>
    </row>
    <row r="21" spans="1:10" ht="12.75" customHeight="1" x14ac:dyDescent="0.2">
      <c r="A21" s="154" t="s">
        <v>168</v>
      </c>
      <c r="B21" s="154" t="s">
        <v>173</v>
      </c>
      <c r="C21" s="154" t="s">
        <v>174</v>
      </c>
      <c r="D21" s="154">
        <v>1</v>
      </c>
      <c r="E21" s="154" t="s">
        <v>30</v>
      </c>
      <c r="F21" s="155">
        <v>0.12</v>
      </c>
      <c r="G21" s="154">
        <v>44.099105999999999</v>
      </c>
      <c r="H21" s="154">
        <v>-69.105251999999993</v>
      </c>
      <c r="I21" s="154">
        <v>44.099299000000002</v>
      </c>
      <c r="J21" s="154">
        <v>-69.107399000000001</v>
      </c>
    </row>
    <row r="22" spans="1:10" ht="12.75" customHeight="1" x14ac:dyDescent="0.2">
      <c r="A22" s="33"/>
      <c r="B22" s="34">
        <f>COUNTA(B19:B21)</f>
        <v>3</v>
      </c>
      <c r="C22" s="33"/>
      <c r="D22" s="33"/>
      <c r="E22" s="72"/>
      <c r="F22" s="124">
        <f>SUM(F19:F21)</f>
        <v>0.39900000000000002</v>
      </c>
      <c r="G22" s="33"/>
      <c r="H22" s="33"/>
      <c r="I22" s="33"/>
      <c r="J22" s="33"/>
    </row>
    <row r="23" spans="1:10" ht="7.5" customHeight="1" x14ac:dyDescent="0.2">
      <c r="A23" s="33"/>
      <c r="B23" s="33"/>
      <c r="C23" s="33"/>
      <c r="D23" s="33"/>
      <c r="E23" s="55"/>
      <c r="G23" s="33"/>
      <c r="H23" s="33"/>
      <c r="I23" s="33"/>
      <c r="J23" s="33"/>
    </row>
    <row r="24" spans="1:10" ht="12.75" customHeight="1" x14ac:dyDescent="0.2">
      <c r="A24" s="154" t="s">
        <v>175</v>
      </c>
      <c r="B24" s="154" t="s">
        <v>176</v>
      </c>
      <c r="C24" s="154" t="s">
        <v>177</v>
      </c>
      <c r="D24" s="154">
        <v>2</v>
      </c>
      <c r="E24" s="154" t="s">
        <v>30</v>
      </c>
      <c r="F24" s="155">
        <v>0.36</v>
      </c>
      <c r="G24" s="154">
        <v>43.872222999999998</v>
      </c>
      <c r="H24" s="154">
        <v>-69.524519999999995</v>
      </c>
      <c r="I24" s="154">
        <v>43.869791999999997</v>
      </c>
      <c r="J24" s="154">
        <v>-69.518901999999997</v>
      </c>
    </row>
    <row r="25" spans="1:10" ht="12.75" customHeight="1" x14ac:dyDescent="0.2">
      <c r="A25" s="33"/>
      <c r="B25" s="34">
        <f>COUNTA(B24:B24)</f>
        <v>1</v>
      </c>
      <c r="C25" s="33"/>
      <c r="D25" s="33"/>
      <c r="E25" s="72"/>
      <c r="F25" s="124">
        <f>SUM(F24:F24)</f>
        <v>0.36</v>
      </c>
      <c r="G25" s="33"/>
      <c r="H25" s="33"/>
      <c r="I25" s="33"/>
      <c r="J25" s="33"/>
    </row>
    <row r="26" spans="1:10" ht="7.5" customHeight="1" x14ac:dyDescent="0.2">
      <c r="A26" s="33"/>
      <c r="B26" s="33"/>
      <c r="C26" s="33"/>
      <c r="D26" s="33"/>
      <c r="E26" s="55"/>
      <c r="G26" s="33"/>
      <c r="H26" s="33"/>
      <c r="I26" s="33"/>
      <c r="J26" s="33"/>
    </row>
    <row r="27" spans="1:10" ht="12.75" customHeight="1" x14ac:dyDescent="0.2">
      <c r="A27" s="152" t="s">
        <v>178</v>
      </c>
      <c r="B27" s="152" t="s">
        <v>179</v>
      </c>
      <c r="C27" s="152" t="s">
        <v>180</v>
      </c>
      <c r="D27" s="152">
        <v>2</v>
      </c>
      <c r="E27" s="152" t="s">
        <v>30</v>
      </c>
      <c r="F27" s="153">
        <v>0.38</v>
      </c>
      <c r="G27" s="152">
        <v>43.770761</v>
      </c>
      <c r="H27" s="152">
        <v>-69.740011999999993</v>
      </c>
      <c r="I27" s="152">
        <v>43.773060000000001</v>
      </c>
      <c r="J27" s="152">
        <v>-69.733620999999999</v>
      </c>
    </row>
    <row r="28" spans="1:10" ht="12.75" customHeight="1" x14ac:dyDescent="0.2">
      <c r="A28" s="152" t="s">
        <v>178</v>
      </c>
      <c r="B28" s="152" t="s">
        <v>181</v>
      </c>
      <c r="C28" s="152" t="s">
        <v>182</v>
      </c>
      <c r="D28" s="152">
        <v>1</v>
      </c>
      <c r="E28" s="152" t="s">
        <v>30</v>
      </c>
      <c r="F28" s="153">
        <v>0.05</v>
      </c>
      <c r="G28" s="152">
        <v>43.783197999999999</v>
      </c>
      <c r="H28" s="152">
        <v>-69.723168000000001</v>
      </c>
      <c r="I28" s="152">
        <v>43.783552999999998</v>
      </c>
      <c r="J28" s="152">
        <v>-69.723731000000001</v>
      </c>
    </row>
    <row r="29" spans="1:10" ht="12.75" customHeight="1" x14ac:dyDescent="0.2">
      <c r="A29" s="152" t="s">
        <v>178</v>
      </c>
      <c r="B29" s="152" t="s">
        <v>183</v>
      </c>
      <c r="C29" s="152" t="s">
        <v>184</v>
      </c>
      <c r="D29" s="152">
        <v>1</v>
      </c>
      <c r="E29" s="152" t="s">
        <v>30</v>
      </c>
      <c r="F29" s="153">
        <v>0.7</v>
      </c>
      <c r="G29" s="152">
        <v>43.775055999999999</v>
      </c>
      <c r="H29" s="152">
        <v>-69.731662999999998</v>
      </c>
      <c r="I29" s="152">
        <v>43.782231000000003</v>
      </c>
      <c r="J29" s="152">
        <v>-69.722212999999996</v>
      </c>
    </row>
    <row r="30" spans="1:10" ht="12.75" customHeight="1" x14ac:dyDescent="0.2">
      <c r="A30" s="152" t="s">
        <v>178</v>
      </c>
      <c r="B30" s="152" t="s">
        <v>185</v>
      </c>
      <c r="C30" s="152" t="s">
        <v>186</v>
      </c>
      <c r="D30" s="152">
        <v>1</v>
      </c>
      <c r="E30" s="152" t="s">
        <v>30</v>
      </c>
      <c r="F30" s="153">
        <v>0.17</v>
      </c>
      <c r="G30" s="152">
        <v>43.733621999999997</v>
      </c>
      <c r="H30" s="152">
        <v>-69.796699000000004</v>
      </c>
      <c r="I30" s="152">
        <v>43.735351999999999</v>
      </c>
      <c r="J30" s="152">
        <v>-69.794358000000003</v>
      </c>
    </row>
    <row r="31" spans="1:10" ht="12.75" customHeight="1" x14ac:dyDescent="0.2">
      <c r="A31" s="152" t="s">
        <v>178</v>
      </c>
      <c r="B31" s="152" t="s">
        <v>187</v>
      </c>
      <c r="C31" s="152" t="s">
        <v>188</v>
      </c>
      <c r="D31" s="152">
        <v>1</v>
      </c>
      <c r="E31" s="152" t="s">
        <v>30</v>
      </c>
      <c r="F31" s="153">
        <v>0.24</v>
      </c>
      <c r="G31" s="152">
        <v>43.735351999999999</v>
      </c>
      <c r="H31" s="152">
        <v>-69.794358000000003</v>
      </c>
      <c r="I31" s="152">
        <v>43.73892</v>
      </c>
      <c r="J31" s="152">
        <v>-69.792043000000007</v>
      </c>
    </row>
    <row r="32" spans="1:10" ht="12.75" customHeight="1" x14ac:dyDescent="0.2">
      <c r="A32" s="154" t="s">
        <v>178</v>
      </c>
      <c r="B32" s="154" t="s">
        <v>189</v>
      </c>
      <c r="C32" s="154" t="s">
        <v>190</v>
      </c>
      <c r="D32" s="154">
        <v>1</v>
      </c>
      <c r="E32" s="154" t="s">
        <v>30</v>
      </c>
      <c r="F32" s="155">
        <v>0.55000000000000004</v>
      </c>
      <c r="G32" s="154">
        <v>43.732934</v>
      </c>
      <c r="H32" s="154">
        <v>-69.810022000000004</v>
      </c>
      <c r="I32" s="154">
        <v>43.733621999999997</v>
      </c>
      <c r="J32" s="154">
        <v>-69.796699000000004</v>
      </c>
    </row>
    <row r="33" spans="1:10" ht="12.75" customHeight="1" x14ac:dyDescent="0.2">
      <c r="A33" s="33"/>
      <c r="B33" s="34">
        <f>COUNTA(B27:B32)</f>
        <v>6</v>
      </c>
      <c r="C33" s="33"/>
      <c r="D33" s="33"/>
      <c r="E33" s="72"/>
      <c r="F33" s="124">
        <f>SUM(F27:F32)</f>
        <v>2.09</v>
      </c>
      <c r="G33" s="33"/>
      <c r="H33" s="33"/>
      <c r="I33" s="33"/>
      <c r="J33" s="33"/>
    </row>
    <row r="34" spans="1:10" ht="7.5" customHeight="1" x14ac:dyDescent="0.2">
      <c r="A34" s="33"/>
      <c r="B34" s="33"/>
      <c r="C34" s="33"/>
      <c r="D34" s="33"/>
      <c r="E34" s="55"/>
      <c r="G34" s="33"/>
      <c r="H34" s="33"/>
      <c r="I34" s="33"/>
      <c r="J34" s="33"/>
    </row>
    <row r="35" spans="1:10" ht="12.75" customHeight="1" x14ac:dyDescent="0.2">
      <c r="A35" s="154" t="s">
        <v>191</v>
      </c>
      <c r="B35" s="154" t="s">
        <v>192</v>
      </c>
      <c r="C35" s="154" t="s">
        <v>257</v>
      </c>
      <c r="D35" s="154">
        <v>1</v>
      </c>
      <c r="E35" s="154" t="s">
        <v>30</v>
      </c>
      <c r="F35" s="155">
        <v>0.1</v>
      </c>
      <c r="G35" s="154">
        <v>44.282949000000002</v>
      </c>
      <c r="H35" s="154">
        <v>-69.007430999999997</v>
      </c>
      <c r="I35" s="154">
        <v>44.281745999999998</v>
      </c>
      <c r="J35" s="154">
        <v>-69.007942</v>
      </c>
    </row>
    <row r="36" spans="1:10" ht="12.75" customHeight="1" x14ac:dyDescent="0.2">
      <c r="A36" s="33"/>
      <c r="B36" s="34">
        <f>COUNTA(B35:B35)</f>
        <v>1</v>
      </c>
      <c r="C36" s="33"/>
      <c r="D36" s="33"/>
      <c r="E36" s="72"/>
      <c r="F36" s="124">
        <f>SUM(F35:F35)</f>
        <v>0.1</v>
      </c>
      <c r="G36" s="33"/>
      <c r="H36" s="33"/>
      <c r="I36" s="33"/>
      <c r="J36" s="33"/>
    </row>
    <row r="37" spans="1:10" ht="7.5" customHeight="1" x14ac:dyDescent="0.2">
      <c r="A37" s="33"/>
      <c r="B37" s="33"/>
      <c r="C37" s="33"/>
      <c r="D37" s="33"/>
      <c r="E37" s="55"/>
      <c r="G37" s="33"/>
      <c r="H37" s="33"/>
      <c r="I37" s="33"/>
      <c r="J37" s="33"/>
    </row>
    <row r="38" spans="1:10" ht="12.75" customHeight="1" x14ac:dyDescent="0.2">
      <c r="A38" s="152" t="s">
        <v>193</v>
      </c>
      <c r="B38" s="152" t="s">
        <v>194</v>
      </c>
      <c r="C38" s="152" t="s">
        <v>291</v>
      </c>
      <c r="D38" s="152">
        <v>1</v>
      </c>
      <c r="E38" s="152" t="s">
        <v>30</v>
      </c>
      <c r="F38" s="153">
        <v>0.61</v>
      </c>
      <c r="G38" s="152">
        <v>43.481704999999998</v>
      </c>
      <c r="H38" s="152">
        <v>-70.383927999999997</v>
      </c>
      <c r="I38" s="152">
        <v>43.490411000000002</v>
      </c>
      <c r="J38" s="152">
        <v>-70.385226000000003</v>
      </c>
    </row>
    <row r="39" spans="1:10" ht="12.75" customHeight="1" x14ac:dyDescent="0.2">
      <c r="A39" s="152" t="s">
        <v>193</v>
      </c>
      <c r="B39" s="152" t="s">
        <v>195</v>
      </c>
      <c r="C39" s="152" t="s">
        <v>196</v>
      </c>
      <c r="D39" s="152">
        <v>1</v>
      </c>
      <c r="E39" s="152" t="s">
        <v>289</v>
      </c>
      <c r="F39" s="153">
        <v>0.18</v>
      </c>
      <c r="G39" s="152">
        <v>43.190103999999998</v>
      </c>
      <c r="H39" s="152">
        <v>-70.603961999999996</v>
      </c>
      <c r="I39" s="152">
        <v>43.189456999999997</v>
      </c>
      <c r="J39" s="152">
        <v>-70.600763000000001</v>
      </c>
    </row>
    <row r="40" spans="1:10" ht="12.75" customHeight="1" x14ac:dyDescent="0.2">
      <c r="A40" s="152" t="s">
        <v>193</v>
      </c>
      <c r="B40" s="152" t="s">
        <v>197</v>
      </c>
      <c r="C40" s="152" t="s">
        <v>198</v>
      </c>
      <c r="D40" s="152">
        <v>1</v>
      </c>
      <c r="E40" s="152" t="s">
        <v>30</v>
      </c>
      <c r="F40" s="153">
        <v>0.15</v>
      </c>
      <c r="G40" s="152">
        <v>43.300105000000002</v>
      </c>
      <c r="H40" s="152">
        <v>-70.566318999999993</v>
      </c>
      <c r="I40" s="152">
        <v>43.302075000000002</v>
      </c>
      <c r="J40" s="152">
        <v>-70.565231999999995</v>
      </c>
    </row>
    <row r="41" spans="1:10" ht="12.75" customHeight="1" x14ac:dyDescent="0.2">
      <c r="A41" s="152" t="s">
        <v>193</v>
      </c>
      <c r="B41" s="152" t="s">
        <v>199</v>
      </c>
      <c r="C41" s="152" t="s">
        <v>200</v>
      </c>
      <c r="D41" s="152">
        <v>1</v>
      </c>
      <c r="E41" s="152" t="s">
        <v>30</v>
      </c>
      <c r="F41" s="153">
        <v>0.1</v>
      </c>
      <c r="G41" s="152">
        <v>43.347254999999997</v>
      </c>
      <c r="H41" s="152">
        <v>-70.474885</v>
      </c>
      <c r="I41" s="152">
        <v>43.346449999999997</v>
      </c>
      <c r="J41" s="152">
        <v>-70.473130999999995</v>
      </c>
    </row>
    <row r="42" spans="1:10" ht="12.75" customHeight="1" x14ac:dyDescent="0.2">
      <c r="A42" s="152" t="s">
        <v>193</v>
      </c>
      <c r="B42" s="152" t="s">
        <v>201</v>
      </c>
      <c r="C42" s="152" t="s">
        <v>202</v>
      </c>
      <c r="D42" s="152">
        <v>1</v>
      </c>
      <c r="E42" s="152" t="s">
        <v>30</v>
      </c>
      <c r="F42" s="153">
        <v>0.33</v>
      </c>
      <c r="G42" s="152">
        <v>43.082645999999997</v>
      </c>
      <c r="H42" s="152">
        <v>-70.665914000000001</v>
      </c>
      <c r="I42" s="152">
        <v>43.085563</v>
      </c>
      <c r="J42" s="152">
        <v>-70.661306999999994</v>
      </c>
    </row>
    <row r="43" spans="1:10" ht="12.75" customHeight="1" x14ac:dyDescent="0.2">
      <c r="A43" s="152" t="s">
        <v>193</v>
      </c>
      <c r="B43" s="152" t="s">
        <v>203</v>
      </c>
      <c r="C43" s="152" t="s">
        <v>204</v>
      </c>
      <c r="D43" s="152">
        <v>1</v>
      </c>
      <c r="E43" s="152" t="s">
        <v>30</v>
      </c>
      <c r="F43" s="153">
        <v>0.43</v>
      </c>
      <c r="G43" s="152">
        <v>43.294372000000003</v>
      </c>
      <c r="H43" s="152">
        <v>-70.566632999999996</v>
      </c>
      <c r="I43" s="152">
        <v>43.300105000000002</v>
      </c>
      <c r="J43" s="152">
        <v>-70.566318999999993</v>
      </c>
    </row>
    <row r="44" spans="1:10" ht="12.75" customHeight="1" x14ac:dyDescent="0.2">
      <c r="A44" s="152" t="s">
        <v>193</v>
      </c>
      <c r="B44" s="152" t="s">
        <v>205</v>
      </c>
      <c r="C44" s="152" t="s">
        <v>206</v>
      </c>
      <c r="D44" s="152">
        <v>1</v>
      </c>
      <c r="E44" s="152" t="s">
        <v>30</v>
      </c>
      <c r="F44" s="153">
        <v>1.51</v>
      </c>
      <c r="G44" s="152">
        <v>43.321216</v>
      </c>
      <c r="H44" s="152">
        <v>-70.557264000000004</v>
      </c>
      <c r="I44" s="152">
        <v>43.326936000000003</v>
      </c>
      <c r="J44" s="152">
        <v>-70.546486000000002</v>
      </c>
    </row>
    <row r="45" spans="1:10" ht="12.75" customHeight="1" x14ac:dyDescent="0.2">
      <c r="A45" s="152" t="s">
        <v>193</v>
      </c>
      <c r="B45" s="152" t="s">
        <v>207</v>
      </c>
      <c r="C45" s="152" t="s">
        <v>208</v>
      </c>
      <c r="D45" s="152">
        <v>1</v>
      </c>
      <c r="E45" s="152" t="s">
        <v>30</v>
      </c>
      <c r="F45" s="153">
        <v>0.41</v>
      </c>
      <c r="G45" s="152">
        <v>43.475712000000001</v>
      </c>
      <c r="H45" s="152">
        <v>-70.383352000000002</v>
      </c>
      <c r="I45" s="152">
        <v>43.481704999999998</v>
      </c>
      <c r="J45" s="152">
        <v>-70.383927999999997</v>
      </c>
    </row>
    <row r="46" spans="1:10" ht="12.75" customHeight="1" x14ac:dyDescent="0.2">
      <c r="A46" s="152" t="s">
        <v>193</v>
      </c>
      <c r="B46" s="152" t="s">
        <v>209</v>
      </c>
      <c r="C46" s="152" t="s">
        <v>210</v>
      </c>
      <c r="D46" s="152">
        <v>1</v>
      </c>
      <c r="E46" s="152" t="s">
        <v>30</v>
      </c>
      <c r="F46" s="153">
        <v>0.38</v>
      </c>
      <c r="G46" s="152">
        <v>43.259770000000003</v>
      </c>
      <c r="H46" s="152">
        <v>-70.588767000000004</v>
      </c>
      <c r="I46" s="152">
        <v>43.264577000000003</v>
      </c>
      <c r="J46" s="152">
        <v>-70.587193999999997</v>
      </c>
    </row>
    <row r="47" spans="1:10" ht="12.75" customHeight="1" x14ac:dyDescent="0.2">
      <c r="A47" s="152" t="s">
        <v>193</v>
      </c>
      <c r="B47" s="152" t="s">
        <v>258</v>
      </c>
      <c r="C47" s="152" t="s">
        <v>259</v>
      </c>
      <c r="D47" s="152">
        <v>1</v>
      </c>
      <c r="E47" s="152" t="s">
        <v>30</v>
      </c>
      <c r="F47" s="153">
        <v>0.27</v>
      </c>
      <c r="G47" s="152">
        <v>43.066229</v>
      </c>
      <c r="H47" s="152">
        <v>-70.693161000000003</v>
      </c>
      <c r="I47" s="152">
        <v>43.064655000000002</v>
      </c>
      <c r="J47" s="152">
        <v>-70.688760000000002</v>
      </c>
    </row>
    <row r="48" spans="1:10" ht="12.75" customHeight="1" x14ac:dyDescent="0.2">
      <c r="A48" s="152" t="s">
        <v>193</v>
      </c>
      <c r="B48" s="152" t="s">
        <v>260</v>
      </c>
      <c r="C48" s="152" t="s">
        <v>261</v>
      </c>
      <c r="D48" s="152">
        <v>1</v>
      </c>
      <c r="E48" s="152" t="s">
        <v>30</v>
      </c>
      <c r="F48" s="153">
        <v>0.14000000000000001</v>
      </c>
      <c r="G48" s="152">
        <v>43.068080000000002</v>
      </c>
      <c r="H48" s="152">
        <v>-70.694086999999996</v>
      </c>
      <c r="I48" s="152">
        <v>43.066229</v>
      </c>
      <c r="J48" s="152">
        <v>-70.693161000000003</v>
      </c>
    </row>
    <row r="49" spans="1:10" ht="12.75" customHeight="1" x14ac:dyDescent="0.2">
      <c r="A49" s="152" t="s">
        <v>193</v>
      </c>
      <c r="B49" s="152" t="s">
        <v>262</v>
      </c>
      <c r="C49" s="152" t="s">
        <v>263</v>
      </c>
      <c r="D49" s="152">
        <v>1</v>
      </c>
      <c r="E49" s="152" t="s">
        <v>30</v>
      </c>
      <c r="F49" s="153">
        <v>0.56000000000000005</v>
      </c>
      <c r="G49" s="152">
        <v>43.064655000000002</v>
      </c>
      <c r="H49" s="152">
        <v>-70.688760000000002</v>
      </c>
      <c r="I49" s="152">
        <v>43.068756999999998</v>
      </c>
      <c r="J49" s="152">
        <v>-70.678826000000001</v>
      </c>
    </row>
    <row r="50" spans="1:10" ht="12.75" customHeight="1" x14ac:dyDescent="0.2">
      <c r="A50" s="152" t="s">
        <v>193</v>
      </c>
      <c r="B50" s="152" t="s">
        <v>211</v>
      </c>
      <c r="C50" s="152" t="s">
        <v>212</v>
      </c>
      <c r="D50" s="152">
        <v>1</v>
      </c>
      <c r="E50" s="152" t="s">
        <v>30</v>
      </c>
      <c r="F50" s="153">
        <v>0.79</v>
      </c>
      <c r="G50" s="152">
        <v>43.426350999999997</v>
      </c>
      <c r="H50" s="152">
        <v>-70.376299000000003</v>
      </c>
      <c r="I50" s="152">
        <v>43.435656000000002</v>
      </c>
      <c r="J50" s="152">
        <v>-70.367615999999998</v>
      </c>
    </row>
    <row r="51" spans="1:10" ht="12.75" customHeight="1" x14ac:dyDescent="0.2">
      <c r="A51" s="152" t="s">
        <v>193</v>
      </c>
      <c r="B51" s="152" t="s">
        <v>213</v>
      </c>
      <c r="C51" s="152" t="s">
        <v>214</v>
      </c>
      <c r="D51" s="152">
        <v>1</v>
      </c>
      <c r="E51" s="152" t="s">
        <v>30</v>
      </c>
      <c r="F51" s="153">
        <v>0.49199999999999999</v>
      </c>
      <c r="G51" s="152">
        <v>43.440536999999999</v>
      </c>
      <c r="H51" s="152">
        <v>-70.353838999999994</v>
      </c>
      <c r="I51" s="152">
        <v>43.441769999999998</v>
      </c>
      <c r="J51" s="152">
        <v>-70.344584999999995</v>
      </c>
    </row>
    <row r="52" spans="1:10" ht="12.75" customHeight="1" x14ac:dyDescent="0.2">
      <c r="A52" s="152" t="s">
        <v>193</v>
      </c>
      <c r="B52" s="152" t="s">
        <v>215</v>
      </c>
      <c r="C52" s="152" t="s">
        <v>216</v>
      </c>
      <c r="D52" s="152">
        <v>1</v>
      </c>
      <c r="E52" s="152" t="s">
        <v>30</v>
      </c>
      <c r="F52" s="153">
        <v>0.61</v>
      </c>
      <c r="G52" s="152">
        <v>43.344962000000002</v>
      </c>
      <c r="H52" s="152">
        <v>-70.486390999999998</v>
      </c>
      <c r="I52" s="152">
        <v>43.348135999999997</v>
      </c>
      <c r="J52" s="152">
        <v>-70.476052999999993</v>
      </c>
    </row>
    <row r="53" spans="1:10" ht="12.75" customHeight="1" x14ac:dyDescent="0.2">
      <c r="A53" s="152" t="s">
        <v>193</v>
      </c>
      <c r="B53" s="152" t="s">
        <v>217</v>
      </c>
      <c r="C53" s="152" t="s">
        <v>218</v>
      </c>
      <c r="D53" s="152">
        <v>1</v>
      </c>
      <c r="E53" s="152" t="s">
        <v>289</v>
      </c>
      <c r="F53" s="153">
        <v>1.9</v>
      </c>
      <c r="G53" s="152">
        <v>43.388092999999998</v>
      </c>
      <c r="H53" s="152">
        <v>-70.429518999999999</v>
      </c>
      <c r="I53" s="152">
        <v>43.402231999999998</v>
      </c>
      <c r="J53" s="152">
        <v>-70.399016000000003</v>
      </c>
    </row>
    <row r="54" spans="1:10" ht="12.75" customHeight="1" x14ac:dyDescent="0.2">
      <c r="A54" s="152" t="s">
        <v>193</v>
      </c>
      <c r="B54" s="152" t="s">
        <v>219</v>
      </c>
      <c r="C54" s="152" t="s">
        <v>292</v>
      </c>
      <c r="D54" s="152">
        <v>1</v>
      </c>
      <c r="E54" s="152" t="s">
        <v>289</v>
      </c>
      <c r="F54" s="153">
        <v>1.19</v>
      </c>
      <c r="G54" s="152">
        <v>43.450513999999998</v>
      </c>
      <c r="H54" s="152">
        <v>-70.362898999999999</v>
      </c>
      <c r="I54" s="152">
        <v>43.460391000000001</v>
      </c>
      <c r="J54" s="152">
        <v>-70.379926999999995</v>
      </c>
    </row>
    <row r="55" spans="1:10" ht="12.75" customHeight="1" x14ac:dyDescent="0.2">
      <c r="A55" s="152" t="s">
        <v>193</v>
      </c>
      <c r="B55" s="152" t="s">
        <v>220</v>
      </c>
      <c r="C55" s="152" t="s">
        <v>293</v>
      </c>
      <c r="D55" s="152">
        <v>1</v>
      </c>
      <c r="E55" s="152" t="s">
        <v>30</v>
      </c>
      <c r="F55" s="153">
        <v>0.38</v>
      </c>
      <c r="G55" s="152">
        <v>43.490411000000002</v>
      </c>
      <c r="H55" s="152">
        <v>-70.385226000000003</v>
      </c>
      <c r="I55" s="152">
        <v>43.495857000000001</v>
      </c>
      <c r="J55" s="152">
        <v>-70.384800999999996</v>
      </c>
    </row>
    <row r="56" spans="1:10" ht="12.75" customHeight="1" x14ac:dyDescent="0.2">
      <c r="A56" s="152" t="s">
        <v>193</v>
      </c>
      <c r="B56" s="152" t="s">
        <v>221</v>
      </c>
      <c r="C56" s="152" t="s">
        <v>294</v>
      </c>
      <c r="D56" s="152">
        <v>1</v>
      </c>
      <c r="E56" s="152" t="s">
        <v>289</v>
      </c>
      <c r="F56" s="153">
        <v>0.57999999999999996</v>
      </c>
      <c r="G56" s="152">
        <v>43.326936000000003</v>
      </c>
      <c r="H56" s="152">
        <v>-70.546486000000002</v>
      </c>
      <c r="I56" s="152">
        <v>43.334735999999999</v>
      </c>
      <c r="J56" s="152">
        <v>-70.539631999999997</v>
      </c>
    </row>
    <row r="57" spans="1:10" ht="12.75" customHeight="1" x14ac:dyDescent="0.2">
      <c r="A57" s="152" t="s">
        <v>193</v>
      </c>
      <c r="B57" s="152" t="s">
        <v>222</v>
      </c>
      <c r="C57" s="152" t="s">
        <v>223</v>
      </c>
      <c r="D57" s="152">
        <v>3</v>
      </c>
      <c r="E57" s="152" t="s">
        <v>30</v>
      </c>
      <c r="F57" s="153">
        <v>0.71</v>
      </c>
      <c r="G57" s="152">
        <v>43.343795</v>
      </c>
      <c r="H57" s="152">
        <v>-70.514318000000003</v>
      </c>
      <c r="I57" s="152">
        <v>43.344208000000002</v>
      </c>
      <c r="J57" s="152">
        <v>-70.501172999999994</v>
      </c>
    </row>
    <row r="58" spans="1:10" ht="12.75" customHeight="1" x14ac:dyDescent="0.2">
      <c r="A58" s="152" t="s">
        <v>193</v>
      </c>
      <c r="B58" s="152" t="s">
        <v>224</v>
      </c>
      <c r="C58" s="152" t="s">
        <v>225</v>
      </c>
      <c r="D58" s="152">
        <v>1</v>
      </c>
      <c r="E58" s="152" t="s">
        <v>30</v>
      </c>
      <c r="F58" s="153">
        <v>0.05</v>
      </c>
      <c r="G58" s="152">
        <v>43.244450000000001</v>
      </c>
      <c r="H58" s="152">
        <v>-70.590093999999993</v>
      </c>
      <c r="I58" s="152">
        <v>43.244838999999999</v>
      </c>
      <c r="J58" s="152">
        <v>-70.590869999999995</v>
      </c>
    </row>
    <row r="59" spans="1:10" ht="12.75" customHeight="1" x14ac:dyDescent="0.2">
      <c r="A59" s="152" t="s">
        <v>193</v>
      </c>
      <c r="B59" s="152" t="s">
        <v>264</v>
      </c>
      <c r="C59" s="152" t="s">
        <v>265</v>
      </c>
      <c r="D59" s="152">
        <v>1</v>
      </c>
      <c r="E59" s="152" t="s">
        <v>30</v>
      </c>
      <c r="F59" s="153">
        <v>1.24</v>
      </c>
      <c r="G59" s="152">
        <v>43.152332999999999</v>
      </c>
      <c r="H59" s="152">
        <v>-70.621184999999997</v>
      </c>
      <c r="I59" s="152">
        <v>43.168413000000001</v>
      </c>
      <c r="J59" s="152">
        <v>-70.610090999999997</v>
      </c>
    </row>
    <row r="60" spans="1:10" ht="12.75" customHeight="1" x14ac:dyDescent="0.2">
      <c r="A60" s="152" t="s">
        <v>193</v>
      </c>
      <c r="B60" s="152" t="s">
        <v>266</v>
      </c>
      <c r="C60" s="152" t="s">
        <v>267</v>
      </c>
      <c r="D60" s="152">
        <v>1</v>
      </c>
      <c r="E60" s="152" t="s">
        <v>30</v>
      </c>
      <c r="F60" s="153">
        <v>0.6</v>
      </c>
      <c r="G60" s="152">
        <v>43.144615999999999</v>
      </c>
      <c r="H60" s="152">
        <v>-70.626508000000001</v>
      </c>
      <c r="I60" s="152">
        <v>43.152332999999999</v>
      </c>
      <c r="J60" s="152">
        <v>-70.621184999999997</v>
      </c>
    </row>
    <row r="61" spans="1:10" ht="12.75" customHeight="1" x14ac:dyDescent="0.2">
      <c r="A61" s="152" t="s">
        <v>193</v>
      </c>
      <c r="B61" s="152" t="s">
        <v>226</v>
      </c>
      <c r="C61" s="152" t="s">
        <v>227</v>
      </c>
      <c r="D61" s="152">
        <v>1</v>
      </c>
      <c r="E61" s="152" t="s">
        <v>30</v>
      </c>
      <c r="F61" s="153">
        <v>0.72</v>
      </c>
      <c r="G61" s="152">
        <v>43.249360000000003</v>
      </c>
      <c r="H61" s="152">
        <v>-70.593874</v>
      </c>
      <c r="I61" s="152">
        <v>43.259770000000003</v>
      </c>
      <c r="J61" s="152">
        <v>-70.588767000000004</v>
      </c>
    </row>
    <row r="62" spans="1:10" ht="12.75" customHeight="1" x14ac:dyDescent="0.2">
      <c r="A62" s="152" t="s">
        <v>193</v>
      </c>
      <c r="B62" s="152" t="s">
        <v>228</v>
      </c>
      <c r="C62" s="152" t="s">
        <v>229</v>
      </c>
      <c r="D62" s="152">
        <v>1</v>
      </c>
      <c r="E62" s="152" t="s">
        <v>30</v>
      </c>
      <c r="F62" s="153">
        <v>1.27</v>
      </c>
      <c r="G62" s="152">
        <v>43.435656000000002</v>
      </c>
      <c r="H62" s="152">
        <v>-70.367615999999998</v>
      </c>
      <c r="I62" s="152">
        <v>43.440536999999999</v>
      </c>
      <c r="J62" s="152">
        <v>-70.353838999999994</v>
      </c>
    </row>
    <row r="63" spans="1:10" ht="12.75" customHeight="1" x14ac:dyDescent="0.2">
      <c r="A63" s="152" t="s">
        <v>193</v>
      </c>
      <c r="B63" s="152" t="s">
        <v>230</v>
      </c>
      <c r="C63" s="152" t="s">
        <v>231</v>
      </c>
      <c r="D63" s="152">
        <v>3</v>
      </c>
      <c r="E63" s="152" t="s">
        <v>30</v>
      </c>
      <c r="F63" s="153">
        <v>0.41</v>
      </c>
      <c r="G63" s="152">
        <v>43.344617</v>
      </c>
      <c r="H63" s="152">
        <v>-70.494386000000006</v>
      </c>
      <c r="I63" s="152">
        <v>43.344396000000003</v>
      </c>
      <c r="J63" s="152">
        <v>-70.486816000000005</v>
      </c>
    </row>
    <row r="64" spans="1:10" ht="12.75" customHeight="1" x14ac:dyDescent="0.2">
      <c r="A64" s="152" t="s">
        <v>193</v>
      </c>
      <c r="B64" s="152" t="s">
        <v>232</v>
      </c>
      <c r="C64" s="152" t="s">
        <v>233</v>
      </c>
      <c r="D64" s="152">
        <v>1</v>
      </c>
      <c r="E64" s="152" t="s">
        <v>30</v>
      </c>
      <c r="F64" s="153">
        <v>0.23</v>
      </c>
      <c r="G64" s="152">
        <v>43.264577000000003</v>
      </c>
      <c r="H64" s="152">
        <v>-70.587193999999997</v>
      </c>
      <c r="I64" s="152">
        <v>43.267373999999997</v>
      </c>
      <c r="J64" s="152">
        <v>-70.585890000000006</v>
      </c>
    </row>
    <row r="65" spans="1:10" ht="12.75" customHeight="1" x14ac:dyDescent="0.2">
      <c r="A65" s="152" t="s">
        <v>193</v>
      </c>
      <c r="B65" s="152" t="s">
        <v>234</v>
      </c>
      <c r="C65" s="152" t="s">
        <v>235</v>
      </c>
      <c r="D65" s="152">
        <v>1</v>
      </c>
      <c r="E65" s="152" t="s">
        <v>30</v>
      </c>
      <c r="F65" s="153">
        <v>0.1</v>
      </c>
      <c r="G65" s="152">
        <v>43.343586000000002</v>
      </c>
      <c r="H65" s="152">
        <v>-70.499842000000001</v>
      </c>
      <c r="I65" s="152">
        <v>43.343933</v>
      </c>
      <c r="J65" s="152">
        <v>-70.497766999999996</v>
      </c>
    </row>
    <row r="66" spans="1:10" ht="12.75" customHeight="1" x14ac:dyDescent="0.2">
      <c r="A66" s="152" t="s">
        <v>193</v>
      </c>
      <c r="B66" s="152" t="s">
        <v>236</v>
      </c>
      <c r="C66" s="152" t="s">
        <v>237</v>
      </c>
      <c r="D66" s="152">
        <v>1</v>
      </c>
      <c r="E66" s="152" t="s">
        <v>30</v>
      </c>
      <c r="F66" s="153">
        <v>1.1200000000000001</v>
      </c>
      <c r="G66" s="152">
        <v>43.507032000000002</v>
      </c>
      <c r="H66" s="152">
        <v>-70.378623000000005</v>
      </c>
      <c r="I66" s="152">
        <v>43.521130999999997</v>
      </c>
      <c r="J66" s="152">
        <v>-70.367560999999995</v>
      </c>
    </row>
    <row r="67" spans="1:10" ht="12.75" customHeight="1" x14ac:dyDescent="0.2">
      <c r="A67" s="152" t="s">
        <v>193</v>
      </c>
      <c r="B67" s="152" t="s">
        <v>238</v>
      </c>
      <c r="C67" s="152" t="s">
        <v>239</v>
      </c>
      <c r="D67" s="152">
        <v>1</v>
      </c>
      <c r="E67" s="152" t="s">
        <v>30</v>
      </c>
      <c r="F67" s="153">
        <v>0.84</v>
      </c>
      <c r="G67" s="152">
        <v>43.521130999999997</v>
      </c>
      <c r="H67" s="152">
        <v>-70.367560999999995</v>
      </c>
      <c r="I67" s="152">
        <v>43.531283999999999</v>
      </c>
      <c r="J67" s="152">
        <v>-70.358186000000003</v>
      </c>
    </row>
    <row r="68" spans="1:10" ht="12.75" customHeight="1" x14ac:dyDescent="0.2">
      <c r="A68" s="152" t="s">
        <v>193</v>
      </c>
      <c r="B68" s="152" t="s">
        <v>240</v>
      </c>
      <c r="C68" s="152" t="s">
        <v>241</v>
      </c>
      <c r="D68" s="152">
        <v>1</v>
      </c>
      <c r="E68" s="152" t="s">
        <v>30</v>
      </c>
      <c r="F68" s="153">
        <v>0.76</v>
      </c>
      <c r="G68" s="152">
        <v>43.497067999999999</v>
      </c>
      <c r="H68" s="152">
        <v>-70.384456999999998</v>
      </c>
      <c r="I68" s="152">
        <v>43.507032000000002</v>
      </c>
      <c r="J68" s="152">
        <v>-70.378623000000005</v>
      </c>
    </row>
    <row r="69" spans="1:10" ht="12.75" customHeight="1" x14ac:dyDescent="0.2">
      <c r="A69" s="152" t="s">
        <v>193</v>
      </c>
      <c r="B69" s="152" t="s">
        <v>242</v>
      </c>
      <c r="C69" s="152" t="s">
        <v>243</v>
      </c>
      <c r="D69" s="152">
        <v>1</v>
      </c>
      <c r="E69" s="152" t="s">
        <v>30</v>
      </c>
      <c r="F69" s="153">
        <v>0.15</v>
      </c>
      <c r="G69" s="152">
        <v>43.248035999999999</v>
      </c>
      <c r="H69" s="152">
        <v>-70.595568</v>
      </c>
      <c r="I69" s="152">
        <v>43.249965000000003</v>
      </c>
      <c r="J69" s="152">
        <v>-70.594960999999998</v>
      </c>
    </row>
    <row r="70" spans="1:10" ht="12.75" customHeight="1" x14ac:dyDescent="0.2">
      <c r="A70" s="152" t="s">
        <v>193</v>
      </c>
      <c r="B70" s="152" t="s">
        <v>244</v>
      </c>
      <c r="C70" s="152" t="s">
        <v>245</v>
      </c>
      <c r="D70" s="152">
        <v>1</v>
      </c>
      <c r="E70" s="152" t="s">
        <v>30</v>
      </c>
      <c r="F70" s="153">
        <v>0.27</v>
      </c>
      <c r="G70" s="152">
        <v>43.086326</v>
      </c>
      <c r="H70" s="152">
        <v>-70.660709999999995</v>
      </c>
      <c r="I70" s="152">
        <v>43.089849999999998</v>
      </c>
      <c r="J70" s="152">
        <v>-70.662402</v>
      </c>
    </row>
    <row r="71" spans="1:10" ht="12.75" customHeight="1" x14ac:dyDescent="0.2">
      <c r="A71" s="152" t="s">
        <v>193</v>
      </c>
      <c r="B71" s="152" t="s">
        <v>246</v>
      </c>
      <c r="C71" s="152" t="s">
        <v>247</v>
      </c>
      <c r="D71" s="152">
        <v>1</v>
      </c>
      <c r="E71" s="152" t="s">
        <v>30</v>
      </c>
      <c r="F71" s="153">
        <v>0.26</v>
      </c>
      <c r="G71" s="152">
        <v>43.173358999999998</v>
      </c>
      <c r="H71" s="152">
        <v>-70.605200999999994</v>
      </c>
      <c r="I71" s="152">
        <v>43.176105</v>
      </c>
      <c r="J71" s="152">
        <v>-70.608129000000005</v>
      </c>
    </row>
    <row r="72" spans="1:10" ht="12.75" customHeight="1" x14ac:dyDescent="0.2">
      <c r="A72" s="152" t="s">
        <v>193</v>
      </c>
      <c r="B72" s="152" t="s">
        <v>248</v>
      </c>
      <c r="C72" s="152" t="s">
        <v>249</v>
      </c>
      <c r="D72" s="152">
        <v>1</v>
      </c>
      <c r="E72" s="152" t="s">
        <v>30</v>
      </c>
      <c r="F72" s="153">
        <v>1.18</v>
      </c>
      <c r="G72" s="152">
        <v>43.302075000000002</v>
      </c>
      <c r="H72" s="152">
        <v>-70.565231999999995</v>
      </c>
      <c r="I72" s="152">
        <v>43.317382000000002</v>
      </c>
      <c r="J72" s="152">
        <v>-70.555940000000007</v>
      </c>
    </row>
    <row r="73" spans="1:10" ht="12.75" customHeight="1" x14ac:dyDescent="0.2">
      <c r="A73" s="152" t="s">
        <v>193</v>
      </c>
      <c r="B73" s="152" t="s">
        <v>250</v>
      </c>
      <c r="C73" s="152" t="s">
        <v>251</v>
      </c>
      <c r="D73" s="152">
        <v>1</v>
      </c>
      <c r="E73" s="152" t="s">
        <v>30</v>
      </c>
      <c r="F73" s="153">
        <v>0.25</v>
      </c>
      <c r="G73" s="152">
        <v>43.319746000000002</v>
      </c>
      <c r="H73" s="152">
        <v>-70.559417999999994</v>
      </c>
      <c r="I73" s="152">
        <v>43.320540999999999</v>
      </c>
      <c r="J73" s="152">
        <v>-70.559757000000005</v>
      </c>
    </row>
    <row r="74" spans="1:10" ht="12.75" customHeight="1" x14ac:dyDescent="0.2">
      <c r="A74" s="154" t="s">
        <v>193</v>
      </c>
      <c r="B74" s="154" t="s">
        <v>252</v>
      </c>
      <c r="C74" s="154" t="s">
        <v>253</v>
      </c>
      <c r="D74" s="154">
        <v>1</v>
      </c>
      <c r="E74" s="154" t="s">
        <v>30</v>
      </c>
      <c r="F74" s="155">
        <v>0.32</v>
      </c>
      <c r="G74" s="154">
        <v>43.131284999999998</v>
      </c>
      <c r="H74" s="154">
        <v>-70.638733000000002</v>
      </c>
      <c r="I74" s="154">
        <v>43.133240000000001</v>
      </c>
      <c r="J74" s="154">
        <v>-70.634463999999994</v>
      </c>
    </row>
    <row r="75" spans="1:10" ht="12.75" customHeight="1" x14ac:dyDescent="0.2">
      <c r="A75" s="33"/>
      <c r="B75" s="34">
        <f>COUNTA(B38:B74)</f>
        <v>37</v>
      </c>
      <c r="C75" s="33"/>
      <c r="D75" s="33"/>
      <c r="E75" s="72"/>
      <c r="F75" s="124">
        <f>SUM(F38:F74)</f>
        <v>21.492000000000004</v>
      </c>
      <c r="G75" s="33"/>
      <c r="H75" s="33"/>
      <c r="I75" s="33"/>
      <c r="J75" s="33"/>
    </row>
    <row r="76" spans="1:10" ht="12.75" customHeight="1" x14ac:dyDescent="0.2">
      <c r="A76" s="33"/>
      <c r="B76" s="33"/>
      <c r="C76" s="33"/>
      <c r="D76" s="33"/>
      <c r="E76" s="55"/>
      <c r="G76" s="33"/>
      <c r="H76" s="33"/>
      <c r="I76" s="33"/>
      <c r="J76" s="33"/>
    </row>
    <row r="77" spans="1:10" ht="12.75" customHeight="1" x14ac:dyDescent="0.2">
      <c r="A77" s="33"/>
      <c r="B77" s="34"/>
      <c r="C77" s="33"/>
      <c r="D77" s="33"/>
      <c r="E77" s="72"/>
      <c r="F77" s="124"/>
      <c r="G77" s="33"/>
      <c r="H77" s="33"/>
      <c r="I77" s="33"/>
      <c r="J77" s="33"/>
    </row>
    <row r="78" spans="1:10" ht="12.75" customHeight="1" x14ac:dyDescent="0.2">
      <c r="A78" s="33"/>
      <c r="C78" s="97" t="s">
        <v>97</v>
      </c>
      <c r="D78" s="98"/>
      <c r="E78" s="99"/>
      <c r="G78" s="33"/>
      <c r="H78" s="33"/>
      <c r="I78" s="33"/>
      <c r="J78" s="33"/>
    </row>
    <row r="79" spans="1:10" s="2" customFormat="1" ht="12.75" customHeight="1" x14ac:dyDescent="0.15">
      <c r="C79" s="93" t="s">
        <v>95</v>
      </c>
      <c r="D79" s="94">
        <f>SUM(B11+B17+B22+B25+B33+B36+B75)</f>
        <v>61</v>
      </c>
      <c r="E79" s="99"/>
      <c r="F79" s="134"/>
      <c r="G79" s="54"/>
      <c r="H79" s="54"/>
      <c r="I79" s="54"/>
      <c r="J79" s="54"/>
    </row>
    <row r="80" spans="1:10" ht="12.75" customHeight="1" x14ac:dyDescent="0.2">
      <c r="A80" s="47"/>
      <c r="B80" s="47"/>
      <c r="C80" s="93" t="s">
        <v>96</v>
      </c>
      <c r="D80" s="136">
        <f>SUM(F11+F17+F22+F25+F33+F36+F75)</f>
        <v>29.182000000000002</v>
      </c>
      <c r="E80" s="96" t="s">
        <v>254</v>
      </c>
      <c r="F80" s="135"/>
      <c r="G80" s="46"/>
      <c r="H80" s="46"/>
      <c r="I80" s="46"/>
      <c r="J80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Maine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96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1406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65</v>
      </c>
      <c r="D1" s="3" t="s">
        <v>68</v>
      </c>
      <c r="E1" s="3" t="s">
        <v>268</v>
      </c>
      <c r="F1" s="3" t="s">
        <v>269</v>
      </c>
      <c r="G1" s="3" t="s">
        <v>270</v>
      </c>
      <c r="H1" s="3" t="s">
        <v>271</v>
      </c>
      <c r="I1" s="73" t="s">
        <v>255</v>
      </c>
    </row>
    <row r="2" spans="1:9" ht="12.75" customHeight="1" x14ac:dyDescent="0.2">
      <c r="A2" s="156" t="s">
        <v>141</v>
      </c>
      <c r="B2" s="156" t="s">
        <v>142</v>
      </c>
      <c r="C2" s="156" t="s">
        <v>143</v>
      </c>
      <c r="D2" s="152">
        <v>1</v>
      </c>
      <c r="E2" s="156" t="s">
        <v>29</v>
      </c>
      <c r="F2" s="156">
        <v>101</v>
      </c>
      <c r="G2" s="156">
        <v>1</v>
      </c>
      <c r="H2" s="156">
        <v>0</v>
      </c>
      <c r="I2" s="157">
        <v>0.38</v>
      </c>
    </row>
    <row r="3" spans="1:9" ht="12.75" customHeight="1" x14ac:dyDescent="0.2">
      <c r="A3" s="156" t="s">
        <v>141</v>
      </c>
      <c r="B3" s="156" t="s">
        <v>144</v>
      </c>
      <c r="C3" s="156" t="s">
        <v>145</v>
      </c>
      <c r="D3" s="152">
        <v>1</v>
      </c>
      <c r="E3" s="156" t="s">
        <v>29</v>
      </c>
      <c r="F3" s="156">
        <v>101</v>
      </c>
      <c r="G3" s="156">
        <v>3</v>
      </c>
      <c r="H3" s="156">
        <v>0</v>
      </c>
      <c r="I3" s="157">
        <v>0.22</v>
      </c>
    </row>
    <row r="4" spans="1:9" ht="12.75" customHeight="1" x14ac:dyDescent="0.2">
      <c r="A4" s="156" t="s">
        <v>141</v>
      </c>
      <c r="B4" s="156" t="s">
        <v>146</v>
      </c>
      <c r="C4" s="156" t="s">
        <v>147</v>
      </c>
      <c r="D4" s="152">
        <v>1</v>
      </c>
      <c r="E4" s="156" t="s">
        <v>29</v>
      </c>
      <c r="F4" s="156">
        <v>101</v>
      </c>
      <c r="G4" s="156">
        <v>1</v>
      </c>
      <c r="H4" s="156">
        <v>0</v>
      </c>
      <c r="I4" s="157">
        <v>0.6</v>
      </c>
    </row>
    <row r="5" spans="1:9" ht="12.75" customHeight="1" x14ac:dyDescent="0.2">
      <c r="A5" s="156" t="s">
        <v>141</v>
      </c>
      <c r="B5" s="156" t="s">
        <v>148</v>
      </c>
      <c r="C5" s="156" t="s">
        <v>149</v>
      </c>
      <c r="D5" s="152">
        <v>1</v>
      </c>
      <c r="E5" s="156" t="s">
        <v>29</v>
      </c>
      <c r="F5" s="156">
        <v>101</v>
      </c>
      <c r="G5" s="156">
        <v>2</v>
      </c>
      <c r="H5" s="156">
        <v>0</v>
      </c>
      <c r="I5" s="157">
        <v>0.56000000000000005</v>
      </c>
    </row>
    <row r="6" spans="1:9" ht="12.75" customHeight="1" x14ac:dyDescent="0.2">
      <c r="A6" s="156" t="s">
        <v>141</v>
      </c>
      <c r="B6" s="156" t="s">
        <v>150</v>
      </c>
      <c r="C6" s="156" t="s">
        <v>290</v>
      </c>
      <c r="D6" s="152">
        <v>1</v>
      </c>
      <c r="E6" s="156" t="s">
        <v>29</v>
      </c>
      <c r="F6" s="156">
        <v>101</v>
      </c>
      <c r="G6" s="156">
        <v>1</v>
      </c>
      <c r="H6" s="156">
        <v>0</v>
      </c>
      <c r="I6" s="157">
        <v>0.56000000000000005</v>
      </c>
    </row>
    <row r="7" spans="1:9" ht="12.75" customHeight="1" x14ac:dyDescent="0.2">
      <c r="A7" s="156" t="s">
        <v>141</v>
      </c>
      <c r="B7" s="156" t="s">
        <v>151</v>
      </c>
      <c r="C7" s="156" t="s">
        <v>152</v>
      </c>
      <c r="D7" s="152">
        <v>1</v>
      </c>
      <c r="E7" s="156" t="s">
        <v>29</v>
      </c>
      <c r="F7" s="156">
        <v>101</v>
      </c>
      <c r="G7" s="156">
        <v>1</v>
      </c>
      <c r="H7" s="156">
        <v>0</v>
      </c>
      <c r="I7" s="157">
        <v>1.35</v>
      </c>
    </row>
    <row r="8" spans="1:9" ht="12.75" customHeight="1" x14ac:dyDescent="0.2">
      <c r="A8" s="156" t="s">
        <v>141</v>
      </c>
      <c r="B8" s="156" t="s">
        <v>153</v>
      </c>
      <c r="C8" s="156" t="s">
        <v>154</v>
      </c>
      <c r="D8" s="152">
        <v>1</v>
      </c>
      <c r="E8" s="156" t="s">
        <v>29</v>
      </c>
      <c r="F8" s="156">
        <v>101</v>
      </c>
      <c r="G8" s="156">
        <v>1</v>
      </c>
      <c r="H8" s="156">
        <v>0</v>
      </c>
      <c r="I8" s="157">
        <v>0.32</v>
      </c>
    </row>
    <row r="9" spans="1:9" ht="12.75" customHeight="1" x14ac:dyDescent="0.2">
      <c r="A9" s="156" t="s">
        <v>141</v>
      </c>
      <c r="B9" s="156" t="s">
        <v>155</v>
      </c>
      <c r="C9" s="156" t="s">
        <v>156</v>
      </c>
      <c r="D9" s="152">
        <v>1</v>
      </c>
      <c r="E9" s="156" t="s">
        <v>29</v>
      </c>
      <c r="F9" s="156">
        <v>101</v>
      </c>
      <c r="G9" s="156">
        <v>2</v>
      </c>
      <c r="H9" s="156">
        <v>0</v>
      </c>
      <c r="I9" s="157">
        <v>0.34</v>
      </c>
    </row>
    <row r="10" spans="1:9" ht="12.75" customHeight="1" x14ac:dyDescent="0.2">
      <c r="A10" s="144" t="s">
        <v>141</v>
      </c>
      <c r="B10" s="144" t="s">
        <v>157</v>
      </c>
      <c r="C10" s="144" t="s">
        <v>158</v>
      </c>
      <c r="D10" s="154">
        <v>2</v>
      </c>
      <c r="E10" s="144" t="s">
        <v>29</v>
      </c>
      <c r="F10" s="144">
        <v>101</v>
      </c>
      <c r="G10" s="144">
        <v>0.5</v>
      </c>
      <c r="H10" s="144">
        <v>0</v>
      </c>
      <c r="I10" s="158">
        <v>0.1</v>
      </c>
    </row>
    <row r="11" spans="1:9" ht="12.75" customHeight="1" x14ac:dyDescent="0.2">
      <c r="A11" s="32"/>
      <c r="B11" s="60">
        <f>COUNTA(B2:B10)</f>
        <v>9</v>
      </c>
      <c r="C11" s="20"/>
      <c r="D11" s="33"/>
      <c r="E11" s="34">
        <f>COUNTIF(E2:E10,"Yes")</f>
        <v>9</v>
      </c>
      <c r="F11" s="20"/>
      <c r="G11" s="20"/>
      <c r="H11" s="29"/>
      <c r="I11" s="124">
        <f>SUM(I2:I10)</f>
        <v>4.43</v>
      </c>
    </row>
    <row r="12" spans="1:9" ht="9.75" customHeight="1" x14ac:dyDescent="0.2">
      <c r="A12" s="32"/>
      <c r="B12" s="55"/>
      <c r="C12" s="32"/>
      <c r="D12" s="33"/>
      <c r="E12" s="33"/>
      <c r="F12" s="32"/>
      <c r="G12" s="32"/>
      <c r="H12" s="32"/>
      <c r="I12" s="133"/>
    </row>
    <row r="13" spans="1:9" ht="12.75" customHeight="1" x14ac:dyDescent="0.2">
      <c r="A13" s="156" t="s">
        <v>159</v>
      </c>
      <c r="B13" s="156" t="s">
        <v>160</v>
      </c>
      <c r="C13" s="156" t="s">
        <v>161</v>
      </c>
      <c r="D13" s="152">
        <v>1</v>
      </c>
      <c r="E13" s="156" t="s">
        <v>29</v>
      </c>
      <c r="F13" s="156">
        <v>101</v>
      </c>
      <c r="G13" s="156">
        <v>1</v>
      </c>
      <c r="H13" s="156">
        <v>0</v>
      </c>
      <c r="I13" s="157">
        <v>0.04</v>
      </c>
    </row>
    <row r="14" spans="1:9" ht="12.75" customHeight="1" x14ac:dyDescent="0.2">
      <c r="A14" s="156" t="s">
        <v>159</v>
      </c>
      <c r="B14" s="156" t="s">
        <v>162</v>
      </c>
      <c r="C14" s="156" t="s">
        <v>163</v>
      </c>
      <c r="D14" s="152">
        <v>1</v>
      </c>
      <c r="E14" s="156" t="s">
        <v>29</v>
      </c>
      <c r="F14" s="156">
        <v>101</v>
      </c>
      <c r="G14" s="156">
        <v>1</v>
      </c>
      <c r="H14" s="156">
        <v>0</v>
      </c>
      <c r="I14" s="157">
        <v>4.2999999999999997E-2</v>
      </c>
    </row>
    <row r="15" spans="1:9" ht="12.75" customHeight="1" x14ac:dyDescent="0.2">
      <c r="A15" s="156" t="s">
        <v>159</v>
      </c>
      <c r="B15" s="156" t="s">
        <v>164</v>
      </c>
      <c r="C15" s="156" t="s">
        <v>165</v>
      </c>
      <c r="D15" s="152">
        <v>1</v>
      </c>
      <c r="E15" s="156" t="s">
        <v>29</v>
      </c>
      <c r="F15" s="156">
        <v>101</v>
      </c>
      <c r="G15" s="156">
        <v>1</v>
      </c>
      <c r="H15" s="156">
        <v>0</v>
      </c>
      <c r="I15" s="157">
        <v>0.2</v>
      </c>
    </row>
    <row r="16" spans="1:9" ht="12.75" customHeight="1" x14ac:dyDescent="0.2">
      <c r="A16" s="144" t="s">
        <v>159</v>
      </c>
      <c r="B16" s="144" t="s">
        <v>166</v>
      </c>
      <c r="C16" s="144" t="s">
        <v>167</v>
      </c>
      <c r="D16" s="154">
        <v>1</v>
      </c>
      <c r="E16" s="144" t="s">
        <v>29</v>
      </c>
      <c r="F16" s="144">
        <v>101</v>
      </c>
      <c r="G16" s="144">
        <v>1</v>
      </c>
      <c r="H16" s="144">
        <v>0</v>
      </c>
      <c r="I16" s="158">
        <v>2.8000000000000001E-2</v>
      </c>
    </row>
    <row r="17" spans="1:9" ht="12.75" customHeight="1" x14ac:dyDescent="0.2">
      <c r="A17" s="30"/>
      <c r="B17" s="20">
        <f>COUNTA(G13:G16)</f>
        <v>4</v>
      </c>
      <c r="C17" s="20"/>
      <c r="D17" s="46"/>
      <c r="E17" s="34">
        <f>COUNTIF(E13:E16,"Yes")</f>
        <v>4</v>
      </c>
      <c r="F17" s="32"/>
      <c r="G17" s="20"/>
      <c r="H17" s="29"/>
      <c r="I17" s="124">
        <f>SUM(I13:I16)</f>
        <v>0.31100000000000005</v>
      </c>
    </row>
    <row r="18" spans="1:9" ht="9.75" customHeight="1" x14ac:dyDescent="0.2">
      <c r="A18" s="32"/>
      <c r="B18" s="60"/>
      <c r="C18" s="32"/>
      <c r="D18" s="46"/>
      <c r="E18" s="46"/>
      <c r="F18" s="32"/>
      <c r="G18" s="32"/>
      <c r="H18" s="32"/>
      <c r="I18" s="133"/>
    </row>
    <row r="19" spans="1:9" ht="12.75" customHeight="1" x14ac:dyDescent="0.2">
      <c r="A19" s="156" t="s">
        <v>168</v>
      </c>
      <c r="B19" s="156" t="s">
        <v>169</v>
      </c>
      <c r="C19" s="156" t="s">
        <v>170</v>
      </c>
      <c r="D19" s="152">
        <v>1</v>
      </c>
      <c r="E19" s="156" t="s">
        <v>29</v>
      </c>
      <c r="F19" s="156">
        <v>101</v>
      </c>
      <c r="G19" s="156">
        <v>1</v>
      </c>
      <c r="H19" s="156">
        <v>0</v>
      </c>
      <c r="I19" s="157">
        <v>4.9000000000000002E-2</v>
      </c>
    </row>
    <row r="20" spans="1:9" ht="12.75" customHeight="1" x14ac:dyDescent="0.2">
      <c r="A20" s="156" t="s">
        <v>168</v>
      </c>
      <c r="B20" s="156" t="s">
        <v>171</v>
      </c>
      <c r="C20" s="156" t="s">
        <v>172</v>
      </c>
      <c r="D20" s="152">
        <v>1</v>
      </c>
      <c r="E20" s="156" t="s">
        <v>29</v>
      </c>
      <c r="F20" s="156">
        <v>101</v>
      </c>
      <c r="G20" s="156">
        <v>1</v>
      </c>
      <c r="H20" s="156">
        <v>0</v>
      </c>
      <c r="I20" s="157">
        <v>0.23</v>
      </c>
    </row>
    <row r="21" spans="1:9" ht="12.75" customHeight="1" x14ac:dyDescent="0.2">
      <c r="A21" s="144" t="s">
        <v>168</v>
      </c>
      <c r="B21" s="144" t="s">
        <v>173</v>
      </c>
      <c r="C21" s="144" t="s">
        <v>174</v>
      </c>
      <c r="D21" s="154">
        <v>1</v>
      </c>
      <c r="E21" s="144" t="s">
        <v>29</v>
      </c>
      <c r="F21" s="144">
        <v>101</v>
      </c>
      <c r="G21" s="144">
        <v>1</v>
      </c>
      <c r="H21" s="144">
        <v>0</v>
      </c>
      <c r="I21" s="158">
        <v>0.12</v>
      </c>
    </row>
    <row r="22" spans="1:9" x14ac:dyDescent="0.2">
      <c r="A22" s="30"/>
      <c r="B22" s="20">
        <f>COUNTA(B19:B21)</f>
        <v>3</v>
      </c>
      <c r="C22" s="20"/>
      <c r="D22" s="33"/>
      <c r="E22" s="34">
        <f>COUNTIF(E19:E21,"Yes")</f>
        <v>3</v>
      </c>
      <c r="F22" s="32"/>
      <c r="G22" s="20"/>
      <c r="H22" s="29"/>
      <c r="I22" s="124">
        <f>SUM(I19:I21)</f>
        <v>0.39900000000000002</v>
      </c>
    </row>
    <row r="23" spans="1:9" ht="9.75" customHeight="1" x14ac:dyDescent="0.2">
      <c r="A23" s="30"/>
      <c r="B23" s="20"/>
      <c r="C23" s="20"/>
      <c r="D23" s="33"/>
      <c r="E23" s="33"/>
      <c r="F23" s="32"/>
      <c r="G23" s="20"/>
      <c r="H23" s="29"/>
      <c r="I23" s="124"/>
    </row>
    <row r="24" spans="1:9" ht="12.75" customHeight="1" x14ac:dyDescent="0.2">
      <c r="A24" s="144" t="s">
        <v>175</v>
      </c>
      <c r="B24" s="144" t="s">
        <v>176</v>
      </c>
      <c r="C24" s="144" t="s">
        <v>177</v>
      </c>
      <c r="D24" s="154">
        <v>2</v>
      </c>
      <c r="E24" s="144" t="s">
        <v>29</v>
      </c>
      <c r="F24" s="144">
        <v>101</v>
      </c>
      <c r="G24" s="144">
        <v>0.5</v>
      </c>
      <c r="H24" s="144">
        <v>0</v>
      </c>
      <c r="I24" s="158">
        <v>0.36</v>
      </c>
    </row>
    <row r="25" spans="1:9" x14ac:dyDescent="0.2">
      <c r="A25" s="30"/>
      <c r="B25" s="20">
        <f>COUNTA(B24:B24)</f>
        <v>1</v>
      </c>
      <c r="C25" s="20"/>
      <c r="D25" s="33"/>
      <c r="E25" s="34">
        <f>COUNTIF(E24:E24,"Yes")</f>
        <v>1</v>
      </c>
      <c r="F25" s="32"/>
      <c r="G25" s="20"/>
      <c r="H25" s="29"/>
      <c r="I25" s="124">
        <f>SUM(I24:I24)</f>
        <v>0.36</v>
      </c>
    </row>
    <row r="26" spans="1:9" x14ac:dyDescent="0.2">
      <c r="A26" s="30"/>
      <c r="B26" s="20"/>
      <c r="C26" s="20"/>
      <c r="D26" s="33"/>
      <c r="E26" s="33"/>
      <c r="F26" s="32"/>
      <c r="G26" s="20"/>
      <c r="H26" s="29"/>
      <c r="I26" s="124"/>
    </row>
    <row r="27" spans="1:9" ht="12.75" customHeight="1" x14ac:dyDescent="0.2">
      <c r="A27" s="156" t="s">
        <v>178</v>
      </c>
      <c r="B27" s="156" t="s">
        <v>179</v>
      </c>
      <c r="C27" s="156" t="s">
        <v>180</v>
      </c>
      <c r="D27" s="152">
        <v>2</v>
      </c>
      <c r="E27" s="156" t="s">
        <v>29</v>
      </c>
      <c r="F27" s="156">
        <v>101</v>
      </c>
      <c r="G27" s="156">
        <v>0.25</v>
      </c>
      <c r="H27" s="156">
        <v>0</v>
      </c>
      <c r="I27" s="157">
        <v>0.38</v>
      </c>
    </row>
    <row r="28" spans="1:9" ht="12.75" customHeight="1" x14ac:dyDescent="0.2">
      <c r="A28" s="156" t="s">
        <v>178</v>
      </c>
      <c r="B28" s="156" t="s">
        <v>181</v>
      </c>
      <c r="C28" s="156" t="s">
        <v>182</v>
      </c>
      <c r="D28" s="152">
        <v>1</v>
      </c>
      <c r="E28" s="156" t="s">
        <v>29</v>
      </c>
      <c r="F28" s="156">
        <v>101</v>
      </c>
      <c r="G28" s="156">
        <v>1</v>
      </c>
      <c r="H28" s="156">
        <v>0</v>
      </c>
      <c r="I28" s="157">
        <v>0.05</v>
      </c>
    </row>
    <row r="29" spans="1:9" ht="12.75" customHeight="1" x14ac:dyDescent="0.2">
      <c r="A29" s="156" t="s">
        <v>178</v>
      </c>
      <c r="B29" s="156" t="s">
        <v>183</v>
      </c>
      <c r="C29" s="156" t="s">
        <v>184</v>
      </c>
      <c r="D29" s="152">
        <v>1</v>
      </c>
      <c r="E29" s="156" t="s">
        <v>29</v>
      </c>
      <c r="F29" s="156">
        <v>101</v>
      </c>
      <c r="G29" s="156">
        <v>1</v>
      </c>
      <c r="H29" s="156">
        <v>0</v>
      </c>
      <c r="I29" s="157">
        <v>0.7</v>
      </c>
    </row>
    <row r="30" spans="1:9" ht="12.75" customHeight="1" x14ac:dyDescent="0.2">
      <c r="A30" s="156" t="s">
        <v>178</v>
      </c>
      <c r="B30" s="156" t="s">
        <v>185</v>
      </c>
      <c r="C30" s="156" t="s">
        <v>186</v>
      </c>
      <c r="D30" s="152">
        <v>1</v>
      </c>
      <c r="E30" s="156" t="s">
        <v>29</v>
      </c>
      <c r="F30" s="156">
        <v>101</v>
      </c>
      <c r="G30" s="156">
        <v>1</v>
      </c>
      <c r="H30" s="156">
        <v>0</v>
      </c>
      <c r="I30" s="157">
        <v>0.17</v>
      </c>
    </row>
    <row r="31" spans="1:9" ht="12.75" customHeight="1" x14ac:dyDescent="0.2">
      <c r="A31" s="156" t="s">
        <v>178</v>
      </c>
      <c r="B31" s="156" t="s">
        <v>187</v>
      </c>
      <c r="C31" s="156" t="s">
        <v>188</v>
      </c>
      <c r="D31" s="152">
        <v>1</v>
      </c>
      <c r="E31" s="156" t="s">
        <v>29</v>
      </c>
      <c r="F31" s="156">
        <v>101</v>
      </c>
      <c r="G31" s="156">
        <v>1</v>
      </c>
      <c r="H31" s="156">
        <v>0</v>
      </c>
      <c r="I31" s="157">
        <v>0.24</v>
      </c>
    </row>
    <row r="32" spans="1:9" ht="12.75" customHeight="1" x14ac:dyDescent="0.2">
      <c r="A32" s="144" t="s">
        <v>178</v>
      </c>
      <c r="B32" s="144" t="s">
        <v>189</v>
      </c>
      <c r="C32" s="144" t="s">
        <v>190</v>
      </c>
      <c r="D32" s="154">
        <v>1</v>
      </c>
      <c r="E32" s="144" t="s">
        <v>29</v>
      </c>
      <c r="F32" s="144">
        <v>101</v>
      </c>
      <c r="G32" s="144">
        <v>1</v>
      </c>
      <c r="H32" s="144">
        <v>0</v>
      </c>
      <c r="I32" s="158">
        <v>0.55000000000000004</v>
      </c>
    </row>
    <row r="33" spans="1:9" x14ac:dyDescent="0.2">
      <c r="A33" s="30"/>
      <c r="B33" s="20">
        <f>COUNTA(B27:B32)</f>
        <v>6</v>
      </c>
      <c r="C33" s="20"/>
      <c r="D33" s="33"/>
      <c r="E33" s="34">
        <f>COUNTIF(E27:E32,"Yes")</f>
        <v>6</v>
      </c>
      <c r="F33" s="32"/>
      <c r="G33" s="20"/>
      <c r="H33" s="29"/>
      <c r="I33" s="124">
        <f>SUM(I27:I32)</f>
        <v>2.09</v>
      </c>
    </row>
    <row r="34" spans="1:9" ht="9.75" customHeight="1" x14ac:dyDescent="0.2">
      <c r="A34" s="30"/>
      <c r="B34" s="20"/>
      <c r="C34" s="20"/>
      <c r="D34" s="33"/>
      <c r="E34" s="33"/>
      <c r="F34" s="32"/>
      <c r="G34" s="20"/>
      <c r="H34" s="29"/>
      <c r="I34" s="124"/>
    </row>
    <row r="35" spans="1:9" x14ac:dyDescent="0.2">
      <c r="A35" s="144" t="s">
        <v>191</v>
      </c>
      <c r="B35" s="144" t="s">
        <v>192</v>
      </c>
      <c r="C35" s="144" t="s">
        <v>257</v>
      </c>
      <c r="D35" s="154">
        <v>1</v>
      </c>
      <c r="E35" s="144" t="s">
        <v>29</v>
      </c>
      <c r="F35" s="144">
        <v>101</v>
      </c>
      <c r="G35" s="144">
        <v>1</v>
      </c>
      <c r="H35" s="144">
        <v>0</v>
      </c>
      <c r="I35" s="158">
        <v>0.1</v>
      </c>
    </row>
    <row r="36" spans="1:9" x14ac:dyDescent="0.2">
      <c r="A36" s="30"/>
      <c r="B36" s="20">
        <f>COUNTA(B35:B35)</f>
        <v>1</v>
      </c>
      <c r="C36" s="20"/>
      <c r="D36" s="33"/>
      <c r="E36" s="34">
        <f>COUNTIF(E35:E35,"Yes")</f>
        <v>1</v>
      </c>
      <c r="F36" s="32"/>
      <c r="G36" s="20"/>
      <c r="H36" s="29"/>
      <c r="I36" s="124">
        <f>SUM(I35:I35)</f>
        <v>0.1</v>
      </c>
    </row>
    <row r="37" spans="1:9" ht="9.75" customHeight="1" x14ac:dyDescent="0.2">
      <c r="A37" s="30"/>
      <c r="B37" s="20"/>
      <c r="C37" s="20"/>
      <c r="D37" s="33"/>
      <c r="E37" s="33"/>
      <c r="F37" s="32"/>
      <c r="G37" s="20"/>
      <c r="H37" s="29"/>
      <c r="I37" s="124"/>
    </row>
    <row r="38" spans="1:9" ht="12.75" customHeight="1" x14ac:dyDescent="0.2">
      <c r="A38" s="156" t="s">
        <v>193</v>
      </c>
      <c r="B38" s="156" t="s">
        <v>194</v>
      </c>
      <c r="C38" s="156" t="s">
        <v>291</v>
      </c>
      <c r="D38" s="152">
        <v>1</v>
      </c>
      <c r="E38" s="156" t="s">
        <v>29</v>
      </c>
      <c r="F38" s="156">
        <v>101</v>
      </c>
      <c r="G38" s="156">
        <v>1</v>
      </c>
      <c r="H38" s="156">
        <v>0</v>
      </c>
      <c r="I38" s="157">
        <v>0.61</v>
      </c>
    </row>
    <row r="39" spans="1:9" ht="12.75" customHeight="1" x14ac:dyDescent="0.2">
      <c r="A39" s="156" t="s">
        <v>193</v>
      </c>
      <c r="B39" s="156" t="s">
        <v>195</v>
      </c>
      <c r="C39" s="156" t="s">
        <v>196</v>
      </c>
      <c r="D39" s="152">
        <v>1</v>
      </c>
      <c r="E39" s="156" t="s">
        <v>29</v>
      </c>
      <c r="F39" s="156">
        <v>101</v>
      </c>
      <c r="G39" s="156">
        <v>1</v>
      </c>
      <c r="H39" s="156">
        <v>0</v>
      </c>
      <c r="I39" s="157">
        <v>0.18</v>
      </c>
    </row>
    <row r="40" spans="1:9" ht="12.75" customHeight="1" x14ac:dyDescent="0.2">
      <c r="A40" s="156" t="s">
        <v>193</v>
      </c>
      <c r="B40" s="156" t="s">
        <v>197</v>
      </c>
      <c r="C40" s="156" t="s">
        <v>198</v>
      </c>
      <c r="D40" s="152">
        <v>1</v>
      </c>
      <c r="E40" s="156" t="s">
        <v>29</v>
      </c>
      <c r="F40" s="156">
        <v>101</v>
      </c>
      <c r="G40" s="156">
        <v>1</v>
      </c>
      <c r="H40" s="156">
        <v>0</v>
      </c>
      <c r="I40" s="157">
        <v>0.15</v>
      </c>
    </row>
    <row r="41" spans="1:9" ht="12.75" customHeight="1" x14ac:dyDescent="0.2">
      <c r="A41" s="156" t="s">
        <v>193</v>
      </c>
      <c r="B41" s="156" t="s">
        <v>199</v>
      </c>
      <c r="C41" s="156" t="s">
        <v>200</v>
      </c>
      <c r="D41" s="152">
        <v>1</v>
      </c>
      <c r="E41" s="156" t="s">
        <v>29</v>
      </c>
      <c r="F41" s="156">
        <v>101</v>
      </c>
      <c r="G41" s="156">
        <v>1</v>
      </c>
      <c r="H41" s="156">
        <v>0</v>
      </c>
      <c r="I41" s="157">
        <v>0.1</v>
      </c>
    </row>
    <row r="42" spans="1:9" ht="12.75" customHeight="1" x14ac:dyDescent="0.2">
      <c r="A42" s="156" t="s">
        <v>193</v>
      </c>
      <c r="B42" s="156" t="s">
        <v>201</v>
      </c>
      <c r="C42" s="156" t="s">
        <v>202</v>
      </c>
      <c r="D42" s="152">
        <v>1</v>
      </c>
      <c r="E42" s="156" t="s">
        <v>29</v>
      </c>
      <c r="F42" s="156">
        <v>101</v>
      </c>
      <c r="G42" s="156">
        <v>1</v>
      </c>
      <c r="H42" s="156">
        <v>0</v>
      </c>
      <c r="I42" s="157">
        <v>0.33</v>
      </c>
    </row>
    <row r="43" spans="1:9" ht="12.75" customHeight="1" x14ac:dyDescent="0.2">
      <c r="A43" s="156" t="s">
        <v>193</v>
      </c>
      <c r="B43" s="156" t="s">
        <v>203</v>
      </c>
      <c r="C43" s="156" t="s">
        <v>204</v>
      </c>
      <c r="D43" s="152">
        <v>1</v>
      </c>
      <c r="E43" s="156" t="s">
        <v>29</v>
      </c>
      <c r="F43" s="156">
        <v>101</v>
      </c>
      <c r="G43" s="156">
        <v>1</v>
      </c>
      <c r="H43" s="156">
        <v>0</v>
      </c>
      <c r="I43" s="157">
        <v>0.43</v>
      </c>
    </row>
    <row r="44" spans="1:9" ht="12.75" customHeight="1" x14ac:dyDescent="0.2">
      <c r="A44" s="156" t="s">
        <v>193</v>
      </c>
      <c r="B44" s="156" t="s">
        <v>205</v>
      </c>
      <c r="C44" s="156" t="s">
        <v>206</v>
      </c>
      <c r="D44" s="152">
        <v>1</v>
      </c>
      <c r="E44" s="156" t="s">
        <v>29</v>
      </c>
      <c r="F44" s="156">
        <v>101</v>
      </c>
      <c r="G44" s="156">
        <v>1</v>
      </c>
      <c r="H44" s="156">
        <v>0</v>
      </c>
      <c r="I44" s="157">
        <v>1.51</v>
      </c>
    </row>
    <row r="45" spans="1:9" ht="12.75" customHeight="1" x14ac:dyDescent="0.2">
      <c r="A45" s="156" t="s">
        <v>193</v>
      </c>
      <c r="B45" s="156" t="s">
        <v>207</v>
      </c>
      <c r="C45" s="156" t="s">
        <v>208</v>
      </c>
      <c r="D45" s="152">
        <v>1</v>
      </c>
      <c r="E45" s="156" t="s">
        <v>29</v>
      </c>
      <c r="F45" s="156">
        <v>101</v>
      </c>
      <c r="G45" s="156">
        <v>1</v>
      </c>
      <c r="H45" s="156">
        <v>0</v>
      </c>
      <c r="I45" s="157">
        <v>0.41</v>
      </c>
    </row>
    <row r="46" spans="1:9" ht="12.75" customHeight="1" x14ac:dyDescent="0.2">
      <c r="A46" s="156" t="s">
        <v>193</v>
      </c>
      <c r="B46" s="156" t="s">
        <v>209</v>
      </c>
      <c r="C46" s="156" t="s">
        <v>210</v>
      </c>
      <c r="D46" s="152">
        <v>1</v>
      </c>
      <c r="E46" s="156" t="s">
        <v>29</v>
      </c>
      <c r="F46" s="156">
        <v>101</v>
      </c>
      <c r="G46" s="156">
        <v>1</v>
      </c>
      <c r="H46" s="156">
        <v>0</v>
      </c>
      <c r="I46" s="157">
        <v>0.38</v>
      </c>
    </row>
    <row r="47" spans="1:9" ht="12.75" customHeight="1" x14ac:dyDescent="0.2">
      <c r="A47" s="156" t="s">
        <v>193</v>
      </c>
      <c r="B47" s="156" t="s">
        <v>258</v>
      </c>
      <c r="C47" s="156" t="s">
        <v>259</v>
      </c>
      <c r="D47" s="152">
        <v>1</v>
      </c>
      <c r="E47" s="156" t="s">
        <v>29</v>
      </c>
      <c r="F47" s="156">
        <v>101</v>
      </c>
      <c r="G47" s="156">
        <v>1</v>
      </c>
      <c r="H47" s="156">
        <v>0</v>
      </c>
      <c r="I47" s="157">
        <v>0.27</v>
      </c>
    </row>
    <row r="48" spans="1:9" ht="12.75" customHeight="1" x14ac:dyDescent="0.2">
      <c r="A48" s="156" t="s">
        <v>193</v>
      </c>
      <c r="B48" s="156" t="s">
        <v>260</v>
      </c>
      <c r="C48" s="156" t="s">
        <v>261</v>
      </c>
      <c r="D48" s="152">
        <v>1</v>
      </c>
      <c r="E48" s="156" t="s">
        <v>29</v>
      </c>
      <c r="F48" s="156">
        <v>101</v>
      </c>
      <c r="G48" s="156">
        <v>1</v>
      </c>
      <c r="H48" s="156">
        <v>0</v>
      </c>
      <c r="I48" s="157">
        <v>0.14000000000000001</v>
      </c>
    </row>
    <row r="49" spans="1:9" ht="12.75" customHeight="1" x14ac:dyDescent="0.2">
      <c r="A49" s="156" t="s">
        <v>193</v>
      </c>
      <c r="B49" s="156" t="s">
        <v>262</v>
      </c>
      <c r="C49" s="156" t="s">
        <v>263</v>
      </c>
      <c r="D49" s="152">
        <v>1</v>
      </c>
      <c r="E49" s="156" t="s">
        <v>29</v>
      </c>
      <c r="F49" s="156">
        <v>101</v>
      </c>
      <c r="G49" s="156">
        <v>1</v>
      </c>
      <c r="H49" s="156">
        <v>0</v>
      </c>
      <c r="I49" s="157">
        <v>0.56000000000000005</v>
      </c>
    </row>
    <row r="50" spans="1:9" ht="12.75" customHeight="1" x14ac:dyDescent="0.2">
      <c r="A50" s="156" t="s">
        <v>193</v>
      </c>
      <c r="B50" s="156" t="s">
        <v>211</v>
      </c>
      <c r="C50" s="156" t="s">
        <v>212</v>
      </c>
      <c r="D50" s="152">
        <v>1</v>
      </c>
      <c r="E50" s="156" t="s">
        <v>29</v>
      </c>
      <c r="F50" s="156">
        <v>101</v>
      </c>
      <c r="G50" s="156">
        <v>1</v>
      </c>
      <c r="H50" s="156">
        <v>0</v>
      </c>
      <c r="I50" s="157">
        <v>0.79</v>
      </c>
    </row>
    <row r="51" spans="1:9" ht="12.75" customHeight="1" x14ac:dyDescent="0.2">
      <c r="A51" s="156" t="s">
        <v>193</v>
      </c>
      <c r="B51" s="156" t="s">
        <v>213</v>
      </c>
      <c r="C51" s="156" t="s">
        <v>214</v>
      </c>
      <c r="D51" s="152">
        <v>1</v>
      </c>
      <c r="E51" s="156" t="s">
        <v>29</v>
      </c>
      <c r="F51" s="156">
        <v>101</v>
      </c>
      <c r="G51" s="156">
        <v>1</v>
      </c>
      <c r="H51" s="156">
        <v>0</v>
      </c>
      <c r="I51" s="157">
        <v>0.49199999999999999</v>
      </c>
    </row>
    <row r="52" spans="1:9" ht="12.75" customHeight="1" x14ac:dyDescent="0.2">
      <c r="A52" s="156" t="s">
        <v>193</v>
      </c>
      <c r="B52" s="156" t="s">
        <v>215</v>
      </c>
      <c r="C52" s="156" t="s">
        <v>216</v>
      </c>
      <c r="D52" s="152">
        <v>1</v>
      </c>
      <c r="E52" s="156" t="s">
        <v>29</v>
      </c>
      <c r="F52" s="156">
        <v>101</v>
      </c>
      <c r="G52" s="156">
        <v>1</v>
      </c>
      <c r="H52" s="156">
        <v>0</v>
      </c>
      <c r="I52" s="157">
        <v>0.61</v>
      </c>
    </row>
    <row r="53" spans="1:9" ht="12.75" customHeight="1" x14ac:dyDescent="0.2">
      <c r="A53" s="156" t="s">
        <v>193</v>
      </c>
      <c r="B53" s="156" t="s">
        <v>217</v>
      </c>
      <c r="C53" s="156" t="s">
        <v>218</v>
      </c>
      <c r="D53" s="152">
        <v>1</v>
      </c>
      <c r="E53" s="156" t="s">
        <v>29</v>
      </c>
      <c r="F53" s="156">
        <v>101</v>
      </c>
      <c r="G53" s="156">
        <v>1</v>
      </c>
      <c r="H53" s="156">
        <v>0</v>
      </c>
      <c r="I53" s="157">
        <v>1.9</v>
      </c>
    </row>
    <row r="54" spans="1:9" ht="12.75" customHeight="1" x14ac:dyDescent="0.2">
      <c r="A54" s="156" t="s">
        <v>193</v>
      </c>
      <c r="B54" s="156" t="s">
        <v>219</v>
      </c>
      <c r="C54" s="156" t="s">
        <v>292</v>
      </c>
      <c r="D54" s="152">
        <v>1</v>
      </c>
      <c r="E54" s="156" t="s">
        <v>29</v>
      </c>
      <c r="F54" s="156">
        <v>101</v>
      </c>
      <c r="G54" s="156">
        <v>1</v>
      </c>
      <c r="H54" s="156">
        <v>0</v>
      </c>
      <c r="I54" s="157">
        <v>1.19</v>
      </c>
    </row>
    <row r="55" spans="1:9" ht="12.75" customHeight="1" x14ac:dyDescent="0.2">
      <c r="A55" s="156" t="s">
        <v>193</v>
      </c>
      <c r="B55" s="156" t="s">
        <v>220</v>
      </c>
      <c r="C55" s="156" t="s">
        <v>293</v>
      </c>
      <c r="D55" s="152">
        <v>1</v>
      </c>
      <c r="E55" s="156" t="s">
        <v>29</v>
      </c>
      <c r="F55" s="156">
        <v>101</v>
      </c>
      <c r="G55" s="156">
        <v>1</v>
      </c>
      <c r="H55" s="156">
        <v>0</v>
      </c>
      <c r="I55" s="157">
        <v>0.38</v>
      </c>
    </row>
    <row r="56" spans="1:9" ht="12.75" customHeight="1" x14ac:dyDescent="0.2">
      <c r="A56" s="156" t="s">
        <v>193</v>
      </c>
      <c r="B56" s="156" t="s">
        <v>221</v>
      </c>
      <c r="C56" s="156" t="s">
        <v>294</v>
      </c>
      <c r="D56" s="152">
        <v>1</v>
      </c>
      <c r="E56" s="156" t="s">
        <v>29</v>
      </c>
      <c r="F56" s="156">
        <v>101</v>
      </c>
      <c r="G56" s="156">
        <v>1</v>
      </c>
      <c r="H56" s="156">
        <v>0</v>
      </c>
      <c r="I56" s="157">
        <v>0.57999999999999996</v>
      </c>
    </row>
    <row r="57" spans="1:9" ht="12.75" customHeight="1" x14ac:dyDescent="0.2">
      <c r="A57" s="156" t="s">
        <v>193</v>
      </c>
      <c r="B57" s="161" t="s">
        <v>222</v>
      </c>
      <c r="C57" s="161" t="s">
        <v>223</v>
      </c>
      <c r="D57" s="152">
        <v>3</v>
      </c>
      <c r="E57" s="156" t="s">
        <v>35</v>
      </c>
      <c r="F57" s="156">
        <v>101</v>
      </c>
      <c r="G57" s="161">
        <v>0</v>
      </c>
      <c r="H57" s="156">
        <v>0</v>
      </c>
      <c r="I57" s="157"/>
    </row>
    <row r="58" spans="1:9" ht="12.75" customHeight="1" x14ac:dyDescent="0.2">
      <c r="A58" s="156" t="s">
        <v>193</v>
      </c>
      <c r="B58" s="156" t="s">
        <v>224</v>
      </c>
      <c r="C58" s="156" t="s">
        <v>225</v>
      </c>
      <c r="D58" s="152">
        <v>1</v>
      </c>
      <c r="E58" s="156" t="s">
        <v>29</v>
      </c>
      <c r="F58" s="156">
        <v>101</v>
      </c>
      <c r="G58" s="156">
        <v>1</v>
      </c>
      <c r="H58" s="156">
        <v>0</v>
      </c>
      <c r="I58" s="157">
        <v>0.05</v>
      </c>
    </row>
    <row r="59" spans="1:9" ht="12.75" customHeight="1" x14ac:dyDescent="0.2">
      <c r="A59" s="156" t="s">
        <v>193</v>
      </c>
      <c r="B59" s="156" t="s">
        <v>264</v>
      </c>
      <c r="C59" s="156" t="s">
        <v>265</v>
      </c>
      <c r="D59" s="152">
        <v>1</v>
      </c>
      <c r="E59" s="156" t="s">
        <v>29</v>
      </c>
      <c r="F59" s="156">
        <v>101</v>
      </c>
      <c r="G59" s="156">
        <v>1</v>
      </c>
      <c r="H59" s="156">
        <v>0</v>
      </c>
      <c r="I59" s="157">
        <v>1.24</v>
      </c>
    </row>
    <row r="60" spans="1:9" ht="12.75" customHeight="1" x14ac:dyDescent="0.2">
      <c r="A60" s="156" t="s">
        <v>193</v>
      </c>
      <c r="B60" s="156" t="s">
        <v>266</v>
      </c>
      <c r="C60" s="156" t="s">
        <v>267</v>
      </c>
      <c r="D60" s="152">
        <v>1</v>
      </c>
      <c r="E60" s="156" t="s">
        <v>29</v>
      </c>
      <c r="F60" s="156">
        <v>101</v>
      </c>
      <c r="G60" s="156">
        <v>1</v>
      </c>
      <c r="H60" s="156">
        <v>0</v>
      </c>
      <c r="I60" s="157">
        <v>0.6</v>
      </c>
    </row>
    <row r="61" spans="1:9" ht="12.75" customHeight="1" x14ac:dyDescent="0.2">
      <c r="A61" s="156" t="s">
        <v>193</v>
      </c>
      <c r="B61" s="156" t="s">
        <v>226</v>
      </c>
      <c r="C61" s="156" t="s">
        <v>227</v>
      </c>
      <c r="D61" s="152">
        <v>1</v>
      </c>
      <c r="E61" s="156" t="s">
        <v>29</v>
      </c>
      <c r="F61" s="156">
        <v>101</v>
      </c>
      <c r="G61" s="156">
        <v>1</v>
      </c>
      <c r="H61" s="156">
        <v>0</v>
      </c>
      <c r="I61" s="157">
        <v>0.72</v>
      </c>
    </row>
    <row r="62" spans="1:9" ht="12.75" customHeight="1" x14ac:dyDescent="0.2">
      <c r="A62" s="156" t="s">
        <v>193</v>
      </c>
      <c r="B62" s="156" t="s">
        <v>228</v>
      </c>
      <c r="C62" s="156" t="s">
        <v>229</v>
      </c>
      <c r="D62" s="152">
        <v>1</v>
      </c>
      <c r="E62" s="156" t="s">
        <v>29</v>
      </c>
      <c r="F62" s="156">
        <v>101</v>
      </c>
      <c r="G62" s="156">
        <v>1</v>
      </c>
      <c r="H62" s="156">
        <v>0</v>
      </c>
      <c r="I62" s="157">
        <v>1.27</v>
      </c>
    </row>
    <row r="63" spans="1:9" ht="12.75" customHeight="1" x14ac:dyDescent="0.2">
      <c r="A63" s="156" t="s">
        <v>193</v>
      </c>
      <c r="B63" s="161" t="s">
        <v>230</v>
      </c>
      <c r="C63" s="161" t="s">
        <v>231</v>
      </c>
      <c r="D63" s="152">
        <v>3</v>
      </c>
      <c r="E63" s="156" t="s">
        <v>35</v>
      </c>
      <c r="F63" s="156">
        <v>101</v>
      </c>
      <c r="G63" s="161">
        <v>0</v>
      </c>
      <c r="H63" s="156">
        <v>0</v>
      </c>
      <c r="I63" s="157"/>
    </row>
    <row r="64" spans="1:9" ht="12.75" customHeight="1" x14ac:dyDescent="0.2">
      <c r="A64" s="156" t="s">
        <v>193</v>
      </c>
      <c r="B64" s="156" t="s">
        <v>232</v>
      </c>
      <c r="C64" s="156" t="s">
        <v>233</v>
      </c>
      <c r="D64" s="152">
        <v>1</v>
      </c>
      <c r="E64" s="156" t="s">
        <v>29</v>
      </c>
      <c r="F64" s="156">
        <v>101</v>
      </c>
      <c r="G64" s="156">
        <v>1</v>
      </c>
      <c r="H64" s="156">
        <v>0</v>
      </c>
      <c r="I64" s="157">
        <v>0.23</v>
      </c>
    </row>
    <row r="65" spans="1:9" ht="12.75" customHeight="1" x14ac:dyDescent="0.2">
      <c r="A65" s="156" t="s">
        <v>193</v>
      </c>
      <c r="B65" s="156" t="s">
        <v>234</v>
      </c>
      <c r="C65" s="156" t="s">
        <v>235</v>
      </c>
      <c r="D65" s="152">
        <v>1</v>
      </c>
      <c r="E65" s="156" t="s">
        <v>29</v>
      </c>
      <c r="F65" s="156">
        <v>101</v>
      </c>
      <c r="G65" s="156">
        <v>1</v>
      </c>
      <c r="H65" s="156">
        <v>0</v>
      </c>
      <c r="I65" s="157">
        <v>0.1</v>
      </c>
    </row>
    <row r="66" spans="1:9" ht="12.75" customHeight="1" x14ac:dyDescent="0.2">
      <c r="A66" s="156" t="s">
        <v>193</v>
      </c>
      <c r="B66" s="156" t="s">
        <v>236</v>
      </c>
      <c r="C66" s="156" t="s">
        <v>237</v>
      </c>
      <c r="D66" s="152">
        <v>1</v>
      </c>
      <c r="E66" s="156" t="s">
        <v>29</v>
      </c>
      <c r="F66" s="156">
        <v>101</v>
      </c>
      <c r="G66" s="156">
        <v>1</v>
      </c>
      <c r="H66" s="156">
        <v>0</v>
      </c>
      <c r="I66" s="157">
        <v>1.1200000000000001</v>
      </c>
    </row>
    <row r="67" spans="1:9" ht="12.75" customHeight="1" x14ac:dyDescent="0.2">
      <c r="A67" s="156" t="s">
        <v>193</v>
      </c>
      <c r="B67" s="156" t="s">
        <v>238</v>
      </c>
      <c r="C67" s="156" t="s">
        <v>239</v>
      </c>
      <c r="D67" s="152">
        <v>1</v>
      </c>
      <c r="E67" s="156" t="s">
        <v>29</v>
      </c>
      <c r="F67" s="156">
        <v>101</v>
      </c>
      <c r="G67" s="156">
        <v>1</v>
      </c>
      <c r="H67" s="156">
        <v>0</v>
      </c>
      <c r="I67" s="157">
        <v>0.84</v>
      </c>
    </row>
    <row r="68" spans="1:9" ht="12.75" customHeight="1" x14ac:dyDescent="0.2">
      <c r="A68" s="156" t="s">
        <v>193</v>
      </c>
      <c r="B68" s="156" t="s">
        <v>240</v>
      </c>
      <c r="C68" s="156" t="s">
        <v>241</v>
      </c>
      <c r="D68" s="152">
        <v>1</v>
      </c>
      <c r="E68" s="156" t="s">
        <v>29</v>
      </c>
      <c r="F68" s="156">
        <v>101</v>
      </c>
      <c r="G68" s="156">
        <v>1</v>
      </c>
      <c r="H68" s="156">
        <v>0</v>
      </c>
      <c r="I68" s="157">
        <v>0.76</v>
      </c>
    </row>
    <row r="69" spans="1:9" ht="12.75" customHeight="1" x14ac:dyDescent="0.2">
      <c r="A69" s="156" t="s">
        <v>193</v>
      </c>
      <c r="B69" s="156" t="s">
        <v>242</v>
      </c>
      <c r="C69" s="156" t="s">
        <v>243</v>
      </c>
      <c r="D69" s="152">
        <v>1</v>
      </c>
      <c r="E69" s="156" t="s">
        <v>29</v>
      </c>
      <c r="F69" s="156">
        <v>101</v>
      </c>
      <c r="G69" s="156">
        <v>1</v>
      </c>
      <c r="H69" s="156">
        <v>0</v>
      </c>
      <c r="I69" s="157">
        <v>0.15</v>
      </c>
    </row>
    <row r="70" spans="1:9" ht="12.75" customHeight="1" x14ac:dyDescent="0.2">
      <c r="A70" s="156" t="s">
        <v>193</v>
      </c>
      <c r="B70" s="156" t="s">
        <v>244</v>
      </c>
      <c r="C70" s="156" t="s">
        <v>245</v>
      </c>
      <c r="D70" s="152">
        <v>1</v>
      </c>
      <c r="E70" s="156" t="s">
        <v>29</v>
      </c>
      <c r="F70" s="156">
        <v>101</v>
      </c>
      <c r="G70" s="156">
        <v>1</v>
      </c>
      <c r="H70" s="156">
        <v>0</v>
      </c>
      <c r="I70" s="157">
        <v>0.27</v>
      </c>
    </row>
    <row r="71" spans="1:9" ht="12.75" customHeight="1" x14ac:dyDescent="0.2">
      <c r="A71" s="156" t="s">
        <v>193</v>
      </c>
      <c r="B71" s="156" t="s">
        <v>246</v>
      </c>
      <c r="C71" s="156" t="s">
        <v>247</v>
      </c>
      <c r="D71" s="152">
        <v>1</v>
      </c>
      <c r="E71" s="156" t="s">
        <v>29</v>
      </c>
      <c r="F71" s="156">
        <v>101</v>
      </c>
      <c r="G71" s="156">
        <v>1</v>
      </c>
      <c r="H71" s="156">
        <v>0</v>
      </c>
      <c r="I71" s="157">
        <v>0.26</v>
      </c>
    </row>
    <row r="72" spans="1:9" ht="12.75" customHeight="1" x14ac:dyDescent="0.2">
      <c r="A72" s="156" t="s">
        <v>193</v>
      </c>
      <c r="B72" s="156" t="s">
        <v>248</v>
      </c>
      <c r="C72" s="156" t="s">
        <v>249</v>
      </c>
      <c r="D72" s="152">
        <v>1</v>
      </c>
      <c r="E72" s="156" t="s">
        <v>29</v>
      </c>
      <c r="F72" s="156">
        <v>101</v>
      </c>
      <c r="G72" s="156">
        <v>1</v>
      </c>
      <c r="H72" s="156">
        <v>0</v>
      </c>
      <c r="I72" s="157">
        <v>1.18</v>
      </c>
    </row>
    <row r="73" spans="1:9" ht="12.75" customHeight="1" x14ac:dyDescent="0.2">
      <c r="A73" s="156" t="s">
        <v>193</v>
      </c>
      <c r="B73" s="156" t="s">
        <v>250</v>
      </c>
      <c r="C73" s="156" t="s">
        <v>251</v>
      </c>
      <c r="D73" s="152">
        <v>1</v>
      </c>
      <c r="E73" s="156" t="s">
        <v>29</v>
      </c>
      <c r="F73" s="156">
        <v>101</v>
      </c>
      <c r="G73" s="156">
        <v>1</v>
      </c>
      <c r="H73" s="156">
        <v>0</v>
      </c>
      <c r="I73" s="157">
        <v>0.25</v>
      </c>
    </row>
    <row r="74" spans="1:9" ht="12.75" customHeight="1" x14ac:dyDescent="0.2">
      <c r="A74" s="144" t="s">
        <v>193</v>
      </c>
      <c r="B74" s="144" t="s">
        <v>252</v>
      </c>
      <c r="C74" s="144" t="s">
        <v>253</v>
      </c>
      <c r="D74" s="154">
        <v>1</v>
      </c>
      <c r="E74" s="144" t="s">
        <v>29</v>
      </c>
      <c r="F74" s="144">
        <v>101</v>
      </c>
      <c r="G74" s="144">
        <v>1</v>
      </c>
      <c r="H74" s="144">
        <v>0</v>
      </c>
      <c r="I74" s="158">
        <v>0.32</v>
      </c>
    </row>
    <row r="75" spans="1:9" x14ac:dyDescent="0.2">
      <c r="A75" s="30"/>
      <c r="B75" s="20">
        <f>COUNTA(B38:B74)</f>
        <v>37</v>
      </c>
      <c r="C75" s="20"/>
      <c r="D75" s="20"/>
      <c r="E75" s="34">
        <f>COUNTIF(E38:E74,"Yes")</f>
        <v>35</v>
      </c>
      <c r="F75" s="32"/>
      <c r="G75" s="20"/>
      <c r="H75" s="29"/>
      <c r="I75" s="124">
        <f>SUM(I38:I74)</f>
        <v>20.372000000000003</v>
      </c>
    </row>
    <row r="76" spans="1:9" x14ac:dyDescent="0.2">
      <c r="A76" s="30"/>
      <c r="B76" s="20"/>
      <c r="C76" s="20"/>
      <c r="D76" s="20"/>
      <c r="E76" s="20"/>
      <c r="F76" s="32"/>
      <c r="G76" s="20"/>
      <c r="H76" s="29"/>
      <c r="I76" s="53"/>
    </row>
    <row r="77" spans="1:9" x14ac:dyDescent="0.2">
      <c r="A77" s="30"/>
      <c r="B77" s="159"/>
      <c r="C77" s="160" t="s">
        <v>295</v>
      </c>
      <c r="D77" s="137"/>
      <c r="E77" s="137"/>
      <c r="F77" s="30"/>
      <c r="G77" s="29"/>
      <c r="H77" s="29"/>
      <c r="I77" s="53"/>
    </row>
    <row r="78" spans="1:9" x14ac:dyDescent="0.2">
      <c r="A78" s="30"/>
      <c r="B78" s="66"/>
      <c r="C78" s="160"/>
      <c r="D78" s="137"/>
      <c r="E78" s="137"/>
      <c r="F78" s="30"/>
      <c r="G78" s="29"/>
      <c r="H78" s="29"/>
      <c r="I78" s="53"/>
    </row>
    <row r="79" spans="1:9" x14ac:dyDescent="0.2">
      <c r="A79" s="66"/>
      <c r="B79" s="66"/>
      <c r="D79" s="116" t="s">
        <v>100</v>
      </c>
      <c r="E79" s="91"/>
      <c r="F79" s="92"/>
      <c r="G79" s="66"/>
      <c r="H79" s="66"/>
    </row>
    <row r="80" spans="1:9" x14ac:dyDescent="0.2">
      <c r="A80" s="66"/>
      <c r="B80" s="66"/>
      <c r="D80" s="105" t="s">
        <v>95</v>
      </c>
      <c r="E80" s="94">
        <f>SUM(B11+B17+B22+B25+B33+B36+B75)</f>
        <v>61</v>
      </c>
      <c r="G80" s="66"/>
      <c r="H80" s="66"/>
      <c r="I80" s="2"/>
    </row>
    <row r="81" spans="4:9" x14ac:dyDescent="0.2">
      <c r="D81" s="105" t="s">
        <v>98</v>
      </c>
      <c r="E81" s="94">
        <f>SUM(E11+E17+E22+E25+E33+E36+E75)</f>
        <v>59</v>
      </c>
      <c r="I81" s="84"/>
    </row>
    <row r="82" spans="4:9" x14ac:dyDescent="0.2">
      <c r="D82" s="105" t="s">
        <v>139</v>
      </c>
      <c r="E82" s="122">
        <f>E81/E80</f>
        <v>0.96721311475409832</v>
      </c>
    </row>
    <row r="83" spans="4:9" x14ac:dyDescent="0.2">
      <c r="D83" s="105" t="s">
        <v>99</v>
      </c>
      <c r="E83" s="136">
        <f>SUM(I11+I17+I22+I25+I33+I36+I75)</f>
        <v>28.062000000000005</v>
      </c>
    </row>
    <row r="85" spans="4:9" x14ac:dyDescent="0.2">
      <c r="D85" s="116" t="s">
        <v>272</v>
      </c>
      <c r="E85" s="145" t="s">
        <v>273</v>
      </c>
      <c r="F85" s="145" t="s">
        <v>104</v>
      </c>
    </row>
    <row r="86" spans="4:9" x14ac:dyDescent="0.2">
      <c r="D86" s="105" t="s">
        <v>274</v>
      </c>
      <c r="E86" s="146">
        <f>COUNTIF(G2:G74, "0.25")</f>
        <v>1</v>
      </c>
      <c r="F86" s="147">
        <f>E86/E81</f>
        <v>1.6949152542372881E-2</v>
      </c>
    </row>
    <row r="87" spans="4:9" x14ac:dyDescent="0.2">
      <c r="D87" s="105" t="s">
        <v>275</v>
      </c>
      <c r="E87" s="146">
        <f>COUNTIF(G2:G74, "0.5")</f>
        <v>2</v>
      </c>
      <c r="F87" s="147">
        <f>E87/E81</f>
        <v>3.3898305084745763E-2</v>
      </c>
    </row>
    <row r="88" spans="4:9" x14ac:dyDescent="0.2">
      <c r="D88" s="105" t="s">
        <v>276</v>
      </c>
      <c r="E88" s="146">
        <f>COUNTIF(G2:G74, "1")</f>
        <v>53</v>
      </c>
      <c r="F88" s="147">
        <f>E88/E81</f>
        <v>0.89830508474576276</v>
      </c>
    </row>
    <row r="89" spans="4:9" x14ac:dyDescent="0.2">
      <c r="D89" s="105" t="s">
        <v>277</v>
      </c>
      <c r="E89" s="146">
        <f>COUNTIF(G2:G74, "1.25")</f>
        <v>0</v>
      </c>
      <c r="F89" s="147">
        <f>E89/E81</f>
        <v>0</v>
      </c>
    </row>
    <row r="90" spans="4:9" x14ac:dyDescent="0.2">
      <c r="D90" s="105" t="s">
        <v>278</v>
      </c>
      <c r="E90" s="146">
        <f>COUNTIF(G2:G74, "1.50")</f>
        <v>0</v>
      </c>
      <c r="F90" s="147">
        <f>E90/E81</f>
        <v>0</v>
      </c>
    </row>
    <row r="91" spans="4:9" x14ac:dyDescent="0.2">
      <c r="D91" s="105" t="s">
        <v>279</v>
      </c>
      <c r="E91" s="146">
        <f>COUNTIF(G2:G74, "2")</f>
        <v>2</v>
      </c>
      <c r="F91" s="147">
        <f>E91/E81</f>
        <v>3.3898305084745763E-2</v>
      </c>
    </row>
    <row r="92" spans="4:9" x14ac:dyDescent="0.2">
      <c r="D92" s="105" t="s">
        <v>280</v>
      </c>
      <c r="E92" s="146">
        <f>COUNTIF(G2:G74, "2.5")</f>
        <v>0</v>
      </c>
      <c r="F92" s="147">
        <f>E92/E81</f>
        <v>0</v>
      </c>
    </row>
    <row r="93" spans="4:9" x14ac:dyDescent="0.2">
      <c r="D93" s="105" t="s">
        <v>281</v>
      </c>
      <c r="E93" s="146">
        <f>COUNTIF(G2:G74, "3")</f>
        <v>1</v>
      </c>
      <c r="F93" s="147">
        <f>E93/E81</f>
        <v>1.6949152542372881E-2</v>
      </c>
    </row>
    <row r="94" spans="4:9" x14ac:dyDescent="0.2">
      <c r="D94" s="105" t="s">
        <v>282</v>
      </c>
      <c r="E94" s="146">
        <f>COUNTIF(G2:G75, "5")</f>
        <v>0</v>
      </c>
      <c r="F94" s="147">
        <f>E94/E81</f>
        <v>0</v>
      </c>
    </row>
    <row r="95" spans="4:9" x14ac:dyDescent="0.2">
      <c r="D95" s="105" t="s">
        <v>283</v>
      </c>
      <c r="E95" s="146">
        <f>COUNTIF(G2:G74, "7")</f>
        <v>0</v>
      </c>
      <c r="F95" s="147">
        <f>E95/E81</f>
        <v>0</v>
      </c>
    </row>
    <row r="96" spans="4:9" x14ac:dyDescent="0.2">
      <c r="D96" s="35"/>
      <c r="F96" s="1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Maine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customWidth="1"/>
    <col min="2" max="2" width="7.28515625" customWidth="1"/>
    <col min="3" max="3" width="24.140625" customWidth="1"/>
    <col min="4" max="4" width="5.710937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59"/>
      <c r="B1" s="172" t="s">
        <v>37</v>
      </c>
      <c r="C1" s="172"/>
      <c r="D1" s="143"/>
      <c r="E1" s="59"/>
      <c r="F1" s="59"/>
      <c r="G1" s="173" t="s">
        <v>140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34" s="24" customFormat="1" ht="39" customHeight="1" x14ac:dyDescent="0.15">
      <c r="A2" s="25" t="s">
        <v>12</v>
      </c>
      <c r="B2" s="25" t="s">
        <v>13</v>
      </c>
      <c r="C2" s="25" t="s">
        <v>65</v>
      </c>
      <c r="D2" s="3" t="s">
        <v>68</v>
      </c>
      <c r="E2" s="25" t="s">
        <v>73</v>
      </c>
      <c r="F2" s="25" t="s">
        <v>74</v>
      </c>
      <c r="G2" s="25" t="s">
        <v>75</v>
      </c>
      <c r="H2" s="25" t="s">
        <v>76</v>
      </c>
      <c r="I2" s="3" t="s">
        <v>77</v>
      </c>
      <c r="J2" s="25" t="s">
        <v>78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79</v>
      </c>
      <c r="P2" s="25" t="s">
        <v>80</v>
      </c>
      <c r="Q2" s="25" t="s">
        <v>81</v>
      </c>
      <c r="R2" s="25" t="s">
        <v>82</v>
      </c>
      <c r="S2" s="25" t="s">
        <v>83</v>
      </c>
    </row>
    <row r="3" spans="1:34" ht="12.75" customHeight="1" x14ac:dyDescent="0.2">
      <c r="A3" s="156" t="s">
        <v>141</v>
      </c>
      <c r="B3" s="156" t="s">
        <v>142</v>
      </c>
      <c r="C3" s="156" t="s">
        <v>143</v>
      </c>
      <c r="D3" s="152">
        <v>1</v>
      </c>
      <c r="E3" s="156" t="s">
        <v>29</v>
      </c>
      <c r="F3" s="156" t="s">
        <v>35</v>
      </c>
      <c r="G3" s="156" t="s">
        <v>296</v>
      </c>
      <c r="H3" s="156" t="s">
        <v>296</v>
      </c>
      <c r="I3" s="156" t="s">
        <v>296</v>
      </c>
      <c r="J3" s="156" t="s">
        <v>296</v>
      </c>
      <c r="K3" s="156" t="s">
        <v>296</v>
      </c>
      <c r="L3" s="156" t="s">
        <v>296</v>
      </c>
      <c r="M3" s="156" t="s">
        <v>296</v>
      </c>
      <c r="N3" s="156" t="s">
        <v>296</v>
      </c>
      <c r="O3" s="156" t="s">
        <v>296</v>
      </c>
      <c r="P3" s="156" t="s">
        <v>296</v>
      </c>
      <c r="Q3" s="156" t="s">
        <v>296</v>
      </c>
      <c r="R3" s="156" t="s">
        <v>296</v>
      </c>
      <c r="S3" s="156" t="s">
        <v>296</v>
      </c>
      <c r="T3" s="3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ht="12.75" customHeight="1" x14ac:dyDescent="0.2">
      <c r="A4" s="156" t="s">
        <v>141</v>
      </c>
      <c r="B4" s="156" t="s">
        <v>144</v>
      </c>
      <c r="C4" s="156" t="s">
        <v>145</v>
      </c>
      <c r="D4" s="152">
        <v>1</v>
      </c>
      <c r="E4" s="156" t="s">
        <v>29</v>
      </c>
      <c r="F4" s="156" t="s">
        <v>35</v>
      </c>
      <c r="G4" s="156" t="s">
        <v>296</v>
      </c>
      <c r="H4" s="156" t="s">
        <v>296</v>
      </c>
      <c r="I4" s="156" t="s">
        <v>296</v>
      </c>
      <c r="J4" s="156" t="s">
        <v>296</v>
      </c>
      <c r="K4" s="156" t="s">
        <v>296</v>
      </c>
      <c r="L4" s="156" t="s">
        <v>296</v>
      </c>
      <c r="M4" s="156" t="s">
        <v>296</v>
      </c>
      <c r="N4" s="156" t="s">
        <v>296</v>
      </c>
      <c r="O4" s="156" t="s">
        <v>296</v>
      </c>
      <c r="P4" s="156" t="s">
        <v>296</v>
      </c>
      <c r="Q4" s="156" t="s">
        <v>296</v>
      </c>
      <c r="R4" s="156" t="s">
        <v>296</v>
      </c>
      <c r="S4" s="156" t="s">
        <v>296</v>
      </c>
      <c r="T4" s="3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12.75" customHeight="1" x14ac:dyDescent="0.2">
      <c r="A5" s="156" t="s">
        <v>141</v>
      </c>
      <c r="B5" s="156" t="s">
        <v>146</v>
      </c>
      <c r="C5" s="156" t="s">
        <v>147</v>
      </c>
      <c r="D5" s="152">
        <v>1</v>
      </c>
      <c r="E5" s="156" t="s">
        <v>29</v>
      </c>
      <c r="F5" s="156" t="s">
        <v>35</v>
      </c>
      <c r="G5" s="156" t="s">
        <v>296</v>
      </c>
      <c r="H5" s="156" t="s">
        <v>296</v>
      </c>
      <c r="I5" s="156" t="s">
        <v>296</v>
      </c>
      <c r="J5" s="156" t="s">
        <v>296</v>
      </c>
      <c r="K5" s="156" t="s">
        <v>296</v>
      </c>
      <c r="L5" s="156" t="s">
        <v>296</v>
      </c>
      <c r="M5" s="156" t="s">
        <v>296</v>
      </c>
      <c r="N5" s="156" t="s">
        <v>296</v>
      </c>
      <c r="O5" s="156" t="s">
        <v>296</v>
      </c>
      <c r="P5" s="156" t="s">
        <v>296</v>
      </c>
      <c r="Q5" s="156" t="s">
        <v>296</v>
      </c>
      <c r="R5" s="156" t="s">
        <v>296</v>
      </c>
      <c r="S5" s="156" t="s">
        <v>296</v>
      </c>
      <c r="T5" s="3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2.75" customHeight="1" x14ac:dyDescent="0.2">
      <c r="A6" s="156" t="s">
        <v>141</v>
      </c>
      <c r="B6" s="156" t="s">
        <v>148</v>
      </c>
      <c r="C6" s="156" t="s">
        <v>149</v>
      </c>
      <c r="D6" s="152">
        <v>1</v>
      </c>
      <c r="E6" s="156" t="s">
        <v>29</v>
      </c>
      <c r="F6" s="156" t="s">
        <v>35</v>
      </c>
      <c r="G6" s="156" t="s">
        <v>296</v>
      </c>
      <c r="H6" s="156" t="s">
        <v>296</v>
      </c>
      <c r="I6" s="156" t="s">
        <v>296</v>
      </c>
      <c r="J6" s="156" t="s">
        <v>296</v>
      </c>
      <c r="K6" s="156" t="s">
        <v>296</v>
      </c>
      <c r="L6" s="156" t="s">
        <v>296</v>
      </c>
      <c r="M6" s="156" t="s">
        <v>296</v>
      </c>
      <c r="N6" s="156" t="s">
        <v>296</v>
      </c>
      <c r="O6" s="156" t="s">
        <v>296</v>
      </c>
      <c r="P6" s="156" t="s">
        <v>296</v>
      </c>
      <c r="Q6" s="156" t="s">
        <v>296</v>
      </c>
      <c r="R6" s="156" t="s">
        <v>296</v>
      </c>
      <c r="S6" s="156" t="s">
        <v>296</v>
      </c>
      <c r="T6" s="30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12.75" customHeight="1" x14ac:dyDescent="0.2">
      <c r="A7" s="156" t="s">
        <v>141</v>
      </c>
      <c r="B7" s="156" t="s">
        <v>150</v>
      </c>
      <c r="C7" s="156" t="s">
        <v>290</v>
      </c>
      <c r="D7" s="152">
        <v>1</v>
      </c>
      <c r="E7" s="156" t="s">
        <v>29</v>
      </c>
      <c r="F7" s="156" t="s">
        <v>35</v>
      </c>
      <c r="G7" s="156" t="s">
        <v>296</v>
      </c>
      <c r="H7" s="156" t="s">
        <v>296</v>
      </c>
      <c r="I7" s="156" t="s">
        <v>296</v>
      </c>
      <c r="J7" s="156" t="s">
        <v>296</v>
      </c>
      <c r="K7" s="156" t="s">
        <v>296</v>
      </c>
      <c r="L7" s="156" t="s">
        <v>296</v>
      </c>
      <c r="M7" s="156" t="s">
        <v>296</v>
      </c>
      <c r="N7" s="156" t="s">
        <v>296</v>
      </c>
      <c r="O7" s="156" t="s">
        <v>296</v>
      </c>
      <c r="P7" s="156" t="s">
        <v>296</v>
      </c>
      <c r="Q7" s="156" t="s">
        <v>296</v>
      </c>
      <c r="R7" s="156" t="s">
        <v>296</v>
      </c>
      <c r="S7" s="156" t="s">
        <v>296</v>
      </c>
      <c r="T7" s="30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12.75" customHeight="1" x14ac:dyDescent="0.2">
      <c r="A8" s="156" t="s">
        <v>141</v>
      </c>
      <c r="B8" s="156" t="s">
        <v>151</v>
      </c>
      <c r="C8" s="156" t="s">
        <v>152</v>
      </c>
      <c r="D8" s="152">
        <v>1</v>
      </c>
      <c r="E8" s="156" t="s">
        <v>29</v>
      </c>
      <c r="F8" s="156" t="s">
        <v>35</v>
      </c>
      <c r="G8" s="156" t="s">
        <v>296</v>
      </c>
      <c r="H8" s="156" t="s">
        <v>296</v>
      </c>
      <c r="I8" s="156" t="s">
        <v>296</v>
      </c>
      <c r="J8" s="156" t="s">
        <v>296</v>
      </c>
      <c r="K8" s="156" t="s">
        <v>296</v>
      </c>
      <c r="L8" s="156" t="s">
        <v>296</v>
      </c>
      <c r="M8" s="156" t="s">
        <v>296</v>
      </c>
      <c r="N8" s="156" t="s">
        <v>296</v>
      </c>
      <c r="O8" s="156" t="s">
        <v>296</v>
      </c>
      <c r="P8" s="156" t="s">
        <v>296</v>
      </c>
      <c r="Q8" s="156" t="s">
        <v>296</v>
      </c>
      <c r="R8" s="156" t="s">
        <v>296</v>
      </c>
      <c r="S8" s="156" t="s">
        <v>296</v>
      </c>
      <c r="T8" s="30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12.75" customHeight="1" x14ac:dyDescent="0.2">
      <c r="A9" s="156" t="s">
        <v>141</v>
      </c>
      <c r="B9" s="156" t="s">
        <v>153</v>
      </c>
      <c r="C9" s="156" t="s">
        <v>154</v>
      </c>
      <c r="D9" s="152">
        <v>1</v>
      </c>
      <c r="E9" s="156" t="s">
        <v>29</v>
      </c>
      <c r="F9" s="156" t="s">
        <v>35</v>
      </c>
      <c r="G9" s="156" t="s">
        <v>296</v>
      </c>
      <c r="H9" s="156" t="s">
        <v>296</v>
      </c>
      <c r="I9" s="156" t="s">
        <v>296</v>
      </c>
      <c r="J9" s="156" t="s">
        <v>296</v>
      </c>
      <c r="K9" s="156" t="s">
        <v>296</v>
      </c>
      <c r="L9" s="156" t="s">
        <v>296</v>
      </c>
      <c r="M9" s="156" t="s">
        <v>296</v>
      </c>
      <c r="N9" s="156" t="s">
        <v>296</v>
      </c>
      <c r="O9" s="156" t="s">
        <v>296</v>
      </c>
      <c r="P9" s="156" t="s">
        <v>296</v>
      </c>
      <c r="Q9" s="156" t="s">
        <v>296</v>
      </c>
      <c r="R9" s="156" t="s">
        <v>296</v>
      </c>
      <c r="S9" s="156" t="s">
        <v>296</v>
      </c>
      <c r="T9" s="30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12.75" customHeight="1" x14ac:dyDescent="0.2">
      <c r="A10" s="156" t="s">
        <v>141</v>
      </c>
      <c r="B10" s="156" t="s">
        <v>155</v>
      </c>
      <c r="C10" s="156" t="s">
        <v>156</v>
      </c>
      <c r="D10" s="152">
        <v>1</v>
      </c>
      <c r="E10" s="156" t="s">
        <v>29</v>
      </c>
      <c r="F10" s="156" t="s">
        <v>35</v>
      </c>
      <c r="G10" s="156" t="s">
        <v>296</v>
      </c>
      <c r="H10" s="156" t="s">
        <v>296</v>
      </c>
      <c r="I10" s="156" t="s">
        <v>296</v>
      </c>
      <c r="J10" s="156" t="s">
        <v>296</v>
      </c>
      <c r="K10" s="156" t="s">
        <v>296</v>
      </c>
      <c r="L10" s="156" t="s">
        <v>296</v>
      </c>
      <c r="M10" s="156" t="s">
        <v>296</v>
      </c>
      <c r="N10" s="156" t="s">
        <v>296</v>
      </c>
      <c r="O10" s="156" t="s">
        <v>296</v>
      </c>
      <c r="P10" s="156" t="s">
        <v>296</v>
      </c>
      <c r="Q10" s="156" t="s">
        <v>296</v>
      </c>
      <c r="R10" s="156" t="s">
        <v>296</v>
      </c>
      <c r="S10" s="156" t="s">
        <v>296</v>
      </c>
      <c r="T10" s="3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ht="12.75" customHeight="1" x14ac:dyDescent="0.2">
      <c r="A11" s="144" t="s">
        <v>141</v>
      </c>
      <c r="B11" s="144" t="s">
        <v>157</v>
      </c>
      <c r="C11" s="144" t="s">
        <v>158</v>
      </c>
      <c r="D11" s="154">
        <v>2</v>
      </c>
      <c r="E11" s="144" t="s">
        <v>29</v>
      </c>
      <c r="F11" s="144" t="s">
        <v>35</v>
      </c>
      <c r="G11" s="144" t="s">
        <v>296</v>
      </c>
      <c r="H11" s="144" t="s">
        <v>296</v>
      </c>
      <c r="I11" s="144" t="s">
        <v>296</v>
      </c>
      <c r="J11" s="144" t="s">
        <v>296</v>
      </c>
      <c r="K11" s="144" t="s">
        <v>296</v>
      </c>
      <c r="L11" s="144" t="s">
        <v>296</v>
      </c>
      <c r="M11" s="144" t="s">
        <v>296</v>
      </c>
      <c r="N11" s="144" t="s">
        <v>296</v>
      </c>
      <c r="O11" s="144" t="s">
        <v>296</v>
      </c>
      <c r="P11" s="144" t="s">
        <v>296</v>
      </c>
      <c r="Q11" s="144" t="s">
        <v>296</v>
      </c>
      <c r="R11" s="144" t="s">
        <v>296</v>
      </c>
      <c r="S11" s="144" t="s">
        <v>296</v>
      </c>
      <c r="T11" s="30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x14ac:dyDescent="0.2">
      <c r="A12" s="33"/>
      <c r="B12" s="34">
        <f>COUNTA(B3:B11)</f>
        <v>9</v>
      </c>
      <c r="C12" s="59"/>
      <c r="D12" s="33"/>
      <c r="E12" s="34">
        <f t="shared" ref="E12:S12" si="0">COUNTIF(E3:E11,"Yes")</f>
        <v>9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34">
        <f t="shared" si="0"/>
        <v>0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ht="12.75" customHeight="1" x14ac:dyDescent="0.2">
      <c r="A14" s="156" t="s">
        <v>159</v>
      </c>
      <c r="B14" s="156" t="s">
        <v>160</v>
      </c>
      <c r="C14" s="156" t="s">
        <v>161</v>
      </c>
      <c r="D14" s="152">
        <v>1</v>
      </c>
      <c r="E14" s="156" t="s">
        <v>29</v>
      </c>
      <c r="F14" s="156" t="s">
        <v>35</v>
      </c>
      <c r="G14" s="156" t="s">
        <v>296</v>
      </c>
      <c r="H14" s="156" t="s">
        <v>296</v>
      </c>
      <c r="I14" s="156" t="s">
        <v>296</v>
      </c>
      <c r="J14" s="156" t="s">
        <v>296</v>
      </c>
      <c r="K14" s="156" t="s">
        <v>296</v>
      </c>
      <c r="L14" s="156" t="s">
        <v>296</v>
      </c>
      <c r="M14" s="156" t="s">
        <v>296</v>
      </c>
      <c r="N14" s="156" t="s">
        <v>296</v>
      </c>
      <c r="O14" s="156" t="s">
        <v>296</v>
      </c>
      <c r="P14" s="156" t="s">
        <v>296</v>
      </c>
      <c r="Q14" s="156" t="s">
        <v>296</v>
      </c>
      <c r="R14" s="156" t="s">
        <v>296</v>
      </c>
      <c r="S14" s="156" t="s">
        <v>296</v>
      </c>
    </row>
    <row r="15" spans="1:34" ht="12.75" customHeight="1" x14ac:dyDescent="0.2">
      <c r="A15" s="156" t="s">
        <v>159</v>
      </c>
      <c r="B15" s="156" t="s">
        <v>162</v>
      </c>
      <c r="C15" s="156" t="s">
        <v>163</v>
      </c>
      <c r="D15" s="152">
        <v>1</v>
      </c>
      <c r="E15" s="156" t="s">
        <v>29</v>
      </c>
      <c r="F15" s="156" t="s">
        <v>35</v>
      </c>
      <c r="G15" s="156" t="s">
        <v>296</v>
      </c>
      <c r="H15" s="156" t="s">
        <v>296</v>
      </c>
      <c r="I15" s="156" t="s">
        <v>296</v>
      </c>
      <c r="J15" s="156" t="s">
        <v>296</v>
      </c>
      <c r="K15" s="156" t="s">
        <v>296</v>
      </c>
      <c r="L15" s="156" t="s">
        <v>296</v>
      </c>
      <c r="M15" s="156" t="s">
        <v>296</v>
      </c>
      <c r="N15" s="156" t="s">
        <v>296</v>
      </c>
      <c r="O15" s="156" t="s">
        <v>296</v>
      </c>
      <c r="P15" s="156" t="s">
        <v>296</v>
      </c>
      <c r="Q15" s="156" t="s">
        <v>296</v>
      </c>
      <c r="R15" s="156" t="s">
        <v>296</v>
      </c>
      <c r="S15" s="156" t="s">
        <v>296</v>
      </c>
    </row>
    <row r="16" spans="1:34" ht="12.75" customHeight="1" x14ac:dyDescent="0.2">
      <c r="A16" s="156" t="s">
        <v>159</v>
      </c>
      <c r="B16" s="156" t="s">
        <v>164</v>
      </c>
      <c r="C16" s="156" t="s">
        <v>165</v>
      </c>
      <c r="D16" s="152">
        <v>1</v>
      </c>
      <c r="E16" s="156" t="s">
        <v>29</v>
      </c>
      <c r="F16" s="156" t="s">
        <v>35</v>
      </c>
      <c r="G16" s="156" t="s">
        <v>296</v>
      </c>
      <c r="H16" s="156" t="s">
        <v>296</v>
      </c>
      <c r="I16" s="156" t="s">
        <v>296</v>
      </c>
      <c r="J16" s="156" t="s">
        <v>296</v>
      </c>
      <c r="K16" s="156" t="s">
        <v>296</v>
      </c>
      <c r="L16" s="156" t="s">
        <v>296</v>
      </c>
      <c r="M16" s="156" t="s">
        <v>296</v>
      </c>
      <c r="N16" s="156" t="s">
        <v>296</v>
      </c>
      <c r="O16" s="156" t="s">
        <v>296</v>
      </c>
      <c r="P16" s="156" t="s">
        <v>296</v>
      </c>
      <c r="Q16" s="156" t="s">
        <v>296</v>
      </c>
      <c r="R16" s="156" t="s">
        <v>296</v>
      </c>
      <c r="S16" s="156" t="s">
        <v>296</v>
      </c>
    </row>
    <row r="17" spans="1:19" ht="12.75" customHeight="1" x14ac:dyDescent="0.2">
      <c r="A17" s="144" t="s">
        <v>159</v>
      </c>
      <c r="B17" s="144" t="s">
        <v>166</v>
      </c>
      <c r="C17" s="144" t="s">
        <v>167</v>
      </c>
      <c r="D17" s="154">
        <v>1</v>
      </c>
      <c r="E17" s="144" t="s">
        <v>29</v>
      </c>
      <c r="F17" s="144" t="s">
        <v>35</v>
      </c>
      <c r="G17" s="144" t="s">
        <v>296</v>
      </c>
      <c r="H17" s="144" t="s">
        <v>296</v>
      </c>
      <c r="I17" s="144" t="s">
        <v>296</v>
      </c>
      <c r="J17" s="144" t="s">
        <v>296</v>
      </c>
      <c r="K17" s="144" t="s">
        <v>296</v>
      </c>
      <c r="L17" s="144" t="s">
        <v>296</v>
      </c>
      <c r="M17" s="144" t="s">
        <v>296</v>
      </c>
      <c r="N17" s="144" t="s">
        <v>296</v>
      </c>
      <c r="O17" s="144" t="s">
        <v>296</v>
      </c>
      <c r="P17" s="144" t="s">
        <v>296</v>
      </c>
      <c r="Q17" s="144" t="s">
        <v>296</v>
      </c>
      <c r="R17" s="144" t="s">
        <v>296</v>
      </c>
      <c r="S17" s="144" t="s">
        <v>296</v>
      </c>
    </row>
    <row r="18" spans="1:19" x14ac:dyDescent="0.2">
      <c r="A18" s="33"/>
      <c r="B18" s="34">
        <f>COUNTA(B14:B17)</f>
        <v>4</v>
      </c>
      <c r="C18" s="59"/>
      <c r="D18" s="46"/>
      <c r="E18" s="34">
        <f t="shared" ref="E18:S18" si="1">COUNTIF(E14:E17,"Yes")</f>
        <v>4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4">
        <f t="shared" si="1"/>
        <v>0</v>
      </c>
      <c r="K18" s="34">
        <f t="shared" si="1"/>
        <v>0</v>
      </c>
      <c r="L18" s="34">
        <f t="shared" si="1"/>
        <v>0</v>
      </c>
      <c r="M18" s="34">
        <f t="shared" si="1"/>
        <v>0</v>
      </c>
      <c r="N18" s="34">
        <f t="shared" si="1"/>
        <v>0</v>
      </c>
      <c r="O18" s="34">
        <f t="shared" si="1"/>
        <v>0</v>
      </c>
      <c r="P18" s="34">
        <f t="shared" si="1"/>
        <v>0</v>
      </c>
      <c r="Q18" s="34">
        <f t="shared" si="1"/>
        <v>0</v>
      </c>
      <c r="R18" s="34">
        <f t="shared" si="1"/>
        <v>0</v>
      </c>
      <c r="S18" s="34">
        <f t="shared" si="1"/>
        <v>0</v>
      </c>
    </row>
    <row r="19" spans="1:19" x14ac:dyDescent="0.2">
      <c r="A19" s="33"/>
      <c r="B19" s="46"/>
      <c r="C19" s="33"/>
      <c r="D19" s="4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ht="12.75" customHeight="1" x14ac:dyDescent="0.2">
      <c r="A20" s="156" t="s">
        <v>168</v>
      </c>
      <c r="B20" s="156" t="s">
        <v>169</v>
      </c>
      <c r="C20" s="156" t="s">
        <v>170</v>
      </c>
      <c r="D20" s="152">
        <v>1</v>
      </c>
      <c r="E20" s="156" t="s">
        <v>29</v>
      </c>
      <c r="F20" s="156" t="s">
        <v>35</v>
      </c>
      <c r="G20" s="156" t="s">
        <v>296</v>
      </c>
      <c r="H20" s="156" t="s">
        <v>296</v>
      </c>
      <c r="I20" s="156" t="s">
        <v>296</v>
      </c>
      <c r="J20" s="156" t="s">
        <v>296</v>
      </c>
      <c r="K20" s="156" t="s">
        <v>296</v>
      </c>
      <c r="L20" s="156" t="s">
        <v>296</v>
      </c>
      <c r="M20" s="156" t="s">
        <v>296</v>
      </c>
      <c r="N20" s="156" t="s">
        <v>296</v>
      </c>
      <c r="O20" s="156" t="s">
        <v>296</v>
      </c>
      <c r="P20" s="156" t="s">
        <v>296</v>
      </c>
      <c r="Q20" s="156" t="s">
        <v>296</v>
      </c>
      <c r="R20" s="156" t="s">
        <v>296</v>
      </c>
      <c r="S20" s="156" t="s">
        <v>296</v>
      </c>
    </row>
    <row r="21" spans="1:19" ht="12.75" customHeight="1" x14ac:dyDescent="0.2">
      <c r="A21" s="156" t="s">
        <v>168</v>
      </c>
      <c r="B21" s="156" t="s">
        <v>171</v>
      </c>
      <c r="C21" s="156" t="s">
        <v>172</v>
      </c>
      <c r="D21" s="152">
        <v>1</v>
      </c>
      <c r="E21" s="156" t="s">
        <v>29</v>
      </c>
      <c r="F21" s="156" t="s">
        <v>35</v>
      </c>
      <c r="G21" s="156" t="s">
        <v>296</v>
      </c>
      <c r="H21" s="156" t="s">
        <v>296</v>
      </c>
      <c r="I21" s="156" t="s">
        <v>296</v>
      </c>
      <c r="J21" s="156" t="s">
        <v>296</v>
      </c>
      <c r="K21" s="156" t="s">
        <v>296</v>
      </c>
      <c r="L21" s="156" t="s">
        <v>296</v>
      </c>
      <c r="M21" s="156" t="s">
        <v>296</v>
      </c>
      <c r="N21" s="156" t="s">
        <v>296</v>
      </c>
      <c r="O21" s="156" t="s">
        <v>296</v>
      </c>
      <c r="P21" s="156" t="s">
        <v>296</v>
      </c>
      <c r="Q21" s="156" t="s">
        <v>296</v>
      </c>
      <c r="R21" s="156" t="s">
        <v>296</v>
      </c>
      <c r="S21" s="156" t="s">
        <v>296</v>
      </c>
    </row>
    <row r="22" spans="1:19" ht="12.75" customHeight="1" x14ac:dyDescent="0.2">
      <c r="A22" s="144" t="s">
        <v>168</v>
      </c>
      <c r="B22" s="144" t="s">
        <v>173</v>
      </c>
      <c r="C22" s="144" t="s">
        <v>174</v>
      </c>
      <c r="D22" s="154">
        <v>1</v>
      </c>
      <c r="E22" s="144" t="s">
        <v>29</v>
      </c>
      <c r="F22" s="144" t="s">
        <v>35</v>
      </c>
      <c r="G22" s="144" t="s">
        <v>296</v>
      </c>
      <c r="H22" s="144" t="s">
        <v>296</v>
      </c>
      <c r="I22" s="144" t="s">
        <v>296</v>
      </c>
      <c r="J22" s="144" t="s">
        <v>296</v>
      </c>
      <c r="K22" s="144" t="s">
        <v>296</v>
      </c>
      <c r="L22" s="144" t="s">
        <v>296</v>
      </c>
      <c r="M22" s="144" t="s">
        <v>296</v>
      </c>
      <c r="N22" s="144" t="s">
        <v>296</v>
      </c>
      <c r="O22" s="144" t="s">
        <v>296</v>
      </c>
      <c r="P22" s="144" t="s">
        <v>296</v>
      </c>
      <c r="Q22" s="144" t="s">
        <v>296</v>
      </c>
      <c r="R22" s="144" t="s">
        <v>296</v>
      </c>
      <c r="S22" s="144" t="s">
        <v>296</v>
      </c>
    </row>
    <row r="23" spans="1:19" x14ac:dyDescent="0.2">
      <c r="A23" s="33"/>
      <c r="B23" s="34">
        <f>COUNTA(B20:B22)</f>
        <v>3</v>
      </c>
      <c r="C23" s="59"/>
      <c r="D23" s="33"/>
      <c r="E23" s="34">
        <f t="shared" ref="E23:S23" si="2">COUNTIF(E20:E22,"Yes")</f>
        <v>3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34">
        <f t="shared" si="2"/>
        <v>0</v>
      </c>
      <c r="L23" s="34">
        <f t="shared" si="2"/>
        <v>0</v>
      </c>
      <c r="M23" s="34">
        <f t="shared" si="2"/>
        <v>0</v>
      </c>
      <c r="N23" s="34">
        <f t="shared" si="2"/>
        <v>0</v>
      </c>
      <c r="O23" s="34">
        <f t="shared" si="2"/>
        <v>0</v>
      </c>
      <c r="P23" s="34">
        <f t="shared" si="2"/>
        <v>0</v>
      </c>
      <c r="Q23" s="34">
        <f t="shared" si="2"/>
        <v>0</v>
      </c>
      <c r="R23" s="34">
        <f t="shared" si="2"/>
        <v>0</v>
      </c>
      <c r="S23" s="34">
        <f t="shared" si="2"/>
        <v>0</v>
      </c>
    </row>
    <row r="24" spans="1:19" x14ac:dyDescent="0.2">
      <c r="A24" s="47"/>
      <c r="B24" s="47"/>
      <c r="C24" s="85"/>
      <c r="D24" s="33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x14ac:dyDescent="0.2">
      <c r="A25" s="144" t="s">
        <v>175</v>
      </c>
      <c r="B25" s="144" t="s">
        <v>176</v>
      </c>
      <c r="C25" s="144" t="s">
        <v>177</v>
      </c>
      <c r="D25" s="154">
        <v>2</v>
      </c>
      <c r="E25" s="144" t="s">
        <v>29</v>
      </c>
      <c r="F25" s="144" t="s">
        <v>35</v>
      </c>
      <c r="G25" s="144" t="s">
        <v>296</v>
      </c>
      <c r="H25" s="144" t="s">
        <v>296</v>
      </c>
      <c r="I25" s="144" t="s">
        <v>296</v>
      </c>
      <c r="J25" s="144" t="s">
        <v>296</v>
      </c>
      <c r="K25" s="144" t="s">
        <v>296</v>
      </c>
      <c r="L25" s="144" t="s">
        <v>296</v>
      </c>
      <c r="M25" s="144" t="s">
        <v>296</v>
      </c>
      <c r="N25" s="144" t="s">
        <v>296</v>
      </c>
      <c r="O25" s="144" t="s">
        <v>296</v>
      </c>
      <c r="P25" s="144" t="s">
        <v>296</v>
      </c>
      <c r="Q25" s="144" t="s">
        <v>296</v>
      </c>
      <c r="R25" s="144" t="s">
        <v>296</v>
      </c>
      <c r="S25" s="144" t="s">
        <v>296</v>
      </c>
    </row>
    <row r="26" spans="1:19" x14ac:dyDescent="0.2">
      <c r="A26" s="33"/>
      <c r="B26" s="34">
        <f>COUNTA(B25:B25)</f>
        <v>1</v>
      </c>
      <c r="C26" s="123"/>
      <c r="D26" s="33"/>
      <c r="E26" s="34">
        <f t="shared" ref="E26:S26" si="3">COUNTIF(E25:E25,"Yes")</f>
        <v>1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34">
        <f t="shared" si="3"/>
        <v>0</v>
      </c>
      <c r="L26" s="34">
        <f t="shared" si="3"/>
        <v>0</v>
      </c>
      <c r="M26" s="34">
        <f t="shared" si="3"/>
        <v>0</v>
      </c>
      <c r="N26" s="34">
        <f t="shared" si="3"/>
        <v>0</v>
      </c>
      <c r="O26" s="34">
        <f t="shared" si="3"/>
        <v>0</v>
      </c>
      <c r="P26" s="34">
        <f t="shared" si="3"/>
        <v>0</v>
      </c>
      <c r="Q26" s="34">
        <f t="shared" si="3"/>
        <v>0</v>
      </c>
      <c r="R26" s="34">
        <f t="shared" si="3"/>
        <v>0</v>
      </c>
      <c r="S26" s="34">
        <f t="shared" si="3"/>
        <v>0</v>
      </c>
    </row>
    <row r="27" spans="1:19" x14ac:dyDescent="0.2">
      <c r="A27" s="47"/>
      <c r="B27" s="47"/>
      <c r="C27" s="85"/>
      <c r="D27" s="33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ht="12.75" customHeight="1" x14ac:dyDescent="0.2">
      <c r="A28" s="156" t="s">
        <v>178</v>
      </c>
      <c r="B28" s="156" t="s">
        <v>179</v>
      </c>
      <c r="C28" s="156" t="s">
        <v>180</v>
      </c>
      <c r="D28" s="152">
        <v>2</v>
      </c>
      <c r="E28" s="156" t="s">
        <v>29</v>
      </c>
      <c r="F28" s="156" t="s">
        <v>35</v>
      </c>
      <c r="G28" s="156" t="s">
        <v>296</v>
      </c>
      <c r="H28" s="156" t="s">
        <v>296</v>
      </c>
      <c r="I28" s="156" t="s">
        <v>296</v>
      </c>
      <c r="J28" s="156" t="s">
        <v>296</v>
      </c>
      <c r="K28" s="156" t="s">
        <v>296</v>
      </c>
      <c r="L28" s="156" t="s">
        <v>296</v>
      </c>
      <c r="M28" s="156" t="s">
        <v>296</v>
      </c>
      <c r="N28" s="156" t="s">
        <v>296</v>
      </c>
      <c r="O28" s="156" t="s">
        <v>296</v>
      </c>
      <c r="P28" s="156" t="s">
        <v>296</v>
      </c>
      <c r="Q28" s="156" t="s">
        <v>296</v>
      </c>
      <c r="R28" s="156" t="s">
        <v>296</v>
      </c>
      <c r="S28" s="156" t="s">
        <v>296</v>
      </c>
    </row>
    <row r="29" spans="1:19" ht="12.75" customHeight="1" x14ac:dyDescent="0.2">
      <c r="A29" s="156" t="s">
        <v>178</v>
      </c>
      <c r="B29" s="156" t="s">
        <v>181</v>
      </c>
      <c r="C29" s="156" t="s">
        <v>182</v>
      </c>
      <c r="D29" s="152">
        <v>1</v>
      </c>
      <c r="E29" s="156" t="s">
        <v>29</v>
      </c>
      <c r="F29" s="156" t="s">
        <v>35</v>
      </c>
      <c r="G29" s="156" t="s">
        <v>296</v>
      </c>
      <c r="H29" s="156" t="s">
        <v>296</v>
      </c>
      <c r="I29" s="156" t="s">
        <v>296</v>
      </c>
      <c r="J29" s="156" t="s">
        <v>296</v>
      </c>
      <c r="K29" s="156" t="s">
        <v>296</v>
      </c>
      <c r="L29" s="156" t="s">
        <v>296</v>
      </c>
      <c r="M29" s="156" t="s">
        <v>296</v>
      </c>
      <c r="N29" s="156" t="s">
        <v>296</v>
      </c>
      <c r="O29" s="156" t="s">
        <v>296</v>
      </c>
      <c r="P29" s="156" t="s">
        <v>296</v>
      </c>
      <c r="Q29" s="156" t="s">
        <v>296</v>
      </c>
      <c r="R29" s="156" t="s">
        <v>296</v>
      </c>
      <c r="S29" s="156" t="s">
        <v>296</v>
      </c>
    </row>
    <row r="30" spans="1:19" ht="12.75" customHeight="1" x14ac:dyDescent="0.2">
      <c r="A30" s="156" t="s">
        <v>178</v>
      </c>
      <c r="B30" s="156" t="s">
        <v>183</v>
      </c>
      <c r="C30" s="156" t="s">
        <v>184</v>
      </c>
      <c r="D30" s="152">
        <v>1</v>
      </c>
      <c r="E30" s="156" t="s">
        <v>29</v>
      </c>
      <c r="F30" s="156" t="s">
        <v>35</v>
      </c>
      <c r="G30" s="156" t="s">
        <v>296</v>
      </c>
      <c r="H30" s="156" t="s">
        <v>296</v>
      </c>
      <c r="I30" s="156" t="s">
        <v>296</v>
      </c>
      <c r="J30" s="156" t="s">
        <v>296</v>
      </c>
      <c r="K30" s="156" t="s">
        <v>296</v>
      </c>
      <c r="L30" s="156" t="s">
        <v>296</v>
      </c>
      <c r="M30" s="156" t="s">
        <v>296</v>
      </c>
      <c r="N30" s="156" t="s">
        <v>296</v>
      </c>
      <c r="O30" s="156" t="s">
        <v>296</v>
      </c>
      <c r="P30" s="156" t="s">
        <v>296</v>
      </c>
      <c r="Q30" s="156" t="s">
        <v>296</v>
      </c>
      <c r="R30" s="156" t="s">
        <v>296</v>
      </c>
      <c r="S30" s="156" t="s">
        <v>296</v>
      </c>
    </row>
    <row r="31" spans="1:19" ht="12.75" customHeight="1" x14ac:dyDescent="0.2">
      <c r="A31" s="156" t="s">
        <v>178</v>
      </c>
      <c r="B31" s="156" t="s">
        <v>185</v>
      </c>
      <c r="C31" s="156" t="s">
        <v>186</v>
      </c>
      <c r="D31" s="152">
        <v>1</v>
      </c>
      <c r="E31" s="156" t="s">
        <v>29</v>
      </c>
      <c r="F31" s="156" t="s">
        <v>35</v>
      </c>
      <c r="G31" s="156" t="s">
        <v>296</v>
      </c>
      <c r="H31" s="156" t="s">
        <v>296</v>
      </c>
      <c r="I31" s="156" t="s">
        <v>296</v>
      </c>
      <c r="J31" s="156" t="s">
        <v>296</v>
      </c>
      <c r="K31" s="156" t="s">
        <v>296</v>
      </c>
      <c r="L31" s="156" t="s">
        <v>296</v>
      </c>
      <c r="M31" s="156" t="s">
        <v>296</v>
      </c>
      <c r="N31" s="156" t="s">
        <v>296</v>
      </c>
      <c r="O31" s="156" t="s">
        <v>296</v>
      </c>
      <c r="P31" s="156" t="s">
        <v>296</v>
      </c>
      <c r="Q31" s="156" t="s">
        <v>296</v>
      </c>
      <c r="R31" s="156" t="s">
        <v>296</v>
      </c>
      <c r="S31" s="156" t="s">
        <v>296</v>
      </c>
    </row>
    <row r="32" spans="1:19" ht="12.75" customHeight="1" x14ac:dyDescent="0.2">
      <c r="A32" s="156" t="s">
        <v>178</v>
      </c>
      <c r="B32" s="156" t="s">
        <v>187</v>
      </c>
      <c r="C32" s="156" t="s">
        <v>188</v>
      </c>
      <c r="D32" s="152">
        <v>1</v>
      </c>
      <c r="E32" s="156" t="s">
        <v>29</v>
      </c>
      <c r="F32" s="156" t="s">
        <v>35</v>
      </c>
      <c r="G32" s="156" t="s">
        <v>296</v>
      </c>
      <c r="H32" s="156" t="s">
        <v>296</v>
      </c>
      <c r="I32" s="156" t="s">
        <v>296</v>
      </c>
      <c r="J32" s="156" t="s">
        <v>296</v>
      </c>
      <c r="K32" s="156" t="s">
        <v>296</v>
      </c>
      <c r="L32" s="156" t="s">
        <v>296</v>
      </c>
      <c r="M32" s="156" t="s">
        <v>296</v>
      </c>
      <c r="N32" s="156" t="s">
        <v>296</v>
      </c>
      <c r="O32" s="156" t="s">
        <v>296</v>
      </c>
      <c r="P32" s="156" t="s">
        <v>296</v>
      </c>
      <c r="Q32" s="156" t="s">
        <v>296</v>
      </c>
      <c r="R32" s="156" t="s">
        <v>296</v>
      </c>
      <c r="S32" s="156" t="s">
        <v>296</v>
      </c>
    </row>
    <row r="33" spans="1:19" ht="18" customHeight="1" x14ac:dyDescent="0.2">
      <c r="A33" s="144" t="s">
        <v>178</v>
      </c>
      <c r="B33" s="144" t="s">
        <v>189</v>
      </c>
      <c r="C33" s="70" t="s">
        <v>190</v>
      </c>
      <c r="D33" s="154">
        <v>1</v>
      </c>
      <c r="E33" s="144" t="s">
        <v>29</v>
      </c>
      <c r="F33" s="144" t="s">
        <v>35</v>
      </c>
      <c r="G33" s="144" t="s">
        <v>296</v>
      </c>
      <c r="H33" s="144" t="s">
        <v>296</v>
      </c>
      <c r="I33" s="144" t="s">
        <v>296</v>
      </c>
      <c r="J33" s="144" t="s">
        <v>296</v>
      </c>
      <c r="K33" s="144" t="s">
        <v>296</v>
      </c>
      <c r="L33" s="144" t="s">
        <v>296</v>
      </c>
      <c r="M33" s="144" t="s">
        <v>296</v>
      </c>
      <c r="N33" s="144" t="s">
        <v>296</v>
      </c>
      <c r="O33" s="144" t="s">
        <v>296</v>
      </c>
      <c r="P33" s="144" t="s">
        <v>296</v>
      </c>
      <c r="Q33" s="144" t="s">
        <v>296</v>
      </c>
      <c r="R33" s="144" t="s">
        <v>296</v>
      </c>
      <c r="S33" s="144" t="s">
        <v>296</v>
      </c>
    </row>
    <row r="34" spans="1:19" x14ac:dyDescent="0.2">
      <c r="A34" s="33"/>
      <c r="B34" s="34">
        <f>COUNTA(B28:B33)</f>
        <v>6</v>
      </c>
      <c r="C34" s="123"/>
      <c r="D34" s="33"/>
      <c r="E34" s="34">
        <f t="shared" ref="E34:S34" si="4">COUNTIF(E28:E33,"Yes")</f>
        <v>6</v>
      </c>
      <c r="F34" s="34">
        <f t="shared" si="4"/>
        <v>0</v>
      </c>
      <c r="G34" s="34">
        <f t="shared" si="4"/>
        <v>0</v>
      </c>
      <c r="H34" s="34">
        <f t="shared" si="4"/>
        <v>0</v>
      </c>
      <c r="I34" s="34">
        <f t="shared" si="4"/>
        <v>0</v>
      </c>
      <c r="J34" s="34">
        <f t="shared" si="4"/>
        <v>0</v>
      </c>
      <c r="K34" s="34">
        <f t="shared" si="4"/>
        <v>0</v>
      </c>
      <c r="L34" s="34">
        <f t="shared" si="4"/>
        <v>0</v>
      </c>
      <c r="M34" s="34">
        <f t="shared" si="4"/>
        <v>0</v>
      </c>
      <c r="N34" s="34">
        <f t="shared" si="4"/>
        <v>0</v>
      </c>
      <c r="O34" s="34">
        <f t="shared" si="4"/>
        <v>0</v>
      </c>
      <c r="P34" s="34">
        <f t="shared" si="4"/>
        <v>0</v>
      </c>
      <c r="Q34" s="34">
        <f t="shared" si="4"/>
        <v>0</v>
      </c>
      <c r="R34" s="34">
        <f t="shared" si="4"/>
        <v>0</v>
      </c>
      <c r="S34" s="34">
        <f t="shared" si="4"/>
        <v>0</v>
      </c>
    </row>
    <row r="35" spans="1:19" x14ac:dyDescent="0.2">
      <c r="A35" s="47"/>
      <c r="B35" s="47"/>
      <c r="C35" s="85"/>
      <c r="D35" s="33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ht="12.75" customHeight="1" x14ac:dyDescent="0.2">
      <c r="A36" s="144" t="s">
        <v>191</v>
      </c>
      <c r="B36" s="144" t="s">
        <v>192</v>
      </c>
      <c r="C36" s="144" t="s">
        <v>257</v>
      </c>
      <c r="D36" s="154">
        <v>1</v>
      </c>
      <c r="E36" s="144" t="s">
        <v>29</v>
      </c>
      <c r="F36" s="144" t="s">
        <v>35</v>
      </c>
      <c r="G36" s="144" t="s">
        <v>296</v>
      </c>
      <c r="H36" s="144" t="s">
        <v>296</v>
      </c>
      <c r="I36" s="144" t="s">
        <v>296</v>
      </c>
      <c r="J36" s="144" t="s">
        <v>296</v>
      </c>
      <c r="K36" s="144" t="s">
        <v>296</v>
      </c>
      <c r="L36" s="144" t="s">
        <v>296</v>
      </c>
      <c r="M36" s="144" t="s">
        <v>296</v>
      </c>
      <c r="N36" s="144" t="s">
        <v>296</v>
      </c>
      <c r="O36" s="144" t="s">
        <v>296</v>
      </c>
      <c r="P36" s="144" t="s">
        <v>296</v>
      </c>
      <c r="Q36" s="144" t="s">
        <v>296</v>
      </c>
      <c r="R36" s="144" t="s">
        <v>296</v>
      </c>
      <c r="S36" s="144" t="s">
        <v>296</v>
      </c>
    </row>
    <row r="37" spans="1:19" x14ac:dyDescent="0.2">
      <c r="A37" s="33"/>
      <c r="B37" s="34">
        <f>COUNTA(B36:B36)</f>
        <v>1</v>
      </c>
      <c r="C37" s="123"/>
      <c r="D37" s="33"/>
      <c r="E37" s="34">
        <f t="shared" ref="E37:S37" si="5">COUNTIF(E36:E36,"Yes")</f>
        <v>1</v>
      </c>
      <c r="F37" s="34">
        <f t="shared" si="5"/>
        <v>0</v>
      </c>
      <c r="G37" s="34">
        <f t="shared" si="5"/>
        <v>0</v>
      </c>
      <c r="H37" s="34">
        <f t="shared" si="5"/>
        <v>0</v>
      </c>
      <c r="I37" s="34">
        <f t="shared" si="5"/>
        <v>0</v>
      </c>
      <c r="J37" s="34">
        <f t="shared" si="5"/>
        <v>0</v>
      </c>
      <c r="K37" s="34">
        <f t="shared" si="5"/>
        <v>0</v>
      </c>
      <c r="L37" s="34">
        <f t="shared" si="5"/>
        <v>0</v>
      </c>
      <c r="M37" s="34">
        <f t="shared" si="5"/>
        <v>0</v>
      </c>
      <c r="N37" s="34">
        <f t="shared" si="5"/>
        <v>0</v>
      </c>
      <c r="O37" s="34">
        <f t="shared" si="5"/>
        <v>0</v>
      </c>
      <c r="P37" s="34">
        <f t="shared" si="5"/>
        <v>0</v>
      </c>
      <c r="Q37" s="34">
        <f t="shared" si="5"/>
        <v>0</v>
      </c>
      <c r="R37" s="34">
        <f t="shared" si="5"/>
        <v>0</v>
      </c>
      <c r="S37" s="34">
        <f t="shared" si="5"/>
        <v>0</v>
      </c>
    </row>
    <row r="38" spans="1:19" x14ac:dyDescent="0.2">
      <c r="A38" s="47"/>
      <c r="B38" s="47"/>
      <c r="C38" s="85"/>
      <c r="D38" s="33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1:19" ht="12.75" customHeight="1" x14ac:dyDescent="0.2">
      <c r="A39" s="156" t="s">
        <v>193</v>
      </c>
      <c r="B39" s="156" t="s">
        <v>194</v>
      </c>
      <c r="C39" s="156" t="s">
        <v>291</v>
      </c>
      <c r="D39" s="152">
        <v>1</v>
      </c>
      <c r="E39" s="156" t="s">
        <v>29</v>
      </c>
      <c r="F39" s="156" t="s">
        <v>35</v>
      </c>
      <c r="G39" s="156" t="s">
        <v>296</v>
      </c>
      <c r="H39" s="156" t="s">
        <v>296</v>
      </c>
      <c r="I39" s="156" t="s">
        <v>296</v>
      </c>
      <c r="J39" s="156" t="s">
        <v>296</v>
      </c>
      <c r="K39" s="156" t="s">
        <v>296</v>
      </c>
      <c r="L39" s="156" t="s">
        <v>296</v>
      </c>
      <c r="M39" s="156" t="s">
        <v>296</v>
      </c>
      <c r="N39" s="156" t="s">
        <v>296</v>
      </c>
      <c r="O39" s="156" t="s">
        <v>296</v>
      </c>
      <c r="P39" s="156" t="s">
        <v>296</v>
      </c>
      <c r="Q39" s="156" t="s">
        <v>296</v>
      </c>
      <c r="R39" s="156" t="s">
        <v>296</v>
      </c>
      <c r="S39" s="156" t="s">
        <v>296</v>
      </c>
    </row>
    <row r="40" spans="1:19" ht="12.75" customHeight="1" x14ac:dyDescent="0.2">
      <c r="A40" s="156" t="s">
        <v>193</v>
      </c>
      <c r="B40" s="156" t="s">
        <v>195</v>
      </c>
      <c r="C40" s="156" t="s">
        <v>196</v>
      </c>
      <c r="D40" s="152">
        <v>1</v>
      </c>
      <c r="E40" s="156" t="s">
        <v>29</v>
      </c>
      <c r="F40" s="156" t="s">
        <v>35</v>
      </c>
      <c r="G40" s="156" t="s">
        <v>296</v>
      </c>
      <c r="H40" s="156" t="s">
        <v>296</v>
      </c>
      <c r="I40" s="156" t="s">
        <v>296</v>
      </c>
      <c r="J40" s="156" t="s">
        <v>296</v>
      </c>
      <c r="K40" s="156" t="s">
        <v>296</v>
      </c>
      <c r="L40" s="156" t="s">
        <v>296</v>
      </c>
      <c r="M40" s="156" t="s">
        <v>296</v>
      </c>
      <c r="N40" s="156" t="s">
        <v>296</v>
      </c>
      <c r="O40" s="156" t="s">
        <v>296</v>
      </c>
      <c r="P40" s="156" t="s">
        <v>296</v>
      </c>
      <c r="Q40" s="156" t="s">
        <v>296</v>
      </c>
      <c r="R40" s="156" t="s">
        <v>296</v>
      </c>
      <c r="S40" s="156" t="s">
        <v>296</v>
      </c>
    </row>
    <row r="41" spans="1:19" ht="12.75" customHeight="1" x14ac:dyDescent="0.2">
      <c r="A41" s="156" t="s">
        <v>193</v>
      </c>
      <c r="B41" s="156" t="s">
        <v>197</v>
      </c>
      <c r="C41" s="156" t="s">
        <v>198</v>
      </c>
      <c r="D41" s="152">
        <v>1</v>
      </c>
      <c r="E41" s="156" t="s">
        <v>29</v>
      </c>
      <c r="F41" s="156" t="s">
        <v>35</v>
      </c>
      <c r="G41" s="156" t="s">
        <v>296</v>
      </c>
      <c r="H41" s="156" t="s">
        <v>296</v>
      </c>
      <c r="I41" s="156" t="s">
        <v>296</v>
      </c>
      <c r="J41" s="156" t="s">
        <v>296</v>
      </c>
      <c r="K41" s="156" t="s">
        <v>296</v>
      </c>
      <c r="L41" s="156" t="s">
        <v>296</v>
      </c>
      <c r="M41" s="156" t="s">
        <v>296</v>
      </c>
      <c r="N41" s="156" t="s">
        <v>296</v>
      </c>
      <c r="O41" s="156" t="s">
        <v>296</v>
      </c>
      <c r="P41" s="156" t="s">
        <v>296</v>
      </c>
      <c r="Q41" s="156" t="s">
        <v>296</v>
      </c>
      <c r="R41" s="156" t="s">
        <v>296</v>
      </c>
      <c r="S41" s="156" t="s">
        <v>296</v>
      </c>
    </row>
    <row r="42" spans="1:19" ht="12.75" customHeight="1" x14ac:dyDescent="0.2">
      <c r="A42" s="156" t="s">
        <v>193</v>
      </c>
      <c r="B42" s="156" t="s">
        <v>199</v>
      </c>
      <c r="C42" s="156" t="s">
        <v>200</v>
      </c>
      <c r="D42" s="152">
        <v>1</v>
      </c>
      <c r="E42" s="156" t="s">
        <v>29</v>
      </c>
      <c r="F42" s="156" t="s">
        <v>35</v>
      </c>
      <c r="G42" s="156" t="s">
        <v>296</v>
      </c>
      <c r="H42" s="156" t="s">
        <v>296</v>
      </c>
      <c r="I42" s="156" t="s">
        <v>296</v>
      </c>
      <c r="J42" s="156" t="s">
        <v>296</v>
      </c>
      <c r="K42" s="156" t="s">
        <v>296</v>
      </c>
      <c r="L42" s="156" t="s">
        <v>296</v>
      </c>
      <c r="M42" s="156" t="s">
        <v>296</v>
      </c>
      <c r="N42" s="156" t="s">
        <v>296</v>
      </c>
      <c r="O42" s="156" t="s">
        <v>296</v>
      </c>
      <c r="P42" s="156" t="s">
        <v>296</v>
      </c>
      <c r="Q42" s="156" t="s">
        <v>296</v>
      </c>
      <c r="R42" s="156" t="s">
        <v>296</v>
      </c>
      <c r="S42" s="156" t="s">
        <v>296</v>
      </c>
    </row>
    <row r="43" spans="1:19" ht="12.75" customHeight="1" x14ac:dyDescent="0.2">
      <c r="A43" s="156" t="s">
        <v>193</v>
      </c>
      <c r="B43" s="156" t="s">
        <v>201</v>
      </c>
      <c r="C43" s="156" t="s">
        <v>202</v>
      </c>
      <c r="D43" s="152">
        <v>1</v>
      </c>
      <c r="E43" s="156" t="s">
        <v>29</v>
      </c>
      <c r="F43" s="156" t="s">
        <v>35</v>
      </c>
      <c r="G43" s="156" t="s">
        <v>296</v>
      </c>
      <c r="H43" s="156" t="s">
        <v>296</v>
      </c>
      <c r="I43" s="156" t="s">
        <v>296</v>
      </c>
      <c r="J43" s="156" t="s">
        <v>296</v>
      </c>
      <c r="K43" s="156" t="s">
        <v>296</v>
      </c>
      <c r="L43" s="156" t="s">
        <v>296</v>
      </c>
      <c r="M43" s="156" t="s">
        <v>296</v>
      </c>
      <c r="N43" s="156" t="s">
        <v>296</v>
      </c>
      <c r="O43" s="156" t="s">
        <v>296</v>
      </c>
      <c r="P43" s="156" t="s">
        <v>296</v>
      </c>
      <c r="Q43" s="156" t="s">
        <v>296</v>
      </c>
      <c r="R43" s="156" t="s">
        <v>296</v>
      </c>
      <c r="S43" s="156" t="s">
        <v>296</v>
      </c>
    </row>
    <row r="44" spans="1:19" ht="12.75" customHeight="1" x14ac:dyDescent="0.2">
      <c r="A44" s="156" t="s">
        <v>193</v>
      </c>
      <c r="B44" s="156" t="s">
        <v>203</v>
      </c>
      <c r="C44" s="156" t="s">
        <v>204</v>
      </c>
      <c r="D44" s="152">
        <v>1</v>
      </c>
      <c r="E44" s="156" t="s">
        <v>29</v>
      </c>
      <c r="F44" s="156" t="s">
        <v>35</v>
      </c>
      <c r="G44" s="156" t="s">
        <v>296</v>
      </c>
      <c r="H44" s="156" t="s">
        <v>296</v>
      </c>
      <c r="I44" s="156" t="s">
        <v>296</v>
      </c>
      <c r="J44" s="156" t="s">
        <v>296</v>
      </c>
      <c r="K44" s="156" t="s">
        <v>296</v>
      </c>
      <c r="L44" s="156" t="s">
        <v>296</v>
      </c>
      <c r="M44" s="156" t="s">
        <v>296</v>
      </c>
      <c r="N44" s="156" t="s">
        <v>296</v>
      </c>
      <c r="O44" s="156" t="s">
        <v>296</v>
      </c>
      <c r="P44" s="156" t="s">
        <v>296</v>
      </c>
      <c r="Q44" s="156" t="s">
        <v>296</v>
      </c>
      <c r="R44" s="156" t="s">
        <v>296</v>
      </c>
      <c r="S44" s="156" t="s">
        <v>296</v>
      </c>
    </row>
    <row r="45" spans="1:19" ht="12.75" customHeight="1" x14ac:dyDescent="0.2">
      <c r="A45" s="156" t="s">
        <v>193</v>
      </c>
      <c r="B45" s="156" t="s">
        <v>205</v>
      </c>
      <c r="C45" s="156" t="s">
        <v>206</v>
      </c>
      <c r="D45" s="152">
        <v>1</v>
      </c>
      <c r="E45" s="156" t="s">
        <v>29</v>
      </c>
      <c r="F45" s="156" t="s">
        <v>35</v>
      </c>
      <c r="G45" s="156" t="s">
        <v>296</v>
      </c>
      <c r="H45" s="156" t="s">
        <v>296</v>
      </c>
      <c r="I45" s="156" t="s">
        <v>296</v>
      </c>
      <c r="J45" s="156" t="s">
        <v>296</v>
      </c>
      <c r="K45" s="156" t="s">
        <v>296</v>
      </c>
      <c r="L45" s="156" t="s">
        <v>296</v>
      </c>
      <c r="M45" s="156" t="s">
        <v>296</v>
      </c>
      <c r="N45" s="156" t="s">
        <v>296</v>
      </c>
      <c r="O45" s="156" t="s">
        <v>296</v>
      </c>
      <c r="P45" s="156" t="s">
        <v>296</v>
      </c>
      <c r="Q45" s="156" t="s">
        <v>296</v>
      </c>
      <c r="R45" s="156" t="s">
        <v>296</v>
      </c>
      <c r="S45" s="156" t="s">
        <v>296</v>
      </c>
    </row>
    <row r="46" spans="1:19" ht="12.75" customHeight="1" x14ac:dyDescent="0.2">
      <c r="A46" s="156" t="s">
        <v>193</v>
      </c>
      <c r="B46" s="156" t="s">
        <v>207</v>
      </c>
      <c r="C46" s="156" t="s">
        <v>208</v>
      </c>
      <c r="D46" s="152">
        <v>1</v>
      </c>
      <c r="E46" s="156" t="s">
        <v>29</v>
      </c>
      <c r="F46" s="156" t="s">
        <v>35</v>
      </c>
      <c r="G46" s="156" t="s">
        <v>296</v>
      </c>
      <c r="H46" s="156" t="s">
        <v>296</v>
      </c>
      <c r="I46" s="156" t="s">
        <v>296</v>
      </c>
      <c r="J46" s="156" t="s">
        <v>296</v>
      </c>
      <c r="K46" s="156" t="s">
        <v>296</v>
      </c>
      <c r="L46" s="156" t="s">
        <v>296</v>
      </c>
      <c r="M46" s="156" t="s">
        <v>296</v>
      </c>
      <c r="N46" s="156" t="s">
        <v>296</v>
      </c>
      <c r="O46" s="156" t="s">
        <v>296</v>
      </c>
      <c r="P46" s="156" t="s">
        <v>296</v>
      </c>
      <c r="Q46" s="156" t="s">
        <v>296</v>
      </c>
      <c r="R46" s="156" t="s">
        <v>296</v>
      </c>
      <c r="S46" s="156" t="s">
        <v>296</v>
      </c>
    </row>
    <row r="47" spans="1:19" ht="12.75" customHeight="1" x14ac:dyDescent="0.2">
      <c r="A47" s="156" t="s">
        <v>193</v>
      </c>
      <c r="B47" s="156" t="s">
        <v>209</v>
      </c>
      <c r="C47" s="156" t="s">
        <v>210</v>
      </c>
      <c r="D47" s="152">
        <v>1</v>
      </c>
      <c r="E47" s="156" t="s">
        <v>29</v>
      </c>
      <c r="F47" s="156" t="s">
        <v>35</v>
      </c>
      <c r="G47" s="156" t="s">
        <v>296</v>
      </c>
      <c r="H47" s="156" t="s">
        <v>296</v>
      </c>
      <c r="I47" s="156" t="s">
        <v>296</v>
      </c>
      <c r="J47" s="156" t="s">
        <v>296</v>
      </c>
      <c r="K47" s="156" t="s">
        <v>296</v>
      </c>
      <c r="L47" s="156" t="s">
        <v>296</v>
      </c>
      <c r="M47" s="156" t="s">
        <v>296</v>
      </c>
      <c r="N47" s="156" t="s">
        <v>296</v>
      </c>
      <c r="O47" s="156" t="s">
        <v>296</v>
      </c>
      <c r="P47" s="156" t="s">
        <v>296</v>
      </c>
      <c r="Q47" s="156" t="s">
        <v>296</v>
      </c>
      <c r="R47" s="156" t="s">
        <v>296</v>
      </c>
      <c r="S47" s="156" t="s">
        <v>296</v>
      </c>
    </row>
    <row r="48" spans="1:19" ht="12.75" customHeight="1" x14ac:dyDescent="0.2">
      <c r="A48" s="156" t="s">
        <v>193</v>
      </c>
      <c r="B48" s="156" t="s">
        <v>258</v>
      </c>
      <c r="C48" s="156" t="s">
        <v>259</v>
      </c>
      <c r="D48" s="152">
        <v>1</v>
      </c>
      <c r="E48" s="156" t="s">
        <v>29</v>
      </c>
      <c r="F48" s="156" t="s">
        <v>35</v>
      </c>
      <c r="G48" s="156" t="s">
        <v>296</v>
      </c>
      <c r="H48" s="156" t="s">
        <v>296</v>
      </c>
      <c r="I48" s="156" t="s">
        <v>296</v>
      </c>
      <c r="J48" s="156" t="s">
        <v>296</v>
      </c>
      <c r="K48" s="156" t="s">
        <v>296</v>
      </c>
      <c r="L48" s="156" t="s">
        <v>296</v>
      </c>
      <c r="M48" s="156" t="s">
        <v>296</v>
      </c>
      <c r="N48" s="156" t="s">
        <v>296</v>
      </c>
      <c r="O48" s="156" t="s">
        <v>296</v>
      </c>
      <c r="P48" s="156" t="s">
        <v>296</v>
      </c>
      <c r="Q48" s="156" t="s">
        <v>296</v>
      </c>
      <c r="R48" s="156" t="s">
        <v>296</v>
      </c>
      <c r="S48" s="156" t="s">
        <v>296</v>
      </c>
    </row>
    <row r="49" spans="1:19" ht="12.75" customHeight="1" x14ac:dyDescent="0.2">
      <c r="A49" s="156" t="s">
        <v>193</v>
      </c>
      <c r="B49" s="156" t="s">
        <v>260</v>
      </c>
      <c r="C49" s="156" t="s">
        <v>261</v>
      </c>
      <c r="D49" s="152">
        <v>1</v>
      </c>
      <c r="E49" s="156" t="s">
        <v>29</v>
      </c>
      <c r="F49" s="156" t="s">
        <v>35</v>
      </c>
      <c r="G49" s="156" t="s">
        <v>296</v>
      </c>
      <c r="H49" s="156" t="s">
        <v>296</v>
      </c>
      <c r="I49" s="156" t="s">
        <v>296</v>
      </c>
      <c r="J49" s="156" t="s">
        <v>296</v>
      </c>
      <c r="K49" s="156" t="s">
        <v>296</v>
      </c>
      <c r="L49" s="156" t="s">
        <v>296</v>
      </c>
      <c r="M49" s="156" t="s">
        <v>296</v>
      </c>
      <c r="N49" s="156" t="s">
        <v>296</v>
      </c>
      <c r="O49" s="156" t="s">
        <v>296</v>
      </c>
      <c r="P49" s="156" t="s">
        <v>296</v>
      </c>
      <c r="Q49" s="156" t="s">
        <v>296</v>
      </c>
      <c r="R49" s="156" t="s">
        <v>296</v>
      </c>
      <c r="S49" s="156" t="s">
        <v>296</v>
      </c>
    </row>
    <row r="50" spans="1:19" ht="12.75" customHeight="1" x14ac:dyDescent="0.2">
      <c r="A50" s="156" t="s">
        <v>193</v>
      </c>
      <c r="B50" s="156" t="s">
        <v>262</v>
      </c>
      <c r="C50" s="156" t="s">
        <v>263</v>
      </c>
      <c r="D50" s="152">
        <v>1</v>
      </c>
      <c r="E50" s="156" t="s">
        <v>29</v>
      </c>
      <c r="F50" s="156" t="s">
        <v>35</v>
      </c>
      <c r="G50" s="156" t="s">
        <v>296</v>
      </c>
      <c r="H50" s="156" t="s">
        <v>296</v>
      </c>
      <c r="I50" s="156" t="s">
        <v>296</v>
      </c>
      <c r="J50" s="156" t="s">
        <v>296</v>
      </c>
      <c r="K50" s="156" t="s">
        <v>296</v>
      </c>
      <c r="L50" s="156" t="s">
        <v>296</v>
      </c>
      <c r="M50" s="156" t="s">
        <v>296</v>
      </c>
      <c r="N50" s="156" t="s">
        <v>296</v>
      </c>
      <c r="O50" s="156" t="s">
        <v>296</v>
      </c>
      <c r="P50" s="156" t="s">
        <v>296</v>
      </c>
      <c r="Q50" s="156" t="s">
        <v>296</v>
      </c>
      <c r="R50" s="156" t="s">
        <v>296</v>
      </c>
      <c r="S50" s="156" t="s">
        <v>296</v>
      </c>
    </row>
    <row r="51" spans="1:19" ht="12.75" customHeight="1" x14ac:dyDescent="0.2">
      <c r="A51" s="156" t="s">
        <v>193</v>
      </c>
      <c r="B51" s="156" t="s">
        <v>211</v>
      </c>
      <c r="C51" s="156" t="s">
        <v>212</v>
      </c>
      <c r="D51" s="152">
        <v>1</v>
      </c>
      <c r="E51" s="156" t="s">
        <v>29</v>
      </c>
      <c r="F51" s="156" t="s">
        <v>35</v>
      </c>
      <c r="G51" s="156" t="s">
        <v>296</v>
      </c>
      <c r="H51" s="156" t="s">
        <v>296</v>
      </c>
      <c r="I51" s="156" t="s">
        <v>296</v>
      </c>
      <c r="J51" s="156" t="s">
        <v>296</v>
      </c>
      <c r="K51" s="156" t="s">
        <v>296</v>
      </c>
      <c r="L51" s="156" t="s">
        <v>296</v>
      </c>
      <c r="M51" s="156" t="s">
        <v>296</v>
      </c>
      <c r="N51" s="156" t="s">
        <v>296</v>
      </c>
      <c r="O51" s="156" t="s">
        <v>296</v>
      </c>
      <c r="P51" s="156" t="s">
        <v>296</v>
      </c>
      <c r="Q51" s="156" t="s">
        <v>296</v>
      </c>
      <c r="R51" s="156" t="s">
        <v>296</v>
      </c>
      <c r="S51" s="156" t="s">
        <v>296</v>
      </c>
    </row>
    <row r="52" spans="1:19" ht="17.25" customHeight="1" x14ac:dyDescent="0.2">
      <c r="A52" s="156" t="s">
        <v>193</v>
      </c>
      <c r="B52" s="156" t="s">
        <v>213</v>
      </c>
      <c r="C52" s="156" t="s">
        <v>214</v>
      </c>
      <c r="D52" s="152">
        <v>1</v>
      </c>
      <c r="E52" s="156" t="s">
        <v>29</v>
      </c>
      <c r="F52" s="156" t="s">
        <v>35</v>
      </c>
      <c r="G52" s="156" t="s">
        <v>296</v>
      </c>
      <c r="H52" s="156" t="s">
        <v>296</v>
      </c>
      <c r="I52" s="156" t="s">
        <v>296</v>
      </c>
      <c r="J52" s="156" t="s">
        <v>296</v>
      </c>
      <c r="K52" s="156" t="s">
        <v>296</v>
      </c>
      <c r="L52" s="156" t="s">
        <v>296</v>
      </c>
      <c r="M52" s="156" t="s">
        <v>296</v>
      </c>
      <c r="N52" s="156" t="s">
        <v>296</v>
      </c>
      <c r="O52" s="156" t="s">
        <v>296</v>
      </c>
      <c r="P52" s="156" t="s">
        <v>296</v>
      </c>
      <c r="Q52" s="156" t="s">
        <v>296</v>
      </c>
      <c r="R52" s="156" t="s">
        <v>296</v>
      </c>
      <c r="S52" s="156" t="s">
        <v>296</v>
      </c>
    </row>
    <row r="53" spans="1:19" ht="12.75" customHeight="1" x14ac:dyDescent="0.2">
      <c r="A53" s="156" t="s">
        <v>193</v>
      </c>
      <c r="B53" s="156" t="s">
        <v>215</v>
      </c>
      <c r="C53" s="156" t="s">
        <v>216</v>
      </c>
      <c r="D53" s="152">
        <v>1</v>
      </c>
      <c r="E53" s="156" t="s">
        <v>29</v>
      </c>
      <c r="F53" s="156" t="s">
        <v>35</v>
      </c>
      <c r="G53" s="156" t="s">
        <v>296</v>
      </c>
      <c r="H53" s="156" t="s">
        <v>296</v>
      </c>
      <c r="I53" s="156" t="s">
        <v>296</v>
      </c>
      <c r="J53" s="156" t="s">
        <v>296</v>
      </c>
      <c r="K53" s="156" t="s">
        <v>296</v>
      </c>
      <c r="L53" s="156" t="s">
        <v>296</v>
      </c>
      <c r="M53" s="156" t="s">
        <v>296</v>
      </c>
      <c r="N53" s="156" t="s">
        <v>296</v>
      </c>
      <c r="O53" s="156" t="s">
        <v>296</v>
      </c>
      <c r="P53" s="156" t="s">
        <v>296</v>
      </c>
      <c r="Q53" s="156" t="s">
        <v>296</v>
      </c>
      <c r="R53" s="156" t="s">
        <v>296</v>
      </c>
      <c r="S53" s="156" t="s">
        <v>296</v>
      </c>
    </row>
    <row r="54" spans="1:19" ht="12.75" customHeight="1" x14ac:dyDescent="0.2">
      <c r="A54" s="156" t="s">
        <v>193</v>
      </c>
      <c r="B54" s="156" t="s">
        <v>217</v>
      </c>
      <c r="C54" s="156" t="s">
        <v>218</v>
      </c>
      <c r="D54" s="152">
        <v>1</v>
      </c>
      <c r="E54" s="156" t="s">
        <v>29</v>
      </c>
      <c r="F54" s="156" t="s">
        <v>35</v>
      </c>
      <c r="G54" s="156" t="s">
        <v>296</v>
      </c>
      <c r="H54" s="156" t="s">
        <v>296</v>
      </c>
      <c r="I54" s="156" t="s">
        <v>296</v>
      </c>
      <c r="J54" s="156" t="s">
        <v>296</v>
      </c>
      <c r="K54" s="156" t="s">
        <v>296</v>
      </c>
      <c r="L54" s="156" t="s">
        <v>296</v>
      </c>
      <c r="M54" s="156" t="s">
        <v>296</v>
      </c>
      <c r="N54" s="156" t="s">
        <v>296</v>
      </c>
      <c r="O54" s="156" t="s">
        <v>296</v>
      </c>
      <c r="P54" s="156" t="s">
        <v>296</v>
      </c>
      <c r="Q54" s="156" t="s">
        <v>296</v>
      </c>
      <c r="R54" s="156" t="s">
        <v>296</v>
      </c>
      <c r="S54" s="156" t="s">
        <v>296</v>
      </c>
    </row>
    <row r="55" spans="1:19" ht="12.75" customHeight="1" x14ac:dyDescent="0.2">
      <c r="A55" s="156" t="s">
        <v>193</v>
      </c>
      <c r="B55" s="156" t="s">
        <v>219</v>
      </c>
      <c r="C55" s="156" t="s">
        <v>292</v>
      </c>
      <c r="D55" s="152">
        <v>1</v>
      </c>
      <c r="E55" s="156" t="s">
        <v>29</v>
      </c>
      <c r="F55" s="156" t="s">
        <v>35</v>
      </c>
      <c r="G55" s="156" t="s">
        <v>296</v>
      </c>
      <c r="H55" s="156" t="s">
        <v>296</v>
      </c>
      <c r="I55" s="156" t="s">
        <v>296</v>
      </c>
      <c r="J55" s="156" t="s">
        <v>296</v>
      </c>
      <c r="K55" s="156" t="s">
        <v>296</v>
      </c>
      <c r="L55" s="156" t="s">
        <v>296</v>
      </c>
      <c r="M55" s="156" t="s">
        <v>296</v>
      </c>
      <c r="N55" s="156" t="s">
        <v>296</v>
      </c>
      <c r="O55" s="156" t="s">
        <v>296</v>
      </c>
      <c r="P55" s="156" t="s">
        <v>296</v>
      </c>
      <c r="Q55" s="156" t="s">
        <v>296</v>
      </c>
      <c r="R55" s="156" t="s">
        <v>296</v>
      </c>
      <c r="S55" s="156" t="s">
        <v>296</v>
      </c>
    </row>
    <row r="56" spans="1:19" ht="12.75" customHeight="1" x14ac:dyDescent="0.2">
      <c r="A56" s="156" t="s">
        <v>193</v>
      </c>
      <c r="B56" s="156" t="s">
        <v>220</v>
      </c>
      <c r="C56" s="156" t="s">
        <v>293</v>
      </c>
      <c r="D56" s="152">
        <v>1</v>
      </c>
      <c r="E56" s="156" t="s">
        <v>29</v>
      </c>
      <c r="F56" s="156" t="s">
        <v>35</v>
      </c>
      <c r="G56" s="156" t="s">
        <v>296</v>
      </c>
      <c r="H56" s="156" t="s">
        <v>296</v>
      </c>
      <c r="I56" s="156" t="s">
        <v>296</v>
      </c>
      <c r="J56" s="156" t="s">
        <v>296</v>
      </c>
      <c r="K56" s="156" t="s">
        <v>296</v>
      </c>
      <c r="L56" s="156" t="s">
        <v>296</v>
      </c>
      <c r="M56" s="156" t="s">
        <v>296</v>
      </c>
      <c r="N56" s="156" t="s">
        <v>296</v>
      </c>
      <c r="O56" s="156" t="s">
        <v>296</v>
      </c>
      <c r="P56" s="156" t="s">
        <v>296</v>
      </c>
      <c r="Q56" s="156" t="s">
        <v>296</v>
      </c>
      <c r="R56" s="156" t="s">
        <v>296</v>
      </c>
      <c r="S56" s="156" t="s">
        <v>296</v>
      </c>
    </row>
    <row r="57" spans="1:19" ht="12.75" customHeight="1" x14ac:dyDescent="0.2">
      <c r="A57" s="156" t="s">
        <v>193</v>
      </c>
      <c r="B57" s="156" t="s">
        <v>221</v>
      </c>
      <c r="C57" s="156" t="s">
        <v>294</v>
      </c>
      <c r="D57" s="152">
        <v>1</v>
      </c>
      <c r="E57" s="156" t="s">
        <v>29</v>
      </c>
      <c r="F57" s="156" t="s">
        <v>35</v>
      </c>
      <c r="G57" s="156" t="s">
        <v>296</v>
      </c>
      <c r="H57" s="156" t="s">
        <v>296</v>
      </c>
      <c r="I57" s="156" t="s">
        <v>296</v>
      </c>
      <c r="J57" s="156" t="s">
        <v>296</v>
      </c>
      <c r="K57" s="156" t="s">
        <v>296</v>
      </c>
      <c r="L57" s="156" t="s">
        <v>296</v>
      </c>
      <c r="M57" s="156" t="s">
        <v>296</v>
      </c>
      <c r="N57" s="156" t="s">
        <v>296</v>
      </c>
      <c r="O57" s="156" t="s">
        <v>296</v>
      </c>
      <c r="P57" s="156" t="s">
        <v>296</v>
      </c>
      <c r="Q57" s="156" t="s">
        <v>296</v>
      </c>
      <c r="R57" s="156" t="s">
        <v>296</v>
      </c>
      <c r="S57" s="156" t="s">
        <v>296</v>
      </c>
    </row>
    <row r="58" spans="1:19" ht="12.75" customHeight="1" x14ac:dyDescent="0.2">
      <c r="A58" s="156" t="s">
        <v>193</v>
      </c>
      <c r="B58" s="156" t="s">
        <v>224</v>
      </c>
      <c r="C58" s="156" t="s">
        <v>225</v>
      </c>
      <c r="D58" s="152">
        <v>1</v>
      </c>
      <c r="E58" s="156" t="s">
        <v>29</v>
      </c>
      <c r="F58" s="156" t="s">
        <v>35</v>
      </c>
      <c r="G58" s="156" t="s">
        <v>296</v>
      </c>
      <c r="H58" s="156" t="s">
        <v>296</v>
      </c>
      <c r="I58" s="156" t="s">
        <v>296</v>
      </c>
      <c r="J58" s="156" t="s">
        <v>296</v>
      </c>
      <c r="K58" s="156" t="s">
        <v>296</v>
      </c>
      <c r="L58" s="156" t="s">
        <v>296</v>
      </c>
      <c r="M58" s="156" t="s">
        <v>296</v>
      </c>
      <c r="N58" s="156" t="s">
        <v>296</v>
      </c>
      <c r="O58" s="156" t="s">
        <v>296</v>
      </c>
      <c r="P58" s="156" t="s">
        <v>296</v>
      </c>
      <c r="Q58" s="156" t="s">
        <v>296</v>
      </c>
      <c r="R58" s="156" t="s">
        <v>296</v>
      </c>
      <c r="S58" s="156" t="s">
        <v>296</v>
      </c>
    </row>
    <row r="59" spans="1:19" ht="12.75" customHeight="1" x14ac:dyDescent="0.2">
      <c r="A59" s="156" t="s">
        <v>193</v>
      </c>
      <c r="B59" s="156" t="s">
        <v>264</v>
      </c>
      <c r="C59" s="156" t="s">
        <v>265</v>
      </c>
      <c r="D59" s="152">
        <v>1</v>
      </c>
      <c r="E59" s="156" t="s">
        <v>29</v>
      </c>
      <c r="F59" s="156" t="s">
        <v>35</v>
      </c>
      <c r="G59" s="156" t="s">
        <v>296</v>
      </c>
      <c r="H59" s="156" t="s">
        <v>296</v>
      </c>
      <c r="I59" s="156" t="s">
        <v>296</v>
      </c>
      <c r="J59" s="156" t="s">
        <v>296</v>
      </c>
      <c r="K59" s="156" t="s">
        <v>296</v>
      </c>
      <c r="L59" s="156" t="s">
        <v>296</v>
      </c>
      <c r="M59" s="156" t="s">
        <v>296</v>
      </c>
      <c r="N59" s="156" t="s">
        <v>296</v>
      </c>
      <c r="O59" s="156" t="s">
        <v>296</v>
      </c>
      <c r="P59" s="156" t="s">
        <v>296</v>
      </c>
      <c r="Q59" s="156" t="s">
        <v>296</v>
      </c>
      <c r="R59" s="156" t="s">
        <v>296</v>
      </c>
      <c r="S59" s="156" t="s">
        <v>296</v>
      </c>
    </row>
    <row r="60" spans="1:19" ht="12.75" customHeight="1" x14ac:dyDescent="0.2">
      <c r="A60" s="156" t="s">
        <v>193</v>
      </c>
      <c r="B60" s="156" t="s">
        <v>266</v>
      </c>
      <c r="C60" s="156" t="s">
        <v>267</v>
      </c>
      <c r="D60" s="152">
        <v>1</v>
      </c>
      <c r="E60" s="156" t="s">
        <v>29</v>
      </c>
      <c r="F60" s="156" t="s">
        <v>35</v>
      </c>
      <c r="G60" s="156" t="s">
        <v>296</v>
      </c>
      <c r="H60" s="156" t="s">
        <v>296</v>
      </c>
      <c r="I60" s="156" t="s">
        <v>296</v>
      </c>
      <c r="J60" s="156" t="s">
        <v>296</v>
      </c>
      <c r="K60" s="156" t="s">
        <v>296</v>
      </c>
      <c r="L60" s="156" t="s">
        <v>296</v>
      </c>
      <c r="M60" s="156" t="s">
        <v>296</v>
      </c>
      <c r="N60" s="156" t="s">
        <v>296</v>
      </c>
      <c r="O60" s="156" t="s">
        <v>296</v>
      </c>
      <c r="P60" s="156" t="s">
        <v>296</v>
      </c>
      <c r="Q60" s="156" t="s">
        <v>296</v>
      </c>
      <c r="R60" s="156" t="s">
        <v>296</v>
      </c>
      <c r="S60" s="156" t="s">
        <v>296</v>
      </c>
    </row>
    <row r="61" spans="1:19" ht="12.75" customHeight="1" x14ac:dyDescent="0.2">
      <c r="A61" s="156" t="s">
        <v>193</v>
      </c>
      <c r="B61" s="156" t="s">
        <v>226</v>
      </c>
      <c r="C61" s="156" t="s">
        <v>227</v>
      </c>
      <c r="D61" s="152">
        <v>1</v>
      </c>
      <c r="E61" s="156" t="s">
        <v>29</v>
      </c>
      <c r="F61" s="156" t="s">
        <v>35</v>
      </c>
      <c r="G61" s="156" t="s">
        <v>296</v>
      </c>
      <c r="H61" s="156" t="s">
        <v>296</v>
      </c>
      <c r="I61" s="156" t="s">
        <v>296</v>
      </c>
      <c r="J61" s="156" t="s">
        <v>296</v>
      </c>
      <c r="K61" s="156" t="s">
        <v>296</v>
      </c>
      <c r="L61" s="156" t="s">
        <v>296</v>
      </c>
      <c r="M61" s="156" t="s">
        <v>296</v>
      </c>
      <c r="N61" s="156" t="s">
        <v>296</v>
      </c>
      <c r="O61" s="156" t="s">
        <v>296</v>
      </c>
      <c r="P61" s="156" t="s">
        <v>296</v>
      </c>
      <c r="Q61" s="156" t="s">
        <v>296</v>
      </c>
      <c r="R61" s="156" t="s">
        <v>296</v>
      </c>
      <c r="S61" s="156" t="s">
        <v>296</v>
      </c>
    </row>
    <row r="62" spans="1:19" ht="12.75" customHeight="1" x14ac:dyDescent="0.2">
      <c r="A62" s="156" t="s">
        <v>193</v>
      </c>
      <c r="B62" s="156" t="s">
        <v>228</v>
      </c>
      <c r="C62" s="156" t="s">
        <v>229</v>
      </c>
      <c r="D62" s="152">
        <v>1</v>
      </c>
      <c r="E62" s="156" t="s">
        <v>29</v>
      </c>
      <c r="F62" s="156" t="s">
        <v>35</v>
      </c>
      <c r="G62" s="156" t="s">
        <v>296</v>
      </c>
      <c r="H62" s="156" t="s">
        <v>296</v>
      </c>
      <c r="I62" s="156" t="s">
        <v>296</v>
      </c>
      <c r="J62" s="156" t="s">
        <v>296</v>
      </c>
      <c r="K62" s="156" t="s">
        <v>296</v>
      </c>
      <c r="L62" s="156" t="s">
        <v>296</v>
      </c>
      <c r="M62" s="156" t="s">
        <v>296</v>
      </c>
      <c r="N62" s="156" t="s">
        <v>296</v>
      </c>
      <c r="O62" s="156" t="s">
        <v>296</v>
      </c>
      <c r="P62" s="156" t="s">
        <v>296</v>
      </c>
      <c r="Q62" s="156" t="s">
        <v>296</v>
      </c>
      <c r="R62" s="156" t="s">
        <v>296</v>
      </c>
      <c r="S62" s="156" t="s">
        <v>296</v>
      </c>
    </row>
    <row r="63" spans="1:19" ht="12.75" customHeight="1" x14ac:dyDescent="0.2">
      <c r="A63" s="156" t="s">
        <v>193</v>
      </c>
      <c r="B63" s="156" t="s">
        <v>232</v>
      </c>
      <c r="C63" s="156" t="s">
        <v>233</v>
      </c>
      <c r="D63" s="152">
        <v>1</v>
      </c>
      <c r="E63" s="156" t="s">
        <v>29</v>
      </c>
      <c r="F63" s="156" t="s">
        <v>35</v>
      </c>
      <c r="G63" s="156" t="s">
        <v>296</v>
      </c>
      <c r="H63" s="156" t="s">
        <v>296</v>
      </c>
      <c r="I63" s="156" t="s">
        <v>296</v>
      </c>
      <c r="J63" s="156" t="s">
        <v>296</v>
      </c>
      <c r="K63" s="156" t="s">
        <v>296</v>
      </c>
      <c r="L63" s="156" t="s">
        <v>296</v>
      </c>
      <c r="M63" s="156" t="s">
        <v>296</v>
      </c>
      <c r="N63" s="156" t="s">
        <v>296</v>
      </c>
      <c r="O63" s="156" t="s">
        <v>296</v>
      </c>
      <c r="P63" s="156" t="s">
        <v>296</v>
      </c>
      <c r="Q63" s="156" t="s">
        <v>296</v>
      </c>
      <c r="R63" s="156" t="s">
        <v>296</v>
      </c>
      <c r="S63" s="156" t="s">
        <v>296</v>
      </c>
    </row>
    <row r="64" spans="1:19" ht="12.75" customHeight="1" x14ac:dyDescent="0.2">
      <c r="A64" s="156" t="s">
        <v>193</v>
      </c>
      <c r="B64" s="156" t="s">
        <v>234</v>
      </c>
      <c r="C64" s="156" t="s">
        <v>235</v>
      </c>
      <c r="D64" s="152">
        <v>1</v>
      </c>
      <c r="E64" s="156" t="s">
        <v>29</v>
      </c>
      <c r="F64" s="156" t="s">
        <v>35</v>
      </c>
      <c r="G64" s="156" t="s">
        <v>296</v>
      </c>
      <c r="H64" s="156" t="s">
        <v>296</v>
      </c>
      <c r="I64" s="156" t="s">
        <v>296</v>
      </c>
      <c r="J64" s="156" t="s">
        <v>296</v>
      </c>
      <c r="K64" s="156" t="s">
        <v>296</v>
      </c>
      <c r="L64" s="156" t="s">
        <v>296</v>
      </c>
      <c r="M64" s="156" t="s">
        <v>296</v>
      </c>
      <c r="N64" s="156" t="s">
        <v>296</v>
      </c>
      <c r="O64" s="156" t="s">
        <v>296</v>
      </c>
      <c r="P64" s="156" t="s">
        <v>296</v>
      </c>
      <c r="Q64" s="156" t="s">
        <v>296</v>
      </c>
      <c r="R64" s="156" t="s">
        <v>296</v>
      </c>
      <c r="S64" s="156" t="s">
        <v>296</v>
      </c>
    </row>
    <row r="65" spans="1:19" ht="12.75" customHeight="1" x14ac:dyDescent="0.2">
      <c r="A65" s="156" t="s">
        <v>193</v>
      </c>
      <c r="B65" s="156" t="s">
        <v>236</v>
      </c>
      <c r="C65" s="156" t="s">
        <v>237</v>
      </c>
      <c r="D65" s="152">
        <v>1</v>
      </c>
      <c r="E65" s="156" t="s">
        <v>29</v>
      </c>
      <c r="F65" s="156" t="s">
        <v>35</v>
      </c>
      <c r="G65" s="156" t="s">
        <v>296</v>
      </c>
      <c r="H65" s="156" t="s">
        <v>296</v>
      </c>
      <c r="I65" s="156" t="s">
        <v>296</v>
      </c>
      <c r="J65" s="156" t="s">
        <v>296</v>
      </c>
      <c r="K65" s="156" t="s">
        <v>296</v>
      </c>
      <c r="L65" s="156" t="s">
        <v>296</v>
      </c>
      <c r="M65" s="156" t="s">
        <v>296</v>
      </c>
      <c r="N65" s="156" t="s">
        <v>296</v>
      </c>
      <c r="O65" s="156" t="s">
        <v>296</v>
      </c>
      <c r="P65" s="156" t="s">
        <v>296</v>
      </c>
      <c r="Q65" s="156" t="s">
        <v>296</v>
      </c>
      <c r="R65" s="156" t="s">
        <v>296</v>
      </c>
      <c r="S65" s="156" t="s">
        <v>296</v>
      </c>
    </row>
    <row r="66" spans="1:19" ht="12.75" customHeight="1" x14ac:dyDescent="0.2">
      <c r="A66" s="156" t="s">
        <v>193</v>
      </c>
      <c r="B66" s="156" t="s">
        <v>238</v>
      </c>
      <c r="C66" s="156" t="s">
        <v>239</v>
      </c>
      <c r="D66" s="152">
        <v>1</v>
      </c>
      <c r="E66" s="156" t="s">
        <v>29</v>
      </c>
      <c r="F66" s="156" t="s">
        <v>35</v>
      </c>
      <c r="G66" s="156" t="s">
        <v>296</v>
      </c>
      <c r="H66" s="156" t="s">
        <v>296</v>
      </c>
      <c r="I66" s="156" t="s">
        <v>296</v>
      </c>
      <c r="J66" s="156" t="s">
        <v>296</v>
      </c>
      <c r="K66" s="156" t="s">
        <v>296</v>
      </c>
      <c r="L66" s="156" t="s">
        <v>296</v>
      </c>
      <c r="M66" s="156" t="s">
        <v>296</v>
      </c>
      <c r="N66" s="156" t="s">
        <v>296</v>
      </c>
      <c r="O66" s="156" t="s">
        <v>296</v>
      </c>
      <c r="P66" s="156" t="s">
        <v>296</v>
      </c>
      <c r="Q66" s="156" t="s">
        <v>296</v>
      </c>
      <c r="R66" s="156" t="s">
        <v>296</v>
      </c>
      <c r="S66" s="156" t="s">
        <v>296</v>
      </c>
    </row>
    <row r="67" spans="1:19" ht="12.75" customHeight="1" x14ac:dyDescent="0.2">
      <c r="A67" s="156" t="s">
        <v>193</v>
      </c>
      <c r="B67" s="156" t="s">
        <v>240</v>
      </c>
      <c r="C67" s="156" t="s">
        <v>241</v>
      </c>
      <c r="D67" s="152">
        <v>1</v>
      </c>
      <c r="E67" s="156" t="s">
        <v>29</v>
      </c>
      <c r="F67" s="156" t="s">
        <v>35</v>
      </c>
      <c r="G67" s="156" t="s">
        <v>296</v>
      </c>
      <c r="H67" s="156" t="s">
        <v>296</v>
      </c>
      <c r="I67" s="156" t="s">
        <v>296</v>
      </c>
      <c r="J67" s="156" t="s">
        <v>296</v>
      </c>
      <c r="K67" s="156" t="s">
        <v>296</v>
      </c>
      <c r="L67" s="156" t="s">
        <v>296</v>
      </c>
      <c r="M67" s="156" t="s">
        <v>296</v>
      </c>
      <c r="N67" s="156" t="s">
        <v>296</v>
      </c>
      <c r="O67" s="156" t="s">
        <v>296</v>
      </c>
      <c r="P67" s="156" t="s">
        <v>296</v>
      </c>
      <c r="Q67" s="156" t="s">
        <v>296</v>
      </c>
      <c r="R67" s="156" t="s">
        <v>296</v>
      </c>
      <c r="S67" s="156" t="s">
        <v>296</v>
      </c>
    </row>
    <row r="68" spans="1:19" ht="12.75" customHeight="1" x14ac:dyDescent="0.2">
      <c r="A68" s="156" t="s">
        <v>193</v>
      </c>
      <c r="B68" s="156" t="s">
        <v>242</v>
      </c>
      <c r="C68" s="156" t="s">
        <v>243</v>
      </c>
      <c r="D68" s="152">
        <v>1</v>
      </c>
      <c r="E68" s="156" t="s">
        <v>29</v>
      </c>
      <c r="F68" s="156" t="s">
        <v>35</v>
      </c>
      <c r="G68" s="156" t="s">
        <v>296</v>
      </c>
      <c r="H68" s="156" t="s">
        <v>296</v>
      </c>
      <c r="I68" s="156" t="s">
        <v>296</v>
      </c>
      <c r="J68" s="156" t="s">
        <v>296</v>
      </c>
      <c r="K68" s="156" t="s">
        <v>296</v>
      </c>
      <c r="L68" s="156" t="s">
        <v>296</v>
      </c>
      <c r="M68" s="156" t="s">
        <v>296</v>
      </c>
      <c r="N68" s="156" t="s">
        <v>296</v>
      </c>
      <c r="O68" s="156" t="s">
        <v>296</v>
      </c>
      <c r="P68" s="156" t="s">
        <v>296</v>
      </c>
      <c r="Q68" s="156" t="s">
        <v>296</v>
      </c>
      <c r="R68" s="156" t="s">
        <v>296</v>
      </c>
      <c r="S68" s="156" t="s">
        <v>296</v>
      </c>
    </row>
    <row r="69" spans="1:19" ht="12.75" customHeight="1" x14ac:dyDescent="0.2">
      <c r="A69" s="156" t="s">
        <v>193</v>
      </c>
      <c r="B69" s="156" t="s">
        <v>244</v>
      </c>
      <c r="C69" s="156" t="s">
        <v>245</v>
      </c>
      <c r="D69" s="152">
        <v>1</v>
      </c>
      <c r="E69" s="156" t="s">
        <v>29</v>
      </c>
      <c r="F69" s="156" t="s">
        <v>35</v>
      </c>
      <c r="G69" s="156" t="s">
        <v>296</v>
      </c>
      <c r="H69" s="156" t="s">
        <v>296</v>
      </c>
      <c r="I69" s="156" t="s">
        <v>296</v>
      </c>
      <c r="J69" s="156" t="s">
        <v>296</v>
      </c>
      <c r="K69" s="156" t="s">
        <v>296</v>
      </c>
      <c r="L69" s="156" t="s">
        <v>296</v>
      </c>
      <c r="M69" s="156" t="s">
        <v>296</v>
      </c>
      <c r="N69" s="156" t="s">
        <v>296</v>
      </c>
      <c r="O69" s="156" t="s">
        <v>296</v>
      </c>
      <c r="P69" s="156" t="s">
        <v>296</v>
      </c>
      <c r="Q69" s="156" t="s">
        <v>296</v>
      </c>
      <c r="R69" s="156" t="s">
        <v>296</v>
      </c>
      <c r="S69" s="156" t="s">
        <v>296</v>
      </c>
    </row>
    <row r="70" spans="1:19" ht="12.75" customHeight="1" x14ac:dyDescent="0.2">
      <c r="A70" s="156" t="s">
        <v>193</v>
      </c>
      <c r="B70" s="156" t="s">
        <v>246</v>
      </c>
      <c r="C70" s="156" t="s">
        <v>247</v>
      </c>
      <c r="D70" s="152">
        <v>1</v>
      </c>
      <c r="E70" s="156" t="s">
        <v>29</v>
      </c>
      <c r="F70" s="156" t="s">
        <v>35</v>
      </c>
      <c r="G70" s="156" t="s">
        <v>296</v>
      </c>
      <c r="H70" s="156" t="s">
        <v>296</v>
      </c>
      <c r="I70" s="156" t="s">
        <v>296</v>
      </c>
      <c r="J70" s="156" t="s">
        <v>296</v>
      </c>
      <c r="K70" s="156" t="s">
        <v>296</v>
      </c>
      <c r="L70" s="156" t="s">
        <v>296</v>
      </c>
      <c r="M70" s="156" t="s">
        <v>296</v>
      </c>
      <c r="N70" s="156" t="s">
        <v>296</v>
      </c>
      <c r="O70" s="156" t="s">
        <v>296</v>
      </c>
      <c r="P70" s="156" t="s">
        <v>296</v>
      </c>
      <c r="Q70" s="156" t="s">
        <v>296</v>
      </c>
      <c r="R70" s="156" t="s">
        <v>296</v>
      </c>
      <c r="S70" s="156" t="s">
        <v>296</v>
      </c>
    </row>
    <row r="71" spans="1:19" ht="12.75" customHeight="1" x14ac:dyDescent="0.2">
      <c r="A71" s="156" t="s">
        <v>193</v>
      </c>
      <c r="B71" s="156" t="s">
        <v>248</v>
      </c>
      <c r="C71" s="156" t="s">
        <v>249</v>
      </c>
      <c r="D71" s="152">
        <v>1</v>
      </c>
      <c r="E71" s="156" t="s">
        <v>29</v>
      </c>
      <c r="F71" s="156" t="s">
        <v>35</v>
      </c>
      <c r="G71" s="156" t="s">
        <v>296</v>
      </c>
      <c r="H71" s="156" t="s">
        <v>296</v>
      </c>
      <c r="I71" s="156" t="s">
        <v>296</v>
      </c>
      <c r="J71" s="156" t="s">
        <v>296</v>
      </c>
      <c r="K71" s="156" t="s">
        <v>296</v>
      </c>
      <c r="L71" s="156" t="s">
        <v>296</v>
      </c>
      <c r="M71" s="156" t="s">
        <v>296</v>
      </c>
      <c r="N71" s="156" t="s">
        <v>296</v>
      </c>
      <c r="O71" s="156" t="s">
        <v>296</v>
      </c>
      <c r="P71" s="156" t="s">
        <v>296</v>
      </c>
      <c r="Q71" s="156" t="s">
        <v>296</v>
      </c>
      <c r="R71" s="156" t="s">
        <v>296</v>
      </c>
      <c r="S71" s="156" t="s">
        <v>296</v>
      </c>
    </row>
    <row r="72" spans="1:19" ht="12.75" customHeight="1" x14ac:dyDescent="0.2">
      <c r="A72" s="156" t="s">
        <v>193</v>
      </c>
      <c r="B72" s="156" t="s">
        <v>250</v>
      </c>
      <c r="C72" s="156" t="s">
        <v>251</v>
      </c>
      <c r="D72" s="152">
        <v>1</v>
      </c>
      <c r="E72" s="156" t="s">
        <v>29</v>
      </c>
      <c r="F72" s="156" t="s">
        <v>35</v>
      </c>
      <c r="G72" s="156" t="s">
        <v>296</v>
      </c>
      <c r="H72" s="156" t="s">
        <v>296</v>
      </c>
      <c r="I72" s="156" t="s">
        <v>296</v>
      </c>
      <c r="J72" s="156" t="s">
        <v>296</v>
      </c>
      <c r="K72" s="156" t="s">
        <v>296</v>
      </c>
      <c r="L72" s="156" t="s">
        <v>296</v>
      </c>
      <c r="M72" s="156" t="s">
        <v>296</v>
      </c>
      <c r="N72" s="156" t="s">
        <v>296</v>
      </c>
      <c r="O72" s="156" t="s">
        <v>296</v>
      </c>
      <c r="P72" s="156" t="s">
        <v>296</v>
      </c>
      <c r="Q72" s="156" t="s">
        <v>296</v>
      </c>
      <c r="R72" s="156" t="s">
        <v>296</v>
      </c>
      <c r="S72" s="156" t="s">
        <v>296</v>
      </c>
    </row>
    <row r="73" spans="1:19" x14ac:dyDescent="0.2">
      <c r="A73" s="144" t="s">
        <v>193</v>
      </c>
      <c r="B73" s="144" t="s">
        <v>252</v>
      </c>
      <c r="C73" s="144" t="s">
        <v>253</v>
      </c>
      <c r="D73" s="154">
        <v>1</v>
      </c>
      <c r="E73" s="144" t="s">
        <v>29</v>
      </c>
      <c r="F73" s="144" t="s">
        <v>35</v>
      </c>
      <c r="G73" s="144" t="s">
        <v>296</v>
      </c>
      <c r="H73" s="144" t="s">
        <v>296</v>
      </c>
      <c r="I73" s="144" t="s">
        <v>296</v>
      </c>
      <c r="J73" s="144" t="s">
        <v>296</v>
      </c>
      <c r="K73" s="144" t="s">
        <v>296</v>
      </c>
      <c r="L73" s="144" t="s">
        <v>296</v>
      </c>
      <c r="M73" s="144" t="s">
        <v>296</v>
      </c>
      <c r="N73" s="144" t="s">
        <v>296</v>
      </c>
      <c r="O73" s="144" t="s">
        <v>296</v>
      </c>
      <c r="P73" s="144" t="s">
        <v>296</v>
      </c>
      <c r="Q73" s="144" t="s">
        <v>296</v>
      </c>
      <c r="R73" s="144" t="s">
        <v>296</v>
      </c>
      <c r="S73" s="144" t="s">
        <v>296</v>
      </c>
    </row>
    <row r="74" spans="1:19" x14ac:dyDescent="0.2">
      <c r="A74" s="33"/>
      <c r="B74" s="34">
        <f>COUNTA(B39:B73)</f>
        <v>35</v>
      </c>
      <c r="C74" s="123"/>
      <c r="D74" s="142"/>
      <c r="E74" s="34">
        <f t="shared" ref="E74:S74" si="6">COUNTIF(E39:E73,"Yes")</f>
        <v>35</v>
      </c>
      <c r="F74" s="34">
        <f t="shared" si="6"/>
        <v>0</v>
      </c>
      <c r="G74" s="34">
        <f t="shared" si="6"/>
        <v>0</v>
      </c>
      <c r="H74" s="34">
        <f t="shared" si="6"/>
        <v>0</v>
      </c>
      <c r="I74" s="34">
        <f t="shared" si="6"/>
        <v>0</v>
      </c>
      <c r="J74" s="34">
        <f t="shared" si="6"/>
        <v>0</v>
      </c>
      <c r="K74" s="34">
        <f t="shared" si="6"/>
        <v>0</v>
      </c>
      <c r="L74" s="34">
        <f t="shared" si="6"/>
        <v>0</v>
      </c>
      <c r="M74" s="34">
        <f t="shared" si="6"/>
        <v>0</v>
      </c>
      <c r="N74" s="34">
        <f t="shared" si="6"/>
        <v>0</v>
      </c>
      <c r="O74" s="34">
        <f t="shared" si="6"/>
        <v>0</v>
      </c>
      <c r="P74" s="34">
        <f t="shared" si="6"/>
        <v>0</v>
      </c>
      <c r="Q74" s="34">
        <f t="shared" si="6"/>
        <v>0</v>
      </c>
      <c r="R74" s="34">
        <f t="shared" si="6"/>
        <v>0</v>
      </c>
      <c r="S74" s="34">
        <f t="shared" si="6"/>
        <v>0</v>
      </c>
    </row>
    <row r="75" spans="1:19" x14ac:dyDescent="0.2">
      <c r="A75" s="47"/>
      <c r="B75" s="47"/>
      <c r="C75" s="85"/>
      <c r="D75" s="85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</row>
    <row r="76" spans="1:19" x14ac:dyDescent="0.2">
      <c r="A76" s="5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1:19" x14ac:dyDescent="0.2">
      <c r="A77" s="51"/>
      <c r="C77" s="100" t="s">
        <v>64</v>
      </c>
      <c r="D77" s="100"/>
      <c r="E77" s="101"/>
      <c r="F77" s="101"/>
      <c r="G77" s="101"/>
      <c r="H77" s="101"/>
      <c r="I77" s="101"/>
      <c r="J77" s="51"/>
      <c r="K77" s="51"/>
      <c r="L77" s="51"/>
      <c r="M77" s="51"/>
      <c r="N77" s="51"/>
      <c r="O77" s="51"/>
      <c r="P77" s="51"/>
      <c r="Q77" s="51"/>
      <c r="R77" s="51"/>
      <c r="S77" s="51"/>
    </row>
    <row r="78" spans="1:19" x14ac:dyDescent="0.2">
      <c r="A78" s="51"/>
      <c r="B78" s="90"/>
      <c r="C78" s="102"/>
      <c r="D78" s="102"/>
      <c r="E78" s="103"/>
      <c r="F78" s="104"/>
      <c r="G78" s="105" t="s">
        <v>98</v>
      </c>
      <c r="H78" s="96">
        <f>SUM(B12+B18+B23+B26+B34+B37+B74)</f>
        <v>59</v>
      </c>
      <c r="I78" s="101"/>
      <c r="J78" s="51"/>
      <c r="K78" s="51"/>
      <c r="L78" s="51"/>
      <c r="M78" s="51"/>
      <c r="N78" s="51"/>
      <c r="O78" s="51"/>
      <c r="P78" s="51"/>
      <c r="Q78" s="51"/>
      <c r="R78" s="51"/>
      <c r="S78" s="51"/>
    </row>
    <row r="79" spans="1:19" x14ac:dyDescent="0.2">
      <c r="B79" s="89"/>
      <c r="C79" s="102"/>
      <c r="D79" s="102"/>
      <c r="E79" s="103"/>
      <c r="F79" s="103"/>
      <c r="G79" s="106" t="s">
        <v>101</v>
      </c>
      <c r="H79" s="96">
        <f>SUM(E12+E18+E23+E26+E34+E37+E74)</f>
        <v>59</v>
      </c>
      <c r="I79" s="102"/>
    </row>
    <row r="80" spans="1:19" x14ac:dyDescent="0.2">
      <c r="B80" s="89"/>
      <c r="C80" s="102"/>
      <c r="D80" s="102"/>
      <c r="E80" s="103"/>
      <c r="F80" s="103"/>
      <c r="G80" s="106" t="s">
        <v>102</v>
      </c>
      <c r="H80" s="96">
        <f>SUM(F12+F18+F23+F26+F34+F37+F74)</f>
        <v>0</v>
      </c>
      <c r="I80" s="102"/>
    </row>
    <row r="81" spans="2:9" x14ac:dyDescent="0.2">
      <c r="B81" s="89"/>
      <c r="C81" s="102"/>
      <c r="D81" s="102"/>
      <c r="E81" s="102"/>
      <c r="F81" s="102"/>
      <c r="G81" s="102"/>
      <c r="H81" s="102"/>
      <c r="I81" s="102"/>
    </row>
    <row r="82" spans="2:9" x14ac:dyDescent="0.2">
      <c r="B82" s="89"/>
      <c r="C82" s="100" t="s">
        <v>103</v>
      </c>
      <c r="D82" s="100"/>
      <c r="E82" s="102"/>
      <c r="F82" s="102"/>
      <c r="G82" s="102"/>
      <c r="H82" s="107" t="s">
        <v>93</v>
      </c>
      <c r="I82" s="107" t="s">
        <v>104</v>
      </c>
    </row>
    <row r="83" spans="2:9" x14ac:dyDescent="0.2">
      <c r="B83" s="89"/>
      <c r="C83" s="102"/>
      <c r="D83" s="102"/>
      <c r="E83" s="102"/>
      <c r="F83" s="102"/>
      <c r="G83" s="108" t="s">
        <v>109</v>
      </c>
      <c r="H83" s="96">
        <f>SUM(G12+G18+G23+G26+G34+G37+G74)</f>
        <v>0</v>
      </c>
      <c r="I83" s="110" t="e">
        <f>H83/(H96)</f>
        <v>#DIV/0!</v>
      </c>
    </row>
    <row r="84" spans="2:9" x14ac:dyDescent="0.2">
      <c r="B84" s="89"/>
      <c r="C84" s="102"/>
      <c r="D84" s="102"/>
      <c r="E84" s="102"/>
      <c r="F84" s="102"/>
      <c r="G84" s="108" t="s">
        <v>110</v>
      </c>
      <c r="H84" s="96">
        <f>SUM(H12+H18+H23+H26+H34+H37+H74)</f>
        <v>0</v>
      </c>
      <c r="I84" s="110" t="e">
        <f>H84/H96</f>
        <v>#DIV/0!</v>
      </c>
    </row>
    <row r="85" spans="2:9" x14ac:dyDescent="0.2">
      <c r="B85" s="89"/>
      <c r="C85" s="102"/>
      <c r="D85" s="102"/>
      <c r="E85" s="102"/>
      <c r="F85" s="102"/>
      <c r="G85" s="108" t="s">
        <v>111</v>
      </c>
      <c r="H85" s="96">
        <f>SUM(I12+I18+I23+I26+I34+I37+I74)</f>
        <v>0</v>
      </c>
      <c r="I85" s="110" t="e">
        <f>H85/H96</f>
        <v>#DIV/0!</v>
      </c>
    </row>
    <row r="86" spans="2:9" x14ac:dyDescent="0.2">
      <c r="B86" s="89"/>
      <c r="C86" s="102"/>
      <c r="D86" s="102"/>
      <c r="E86" s="102"/>
      <c r="F86" s="102"/>
      <c r="G86" s="108" t="s">
        <v>112</v>
      </c>
      <c r="H86" s="96">
        <f>SUM(J12+J18+J23+J26+J34+J37+J74)</f>
        <v>0</v>
      </c>
      <c r="I86" s="110" t="e">
        <f>H86/H96</f>
        <v>#DIV/0!</v>
      </c>
    </row>
    <row r="87" spans="2:9" x14ac:dyDescent="0.2">
      <c r="B87" s="89"/>
      <c r="C87" s="102"/>
      <c r="D87" s="102"/>
      <c r="E87" s="102"/>
      <c r="F87" s="102"/>
      <c r="G87" s="108" t="s">
        <v>113</v>
      </c>
      <c r="H87" s="96">
        <f>SUM(K12+K18+K23+K26+K34+K37+K74)</f>
        <v>0</v>
      </c>
      <c r="I87" s="110" t="e">
        <f>H87/H96</f>
        <v>#DIV/0!</v>
      </c>
    </row>
    <row r="88" spans="2:9" x14ac:dyDescent="0.2">
      <c r="B88" s="89"/>
      <c r="C88" s="102"/>
      <c r="D88" s="102"/>
      <c r="E88" s="102"/>
      <c r="F88" s="102"/>
      <c r="G88" s="108" t="s">
        <v>114</v>
      </c>
      <c r="H88" s="96">
        <f>SUM(L12+L18+L23+L26+L34+L37+L74)</f>
        <v>0</v>
      </c>
      <c r="I88" s="110" t="e">
        <f>H88/H96</f>
        <v>#DIV/0!</v>
      </c>
    </row>
    <row r="89" spans="2:9" x14ac:dyDescent="0.2">
      <c r="B89" s="89"/>
      <c r="C89" s="102"/>
      <c r="D89" s="102"/>
      <c r="E89" s="102"/>
      <c r="F89" s="102"/>
      <c r="G89" s="108" t="s">
        <v>115</v>
      </c>
      <c r="H89" s="96">
        <f>SUM(M12+M18+M23+M26+M34+M37+M74)</f>
        <v>0</v>
      </c>
      <c r="I89" s="110" t="e">
        <f>H89/H96</f>
        <v>#DIV/0!</v>
      </c>
    </row>
    <row r="90" spans="2:9" x14ac:dyDescent="0.2">
      <c r="B90" s="89"/>
      <c r="C90" s="102"/>
      <c r="D90" s="102"/>
      <c r="E90" s="102"/>
      <c r="F90" s="102"/>
      <c r="G90" s="108" t="s">
        <v>116</v>
      </c>
      <c r="H90" s="96">
        <f>SUM(N12+N18+N23+N26+N34+N37+N74)</f>
        <v>0</v>
      </c>
      <c r="I90" s="110" t="e">
        <f>H90/H96</f>
        <v>#DIV/0!</v>
      </c>
    </row>
    <row r="91" spans="2:9" x14ac:dyDescent="0.2">
      <c r="B91" s="89"/>
      <c r="C91" s="102"/>
      <c r="D91" s="102"/>
      <c r="E91" s="102"/>
      <c r="F91" s="102"/>
      <c r="G91" s="108" t="s">
        <v>117</v>
      </c>
      <c r="H91" s="96">
        <f>SUM(O12+O18+O23+O26+O34+O37+O74)</f>
        <v>0</v>
      </c>
      <c r="I91" s="110" t="e">
        <f>H91/H96</f>
        <v>#DIV/0!</v>
      </c>
    </row>
    <row r="92" spans="2:9" x14ac:dyDescent="0.2">
      <c r="B92" s="89"/>
      <c r="C92" s="102"/>
      <c r="D92" s="102"/>
      <c r="E92" s="102"/>
      <c r="F92" s="102"/>
      <c r="G92" s="108" t="s">
        <v>118</v>
      </c>
      <c r="H92" s="96">
        <f>SUM(P12+P18+P23+P26+P34+P37+P74)</f>
        <v>0</v>
      </c>
      <c r="I92" s="110" t="e">
        <f>H92/H96</f>
        <v>#DIV/0!</v>
      </c>
    </row>
    <row r="93" spans="2:9" x14ac:dyDescent="0.2">
      <c r="B93" s="89"/>
      <c r="C93" s="102"/>
      <c r="D93" s="102"/>
      <c r="E93" s="102"/>
      <c r="F93" s="102"/>
      <c r="G93" s="108" t="s">
        <v>119</v>
      </c>
      <c r="H93" s="96">
        <f>SUM(Q12+Q18+Q23+Q26+Q34+Q37+Q74)</f>
        <v>0</v>
      </c>
      <c r="I93" s="110" t="e">
        <f>H93/H96</f>
        <v>#DIV/0!</v>
      </c>
    </row>
    <row r="94" spans="2:9" x14ac:dyDescent="0.2">
      <c r="B94" s="89"/>
      <c r="C94" s="102"/>
      <c r="D94" s="102"/>
      <c r="E94" s="102"/>
      <c r="F94" s="102"/>
      <c r="G94" s="108" t="s">
        <v>120</v>
      </c>
      <c r="H94" s="96">
        <f>SUM(R12+R18+R23+R26+R34+R37+R74)</f>
        <v>0</v>
      </c>
      <c r="I94" s="110" t="e">
        <f>H94/H96</f>
        <v>#DIV/0!</v>
      </c>
    </row>
    <row r="95" spans="2:9" x14ac:dyDescent="0.2">
      <c r="B95" s="89"/>
      <c r="C95" s="102"/>
      <c r="D95" s="102"/>
      <c r="E95" s="102"/>
      <c r="F95" s="102"/>
      <c r="G95" s="108" t="s">
        <v>121</v>
      </c>
      <c r="H95" s="119">
        <f>SUM(S12+S18+S23+S26+S34+S37+S74)</f>
        <v>0</v>
      </c>
      <c r="I95" s="111" t="e">
        <f>H95/H96</f>
        <v>#DIV/0!</v>
      </c>
    </row>
    <row r="96" spans="2:9" x14ac:dyDescent="0.2">
      <c r="B96" s="89"/>
      <c r="C96" s="102"/>
      <c r="D96" s="102"/>
      <c r="E96" s="102"/>
      <c r="F96" s="102"/>
      <c r="G96" s="108"/>
      <c r="H96" s="118">
        <f>SUM(H83:H95)</f>
        <v>0</v>
      </c>
      <c r="I96" s="150" t="e">
        <f>SUM(I83:I95)</f>
        <v>#DIV/0!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Maine Beaches</oddHeader>
    <oddFooter>&amp;R&amp;P of &amp;N</oddFooter>
  </headerFooter>
  <rowBreaks count="1" manualBreakCount="1">
    <brk id="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6"/>
  <sheetViews>
    <sheetView zoomScaleNormal="100" workbookViewId="0"/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65</v>
      </c>
      <c r="D1" s="3" t="s">
        <v>68</v>
      </c>
      <c r="E1" s="25" t="s">
        <v>84</v>
      </c>
      <c r="F1" s="26" t="s">
        <v>85</v>
      </c>
      <c r="G1" s="26" t="s">
        <v>86</v>
      </c>
      <c r="H1" s="27" t="s">
        <v>87</v>
      </c>
      <c r="I1" s="25" t="s">
        <v>88</v>
      </c>
      <c r="J1" s="25" t="s">
        <v>89</v>
      </c>
      <c r="K1" s="25" t="s">
        <v>90</v>
      </c>
    </row>
    <row r="2" spans="1:11" ht="12.75" customHeight="1" x14ac:dyDescent="0.15">
      <c r="A2" s="156" t="s">
        <v>141</v>
      </c>
      <c r="B2" s="156" t="s">
        <v>142</v>
      </c>
      <c r="C2" s="156" t="s">
        <v>143</v>
      </c>
      <c r="D2" s="156">
        <v>1</v>
      </c>
      <c r="E2" s="156" t="s">
        <v>33</v>
      </c>
      <c r="F2" s="163">
        <v>41123</v>
      </c>
      <c r="G2" s="163">
        <v>41125</v>
      </c>
      <c r="H2" s="156">
        <v>2</v>
      </c>
      <c r="I2" s="156" t="s">
        <v>31</v>
      </c>
      <c r="J2" s="156" t="s">
        <v>32</v>
      </c>
      <c r="K2" s="156" t="s">
        <v>23</v>
      </c>
    </row>
    <row r="3" spans="1:11" ht="12.75" customHeight="1" x14ac:dyDescent="0.15">
      <c r="A3" s="156" t="s">
        <v>141</v>
      </c>
      <c r="B3" s="156" t="s">
        <v>144</v>
      </c>
      <c r="C3" s="156" t="s">
        <v>145</v>
      </c>
      <c r="D3" s="156">
        <v>1</v>
      </c>
      <c r="E3" s="156" t="s">
        <v>33</v>
      </c>
      <c r="F3" s="163">
        <v>41064</v>
      </c>
      <c r="G3" s="163">
        <v>41065</v>
      </c>
      <c r="H3" s="156">
        <v>1</v>
      </c>
      <c r="I3" s="156" t="s">
        <v>31</v>
      </c>
      <c r="J3" s="156" t="s">
        <v>32</v>
      </c>
      <c r="K3" s="156" t="s">
        <v>23</v>
      </c>
    </row>
    <row r="4" spans="1:11" ht="12.75" customHeight="1" x14ac:dyDescent="0.15">
      <c r="A4" s="156" t="s">
        <v>141</v>
      </c>
      <c r="B4" s="156" t="s">
        <v>144</v>
      </c>
      <c r="C4" s="156" t="s">
        <v>145</v>
      </c>
      <c r="D4" s="156">
        <v>1</v>
      </c>
      <c r="E4" s="164" t="s">
        <v>297</v>
      </c>
      <c r="F4" s="163">
        <v>41065</v>
      </c>
      <c r="G4" s="163">
        <v>41067</v>
      </c>
      <c r="H4" s="156">
        <v>3</v>
      </c>
      <c r="I4" s="156" t="s">
        <v>31</v>
      </c>
      <c r="J4" s="156" t="s">
        <v>32</v>
      </c>
      <c r="K4" s="156" t="s">
        <v>23</v>
      </c>
    </row>
    <row r="5" spans="1:11" ht="12.75" customHeight="1" x14ac:dyDescent="0.15">
      <c r="A5" s="156" t="s">
        <v>141</v>
      </c>
      <c r="B5" s="156" t="s">
        <v>144</v>
      </c>
      <c r="C5" s="156" t="s">
        <v>145</v>
      </c>
      <c r="D5" s="156">
        <v>1</v>
      </c>
      <c r="E5" s="156" t="s">
        <v>33</v>
      </c>
      <c r="F5" s="163">
        <v>41086</v>
      </c>
      <c r="G5" s="163">
        <v>41087</v>
      </c>
      <c r="H5" s="156">
        <v>2</v>
      </c>
      <c r="I5" s="156" t="s">
        <v>31</v>
      </c>
      <c r="J5" s="156" t="s">
        <v>32</v>
      </c>
      <c r="K5" s="156" t="s">
        <v>23</v>
      </c>
    </row>
    <row r="6" spans="1:11" ht="12.75" customHeight="1" x14ac:dyDescent="0.15">
      <c r="A6" s="156" t="s">
        <v>141</v>
      </c>
      <c r="B6" s="156" t="s">
        <v>144</v>
      </c>
      <c r="C6" s="156" t="s">
        <v>145</v>
      </c>
      <c r="D6" s="156">
        <v>1</v>
      </c>
      <c r="E6" s="156" t="s">
        <v>33</v>
      </c>
      <c r="F6" s="163">
        <v>41088</v>
      </c>
      <c r="G6" s="163">
        <v>41089</v>
      </c>
      <c r="H6" s="156">
        <v>1</v>
      </c>
      <c r="I6" s="156" t="s">
        <v>31</v>
      </c>
      <c r="J6" s="156" t="s">
        <v>32</v>
      </c>
      <c r="K6" s="156" t="s">
        <v>23</v>
      </c>
    </row>
    <row r="7" spans="1:11" ht="12.75" customHeight="1" x14ac:dyDescent="0.15">
      <c r="A7" s="156" t="s">
        <v>141</v>
      </c>
      <c r="B7" s="156" t="s">
        <v>144</v>
      </c>
      <c r="C7" s="156" t="s">
        <v>145</v>
      </c>
      <c r="D7" s="156">
        <v>1</v>
      </c>
      <c r="E7" s="156" t="s">
        <v>33</v>
      </c>
      <c r="F7" s="163">
        <v>41097</v>
      </c>
      <c r="G7" s="163">
        <v>41100</v>
      </c>
      <c r="H7" s="156">
        <v>3</v>
      </c>
      <c r="I7" s="156" t="s">
        <v>31</v>
      </c>
      <c r="J7" s="156" t="s">
        <v>32</v>
      </c>
      <c r="K7" s="156" t="s">
        <v>23</v>
      </c>
    </row>
    <row r="8" spans="1:11" ht="12.75" customHeight="1" x14ac:dyDescent="0.15">
      <c r="A8" s="156" t="s">
        <v>141</v>
      </c>
      <c r="B8" s="156" t="s">
        <v>144</v>
      </c>
      <c r="C8" s="156" t="s">
        <v>145</v>
      </c>
      <c r="D8" s="156">
        <v>1</v>
      </c>
      <c r="E8" s="156" t="s">
        <v>33</v>
      </c>
      <c r="F8" s="163">
        <v>41114</v>
      </c>
      <c r="G8" s="163">
        <v>41115</v>
      </c>
      <c r="H8" s="156">
        <v>1</v>
      </c>
      <c r="I8" s="156" t="s">
        <v>31</v>
      </c>
      <c r="J8" s="156" t="s">
        <v>32</v>
      </c>
      <c r="K8" s="156" t="s">
        <v>23</v>
      </c>
    </row>
    <row r="9" spans="1:11" ht="12.75" customHeight="1" x14ac:dyDescent="0.15">
      <c r="A9" s="156" t="s">
        <v>141</v>
      </c>
      <c r="B9" s="156" t="s">
        <v>144</v>
      </c>
      <c r="C9" s="156" t="s">
        <v>145</v>
      </c>
      <c r="D9" s="156">
        <v>1</v>
      </c>
      <c r="E9" s="156" t="s">
        <v>33</v>
      </c>
      <c r="F9" s="163">
        <v>41131</v>
      </c>
      <c r="G9" s="163">
        <v>41135</v>
      </c>
      <c r="H9" s="156">
        <v>4</v>
      </c>
      <c r="I9" s="156" t="s">
        <v>31</v>
      </c>
      <c r="J9" s="156" t="s">
        <v>32</v>
      </c>
      <c r="K9" s="156" t="s">
        <v>23</v>
      </c>
    </row>
    <row r="10" spans="1:11" ht="12.75" customHeight="1" x14ac:dyDescent="0.15">
      <c r="A10" s="156" t="s">
        <v>141</v>
      </c>
      <c r="B10" s="156" t="s">
        <v>144</v>
      </c>
      <c r="C10" s="156" t="s">
        <v>145</v>
      </c>
      <c r="D10" s="156">
        <v>1</v>
      </c>
      <c r="E10" s="164" t="s">
        <v>297</v>
      </c>
      <c r="F10" s="163">
        <v>41137</v>
      </c>
      <c r="G10" s="163">
        <v>41141</v>
      </c>
      <c r="H10" s="156">
        <v>4</v>
      </c>
      <c r="I10" s="156" t="s">
        <v>31</v>
      </c>
      <c r="J10" s="156" t="s">
        <v>32</v>
      </c>
      <c r="K10" s="156" t="s">
        <v>23</v>
      </c>
    </row>
    <row r="11" spans="1:11" ht="12.75" customHeight="1" x14ac:dyDescent="0.15">
      <c r="A11" s="156" t="s">
        <v>141</v>
      </c>
      <c r="B11" s="156" t="s">
        <v>146</v>
      </c>
      <c r="C11" s="156" t="s">
        <v>147</v>
      </c>
      <c r="D11" s="156">
        <v>1</v>
      </c>
      <c r="E11" s="156" t="s">
        <v>33</v>
      </c>
      <c r="F11" s="163">
        <v>41124</v>
      </c>
      <c r="G11" s="163">
        <v>41128</v>
      </c>
      <c r="H11" s="156">
        <v>4</v>
      </c>
      <c r="I11" s="156" t="s">
        <v>31</v>
      </c>
      <c r="J11" s="156" t="s">
        <v>32</v>
      </c>
      <c r="K11" s="156" t="s">
        <v>23</v>
      </c>
    </row>
    <row r="12" spans="1:11" ht="12.75" customHeight="1" x14ac:dyDescent="0.15">
      <c r="A12" s="156" t="s">
        <v>141</v>
      </c>
      <c r="B12" s="156" t="s">
        <v>148</v>
      </c>
      <c r="C12" s="156" t="s">
        <v>149</v>
      </c>
      <c r="D12" s="156">
        <v>1</v>
      </c>
      <c r="E12" s="156" t="s">
        <v>33</v>
      </c>
      <c r="F12" s="163">
        <v>41065</v>
      </c>
      <c r="G12" s="163">
        <v>41067</v>
      </c>
      <c r="H12" s="156">
        <v>2</v>
      </c>
      <c r="I12" s="156" t="s">
        <v>31</v>
      </c>
      <c r="J12" s="156" t="s">
        <v>32</v>
      </c>
      <c r="K12" s="156" t="s">
        <v>23</v>
      </c>
    </row>
    <row r="13" spans="1:11" ht="12.75" customHeight="1" x14ac:dyDescent="0.15">
      <c r="A13" s="156" t="s">
        <v>141</v>
      </c>
      <c r="B13" s="156" t="s">
        <v>148</v>
      </c>
      <c r="C13" s="156" t="s">
        <v>149</v>
      </c>
      <c r="D13" s="156">
        <v>1</v>
      </c>
      <c r="E13" s="156" t="s">
        <v>33</v>
      </c>
      <c r="F13" s="163">
        <v>41130</v>
      </c>
      <c r="G13" s="163">
        <v>41131</v>
      </c>
      <c r="H13" s="156">
        <v>2</v>
      </c>
      <c r="I13" s="156" t="s">
        <v>31</v>
      </c>
      <c r="J13" s="156" t="s">
        <v>32</v>
      </c>
      <c r="K13" s="156" t="s">
        <v>23</v>
      </c>
    </row>
    <row r="14" spans="1:11" ht="12.75" customHeight="1" x14ac:dyDescent="0.15">
      <c r="A14" s="156" t="s">
        <v>141</v>
      </c>
      <c r="B14" s="156" t="s">
        <v>148</v>
      </c>
      <c r="C14" s="156" t="s">
        <v>149</v>
      </c>
      <c r="D14" s="156">
        <v>1</v>
      </c>
      <c r="E14" s="156" t="s">
        <v>33</v>
      </c>
      <c r="F14" s="163">
        <v>41142</v>
      </c>
      <c r="G14" s="163">
        <v>41143</v>
      </c>
      <c r="H14" s="156">
        <v>2</v>
      </c>
      <c r="I14" s="156" t="s">
        <v>31</v>
      </c>
      <c r="J14" s="156" t="s">
        <v>32</v>
      </c>
      <c r="K14" s="156" t="s">
        <v>23</v>
      </c>
    </row>
    <row r="15" spans="1:11" ht="12.75" customHeight="1" x14ac:dyDescent="0.15">
      <c r="A15" s="156" t="s">
        <v>141</v>
      </c>
      <c r="B15" s="156" t="s">
        <v>155</v>
      </c>
      <c r="C15" s="156" t="s">
        <v>156</v>
      </c>
      <c r="D15" s="156">
        <v>1</v>
      </c>
      <c r="E15" s="156" t="s">
        <v>33</v>
      </c>
      <c r="F15" s="163">
        <v>41137</v>
      </c>
      <c r="G15" s="163">
        <v>41138</v>
      </c>
      <c r="H15" s="156">
        <v>1</v>
      </c>
      <c r="I15" s="156" t="s">
        <v>31</v>
      </c>
      <c r="J15" s="156" t="s">
        <v>32</v>
      </c>
      <c r="K15" s="156" t="s">
        <v>23</v>
      </c>
    </row>
    <row r="16" spans="1:11" ht="12.75" customHeight="1" x14ac:dyDescent="0.15">
      <c r="A16" s="144" t="s">
        <v>141</v>
      </c>
      <c r="B16" s="144" t="s">
        <v>157</v>
      </c>
      <c r="C16" s="144" t="s">
        <v>158</v>
      </c>
      <c r="D16" s="144">
        <v>2</v>
      </c>
      <c r="E16" s="144" t="s">
        <v>33</v>
      </c>
      <c r="F16" s="165">
        <v>41065</v>
      </c>
      <c r="G16" s="165">
        <v>41067</v>
      </c>
      <c r="H16" s="144">
        <v>2</v>
      </c>
      <c r="I16" s="144" t="s">
        <v>31</v>
      </c>
      <c r="J16" s="144" t="s">
        <v>32</v>
      </c>
      <c r="K16" s="144" t="s">
        <v>23</v>
      </c>
    </row>
    <row r="17" spans="1:12" ht="12.75" customHeight="1" x14ac:dyDescent="0.15">
      <c r="A17" s="33"/>
      <c r="B17" s="61">
        <f>SUM(IF(FREQUENCY(MATCH(B2:B16,B2:B16,0),MATCH(B2:B16,B2:B16,0))&gt;0,1))</f>
        <v>6</v>
      </c>
      <c r="C17" s="61"/>
      <c r="D17" s="61"/>
      <c r="E17" s="29">
        <f>COUNTA(E2:E16)</f>
        <v>15</v>
      </c>
      <c r="F17" s="29"/>
      <c r="G17" s="29"/>
      <c r="H17" s="29">
        <f>SUM(H2:H16)</f>
        <v>34</v>
      </c>
      <c r="I17" s="33"/>
      <c r="J17" s="33"/>
      <c r="K17" s="33"/>
    </row>
    <row r="18" spans="1:12" ht="12.75" customHeight="1" x14ac:dyDescent="0.15">
      <c r="A18" s="33"/>
      <c r="B18" s="61"/>
      <c r="C18" s="61"/>
      <c r="D18" s="61"/>
      <c r="E18" s="29"/>
      <c r="F18" s="29"/>
      <c r="G18" s="29"/>
      <c r="H18" s="29"/>
      <c r="I18" s="33"/>
      <c r="J18" s="33"/>
      <c r="K18" s="33"/>
    </row>
    <row r="19" spans="1:12" ht="12.75" customHeight="1" x14ac:dyDescent="0.15">
      <c r="A19" s="156" t="s">
        <v>159</v>
      </c>
      <c r="B19" s="156" t="s">
        <v>160</v>
      </c>
      <c r="C19" s="156" t="s">
        <v>161</v>
      </c>
      <c r="D19" s="156">
        <v>1</v>
      </c>
      <c r="E19" s="156" t="s">
        <v>33</v>
      </c>
      <c r="F19" s="163">
        <v>41158</v>
      </c>
      <c r="G19" s="163">
        <v>41159</v>
      </c>
      <c r="H19" s="156">
        <v>2</v>
      </c>
      <c r="I19" s="156" t="s">
        <v>31</v>
      </c>
      <c r="J19" s="156" t="s">
        <v>32</v>
      </c>
      <c r="K19" s="156" t="s">
        <v>23</v>
      </c>
    </row>
    <row r="20" spans="1:12" ht="12.75" customHeight="1" x14ac:dyDescent="0.15">
      <c r="A20" s="156" t="s">
        <v>159</v>
      </c>
      <c r="B20" s="156" t="s">
        <v>162</v>
      </c>
      <c r="C20" s="156" t="s">
        <v>163</v>
      </c>
      <c r="D20" s="156">
        <v>1</v>
      </c>
      <c r="E20" s="156" t="s">
        <v>33</v>
      </c>
      <c r="F20" s="163">
        <v>41123</v>
      </c>
      <c r="G20" s="163">
        <v>41124</v>
      </c>
      <c r="H20" s="156">
        <v>1</v>
      </c>
      <c r="I20" s="156" t="s">
        <v>31</v>
      </c>
      <c r="J20" s="156" t="s">
        <v>32</v>
      </c>
      <c r="K20" s="156" t="s">
        <v>23</v>
      </c>
    </row>
    <row r="21" spans="1:12" ht="12.75" customHeight="1" x14ac:dyDescent="0.15">
      <c r="A21" s="156" t="s">
        <v>159</v>
      </c>
      <c r="B21" s="156" t="s">
        <v>162</v>
      </c>
      <c r="C21" s="156" t="s">
        <v>163</v>
      </c>
      <c r="D21" s="156">
        <v>1</v>
      </c>
      <c r="E21" s="156" t="s">
        <v>33</v>
      </c>
      <c r="F21" s="163">
        <v>41158</v>
      </c>
      <c r="G21" s="163">
        <v>41159</v>
      </c>
      <c r="H21" s="156">
        <v>2</v>
      </c>
      <c r="I21" s="156" t="s">
        <v>31</v>
      </c>
      <c r="J21" s="156" t="s">
        <v>32</v>
      </c>
      <c r="K21" s="156" t="s">
        <v>23</v>
      </c>
    </row>
    <row r="22" spans="1:12" ht="12.75" customHeight="1" x14ac:dyDescent="0.15">
      <c r="A22" s="156" t="s">
        <v>159</v>
      </c>
      <c r="B22" s="156" t="s">
        <v>166</v>
      </c>
      <c r="C22" s="156" t="s">
        <v>167</v>
      </c>
      <c r="D22" s="156">
        <v>1</v>
      </c>
      <c r="E22" s="156" t="s">
        <v>33</v>
      </c>
      <c r="F22" s="163">
        <v>41124</v>
      </c>
      <c r="G22" s="163">
        <v>41126</v>
      </c>
      <c r="H22" s="156">
        <v>2</v>
      </c>
      <c r="I22" s="156" t="s">
        <v>31</v>
      </c>
      <c r="J22" s="156" t="s">
        <v>32</v>
      </c>
      <c r="K22" s="156" t="s">
        <v>23</v>
      </c>
    </row>
    <row r="23" spans="1:12" ht="12.75" customHeight="1" x14ac:dyDescent="0.15">
      <c r="A23" s="144" t="s">
        <v>159</v>
      </c>
      <c r="B23" s="144" t="s">
        <v>166</v>
      </c>
      <c r="C23" s="144" t="s">
        <v>167</v>
      </c>
      <c r="D23" s="144">
        <v>1</v>
      </c>
      <c r="E23" s="144" t="s">
        <v>33</v>
      </c>
      <c r="F23" s="165">
        <v>41158</v>
      </c>
      <c r="G23" s="165">
        <v>41159</v>
      </c>
      <c r="H23" s="144">
        <v>2</v>
      </c>
      <c r="I23" s="144" t="s">
        <v>31</v>
      </c>
      <c r="J23" s="144" t="s">
        <v>32</v>
      </c>
      <c r="K23" s="144" t="s">
        <v>23</v>
      </c>
    </row>
    <row r="24" spans="1:12" ht="12.75" customHeight="1" x14ac:dyDescent="0.15">
      <c r="A24" s="33"/>
      <c r="B24" s="61">
        <f>SUM(IF(FREQUENCY(MATCH(B19:B23,B19:B23,0),MATCH(B19:B23,B19:B23,0))&gt;0,1))</f>
        <v>3</v>
      </c>
      <c r="C24" s="34"/>
      <c r="D24" s="34"/>
      <c r="E24" s="29">
        <f>COUNTA(E19:E23)</f>
        <v>5</v>
      </c>
      <c r="F24" s="29"/>
      <c r="G24" s="29"/>
      <c r="H24" s="29">
        <f>SUM(H19:H23)</f>
        <v>9</v>
      </c>
      <c r="I24" s="33"/>
      <c r="J24" s="33"/>
      <c r="K24" s="33"/>
    </row>
    <row r="25" spans="1:12" ht="12.75" customHeight="1" x14ac:dyDescent="0.15">
      <c r="A25" s="33"/>
      <c r="B25" s="61"/>
      <c r="C25" s="61"/>
      <c r="D25" s="61"/>
      <c r="E25" s="29"/>
      <c r="F25" s="29"/>
      <c r="G25" s="29"/>
      <c r="H25" s="29"/>
      <c r="I25" s="33"/>
      <c r="J25" s="33"/>
      <c r="K25" s="33"/>
    </row>
    <row r="26" spans="1:12" ht="12.75" customHeight="1" x14ac:dyDescent="0.15">
      <c r="A26" s="156" t="s">
        <v>168</v>
      </c>
      <c r="B26" s="156" t="s">
        <v>169</v>
      </c>
      <c r="C26" s="156" t="s">
        <v>170</v>
      </c>
      <c r="D26" s="156">
        <v>1</v>
      </c>
      <c r="E26" s="156" t="s">
        <v>33</v>
      </c>
      <c r="F26" s="163">
        <v>41059</v>
      </c>
      <c r="G26" s="163">
        <v>41061</v>
      </c>
      <c r="H26" s="156">
        <v>3</v>
      </c>
      <c r="I26" s="156" t="s">
        <v>31</v>
      </c>
      <c r="J26" s="156" t="s">
        <v>32</v>
      </c>
      <c r="K26" s="156" t="s">
        <v>23</v>
      </c>
      <c r="L26" s="69"/>
    </row>
    <row r="27" spans="1:12" ht="12.75" customHeight="1" x14ac:dyDescent="0.15">
      <c r="A27" s="156" t="s">
        <v>168</v>
      </c>
      <c r="B27" s="156" t="s">
        <v>169</v>
      </c>
      <c r="C27" s="156" t="s">
        <v>170</v>
      </c>
      <c r="D27" s="156">
        <v>1</v>
      </c>
      <c r="E27" s="156" t="s">
        <v>33</v>
      </c>
      <c r="F27" s="163">
        <v>41063</v>
      </c>
      <c r="G27" s="163">
        <v>41066</v>
      </c>
      <c r="H27" s="156">
        <v>3</v>
      </c>
      <c r="I27" s="156" t="s">
        <v>31</v>
      </c>
      <c r="J27" s="156" t="s">
        <v>32</v>
      </c>
      <c r="K27" s="156" t="s">
        <v>23</v>
      </c>
      <c r="L27" s="69"/>
    </row>
    <row r="28" spans="1:12" ht="12.75" customHeight="1" x14ac:dyDescent="0.15">
      <c r="A28" s="156" t="s">
        <v>168</v>
      </c>
      <c r="B28" s="156" t="s">
        <v>169</v>
      </c>
      <c r="C28" s="156" t="s">
        <v>170</v>
      </c>
      <c r="D28" s="156">
        <v>1</v>
      </c>
      <c r="E28" s="156" t="s">
        <v>33</v>
      </c>
      <c r="F28" s="163">
        <v>41066</v>
      </c>
      <c r="G28" s="163">
        <v>41067</v>
      </c>
      <c r="H28" s="156">
        <v>1</v>
      </c>
      <c r="I28" s="156" t="s">
        <v>31</v>
      </c>
      <c r="J28" s="156" t="s">
        <v>32</v>
      </c>
      <c r="K28" s="156" t="s">
        <v>23</v>
      </c>
      <c r="L28" s="69"/>
    </row>
    <row r="29" spans="1:12" ht="12.75" customHeight="1" x14ac:dyDescent="0.15">
      <c r="A29" s="156" t="s">
        <v>168</v>
      </c>
      <c r="B29" s="156" t="s">
        <v>169</v>
      </c>
      <c r="C29" s="156" t="s">
        <v>170</v>
      </c>
      <c r="D29" s="156">
        <v>1</v>
      </c>
      <c r="E29" s="156" t="s">
        <v>33</v>
      </c>
      <c r="F29" s="163">
        <v>41086</v>
      </c>
      <c r="G29" s="163">
        <v>41087</v>
      </c>
      <c r="H29" s="156">
        <v>1</v>
      </c>
      <c r="I29" s="156" t="s">
        <v>31</v>
      </c>
      <c r="J29" s="156" t="s">
        <v>32</v>
      </c>
      <c r="K29" s="156" t="s">
        <v>23</v>
      </c>
      <c r="L29" s="69"/>
    </row>
    <row r="30" spans="1:12" ht="12.75" customHeight="1" x14ac:dyDescent="0.15">
      <c r="A30" s="156" t="s">
        <v>168</v>
      </c>
      <c r="B30" s="156" t="s">
        <v>169</v>
      </c>
      <c r="C30" s="156" t="s">
        <v>170</v>
      </c>
      <c r="D30" s="156">
        <v>1</v>
      </c>
      <c r="E30" s="156" t="s">
        <v>33</v>
      </c>
      <c r="F30" s="163">
        <v>41087</v>
      </c>
      <c r="G30" s="163">
        <v>41089</v>
      </c>
      <c r="H30" s="156">
        <v>2</v>
      </c>
      <c r="I30" s="156" t="s">
        <v>31</v>
      </c>
      <c r="J30" s="156" t="s">
        <v>32</v>
      </c>
      <c r="K30" s="156" t="s">
        <v>23</v>
      </c>
      <c r="L30" s="69"/>
    </row>
    <row r="31" spans="1:12" ht="12.75" customHeight="1" x14ac:dyDescent="0.15">
      <c r="A31" s="156" t="s">
        <v>168</v>
      </c>
      <c r="B31" s="156" t="s">
        <v>169</v>
      </c>
      <c r="C31" s="156" t="s">
        <v>170</v>
      </c>
      <c r="D31" s="156">
        <v>1</v>
      </c>
      <c r="E31" s="156" t="s">
        <v>33</v>
      </c>
      <c r="F31" s="163">
        <v>41115</v>
      </c>
      <c r="G31" s="163">
        <v>41116</v>
      </c>
      <c r="H31" s="156">
        <v>1</v>
      </c>
      <c r="I31" s="156" t="s">
        <v>31</v>
      </c>
      <c r="J31" s="156" t="s">
        <v>32</v>
      </c>
      <c r="K31" s="156" t="s">
        <v>23</v>
      </c>
      <c r="L31" s="69"/>
    </row>
    <row r="32" spans="1:12" ht="12.75" customHeight="1" x14ac:dyDescent="0.15">
      <c r="A32" s="156" t="s">
        <v>168</v>
      </c>
      <c r="B32" s="156" t="s">
        <v>169</v>
      </c>
      <c r="C32" s="156" t="s">
        <v>170</v>
      </c>
      <c r="D32" s="156">
        <v>1</v>
      </c>
      <c r="E32" s="156" t="s">
        <v>33</v>
      </c>
      <c r="F32" s="163">
        <v>41122</v>
      </c>
      <c r="G32" s="163">
        <v>41129</v>
      </c>
      <c r="H32" s="156">
        <v>7</v>
      </c>
      <c r="I32" s="156" t="s">
        <v>31</v>
      </c>
      <c r="J32" s="156" t="s">
        <v>32</v>
      </c>
      <c r="K32" s="156" t="s">
        <v>23</v>
      </c>
      <c r="L32" s="69"/>
    </row>
    <row r="33" spans="1:12" ht="12.75" customHeight="1" x14ac:dyDescent="0.15">
      <c r="A33" s="156" t="s">
        <v>168</v>
      </c>
      <c r="B33" s="156" t="s">
        <v>169</v>
      </c>
      <c r="C33" s="156" t="s">
        <v>170</v>
      </c>
      <c r="D33" s="156">
        <v>1</v>
      </c>
      <c r="E33" s="156" t="s">
        <v>33</v>
      </c>
      <c r="F33" s="163">
        <v>41137</v>
      </c>
      <c r="G33" s="163">
        <v>41139</v>
      </c>
      <c r="H33" s="156">
        <v>2</v>
      </c>
      <c r="I33" s="156" t="s">
        <v>31</v>
      </c>
      <c r="J33" s="156" t="s">
        <v>32</v>
      </c>
      <c r="K33" s="156" t="s">
        <v>23</v>
      </c>
      <c r="L33" s="69"/>
    </row>
    <row r="34" spans="1:12" ht="12.75" customHeight="1" x14ac:dyDescent="0.15">
      <c r="A34" s="156" t="s">
        <v>168</v>
      </c>
      <c r="B34" s="156" t="s">
        <v>169</v>
      </c>
      <c r="C34" s="156" t="s">
        <v>170</v>
      </c>
      <c r="D34" s="156">
        <v>1</v>
      </c>
      <c r="E34" s="156" t="s">
        <v>33</v>
      </c>
      <c r="F34" s="163">
        <v>41143</v>
      </c>
      <c r="G34" s="163">
        <v>41144</v>
      </c>
      <c r="H34" s="156">
        <v>1</v>
      </c>
      <c r="I34" s="156" t="s">
        <v>31</v>
      </c>
      <c r="J34" s="156" t="s">
        <v>32</v>
      </c>
      <c r="K34" s="156" t="s">
        <v>23</v>
      </c>
      <c r="L34" s="69"/>
    </row>
    <row r="35" spans="1:12" ht="12.75" customHeight="1" x14ac:dyDescent="0.15">
      <c r="A35" s="156" t="s">
        <v>168</v>
      </c>
      <c r="B35" s="156" t="s">
        <v>169</v>
      </c>
      <c r="C35" s="156" t="s">
        <v>170</v>
      </c>
      <c r="D35" s="156">
        <v>1</v>
      </c>
      <c r="E35" s="156" t="s">
        <v>33</v>
      </c>
      <c r="F35" s="163">
        <v>41150</v>
      </c>
      <c r="G35" s="163">
        <v>41151</v>
      </c>
      <c r="H35" s="156">
        <v>1</v>
      </c>
      <c r="I35" s="156" t="s">
        <v>31</v>
      </c>
      <c r="J35" s="156" t="s">
        <v>32</v>
      </c>
      <c r="K35" s="156" t="s">
        <v>23</v>
      </c>
      <c r="L35" s="69"/>
    </row>
    <row r="36" spans="1:12" ht="12.75" customHeight="1" x14ac:dyDescent="0.15">
      <c r="A36" s="156" t="s">
        <v>168</v>
      </c>
      <c r="B36" s="156" t="s">
        <v>169</v>
      </c>
      <c r="C36" s="156" t="s">
        <v>170</v>
      </c>
      <c r="D36" s="156">
        <v>1</v>
      </c>
      <c r="E36" s="156" t="s">
        <v>33</v>
      </c>
      <c r="F36" s="163">
        <v>41157</v>
      </c>
      <c r="G36" s="163">
        <v>41158</v>
      </c>
      <c r="H36" s="156">
        <v>1</v>
      </c>
      <c r="I36" s="156" t="s">
        <v>31</v>
      </c>
      <c r="J36" s="156" t="s">
        <v>32</v>
      </c>
      <c r="K36" s="156" t="s">
        <v>23</v>
      </c>
      <c r="L36" s="69"/>
    </row>
    <row r="37" spans="1:12" ht="12.75" customHeight="1" x14ac:dyDescent="0.15">
      <c r="A37" s="156" t="s">
        <v>168</v>
      </c>
      <c r="B37" s="156" t="s">
        <v>171</v>
      </c>
      <c r="C37" s="156" t="s">
        <v>172</v>
      </c>
      <c r="D37" s="156">
        <v>1</v>
      </c>
      <c r="E37" s="156" t="s">
        <v>33</v>
      </c>
      <c r="F37" s="163">
        <v>41066</v>
      </c>
      <c r="G37" s="163">
        <v>41067</v>
      </c>
      <c r="H37" s="156">
        <v>1</v>
      </c>
      <c r="I37" s="156" t="s">
        <v>31</v>
      </c>
      <c r="J37" s="156" t="s">
        <v>32</v>
      </c>
      <c r="K37" s="156" t="s">
        <v>23</v>
      </c>
      <c r="L37" s="69"/>
    </row>
    <row r="38" spans="1:12" ht="12.75" customHeight="1" x14ac:dyDescent="0.15">
      <c r="A38" s="156" t="s">
        <v>168</v>
      </c>
      <c r="B38" s="156" t="s">
        <v>171</v>
      </c>
      <c r="C38" s="156" t="s">
        <v>172</v>
      </c>
      <c r="D38" s="156">
        <v>1</v>
      </c>
      <c r="E38" s="156" t="s">
        <v>33</v>
      </c>
      <c r="F38" s="163">
        <v>41087</v>
      </c>
      <c r="G38" s="163">
        <v>41088</v>
      </c>
      <c r="H38" s="156">
        <v>2</v>
      </c>
      <c r="I38" s="156" t="s">
        <v>31</v>
      </c>
      <c r="J38" s="156" t="s">
        <v>32</v>
      </c>
      <c r="K38" s="156" t="s">
        <v>23</v>
      </c>
      <c r="L38" s="69"/>
    </row>
    <row r="39" spans="1:12" ht="12.75" customHeight="1" x14ac:dyDescent="0.15">
      <c r="A39" s="156" t="s">
        <v>168</v>
      </c>
      <c r="B39" s="156" t="s">
        <v>171</v>
      </c>
      <c r="C39" s="156" t="s">
        <v>172</v>
      </c>
      <c r="D39" s="156">
        <v>1</v>
      </c>
      <c r="E39" s="156" t="s">
        <v>33</v>
      </c>
      <c r="F39" s="163">
        <v>41143</v>
      </c>
      <c r="G39" s="163">
        <v>41144</v>
      </c>
      <c r="H39" s="156">
        <v>1</v>
      </c>
      <c r="I39" s="156" t="s">
        <v>31</v>
      </c>
      <c r="J39" s="156" t="s">
        <v>32</v>
      </c>
      <c r="K39" s="156" t="s">
        <v>23</v>
      </c>
      <c r="L39" s="69"/>
    </row>
    <row r="40" spans="1:12" ht="12.75" customHeight="1" x14ac:dyDescent="0.15">
      <c r="A40" s="156" t="s">
        <v>168</v>
      </c>
      <c r="B40" s="156" t="s">
        <v>171</v>
      </c>
      <c r="C40" s="156" t="s">
        <v>172</v>
      </c>
      <c r="D40" s="156">
        <v>1</v>
      </c>
      <c r="E40" s="156" t="s">
        <v>33</v>
      </c>
      <c r="F40" s="163">
        <v>41150</v>
      </c>
      <c r="G40" s="163">
        <v>41151</v>
      </c>
      <c r="H40" s="156">
        <v>1</v>
      </c>
      <c r="I40" s="156" t="s">
        <v>31</v>
      </c>
      <c r="J40" s="156" t="s">
        <v>32</v>
      </c>
      <c r="K40" s="156" t="s">
        <v>23</v>
      </c>
      <c r="L40" s="69"/>
    </row>
    <row r="41" spans="1:12" ht="12.75" customHeight="1" x14ac:dyDescent="0.15">
      <c r="A41" s="156" t="s">
        <v>168</v>
      </c>
      <c r="B41" s="156" t="s">
        <v>171</v>
      </c>
      <c r="C41" s="156" t="s">
        <v>172</v>
      </c>
      <c r="D41" s="156">
        <v>1</v>
      </c>
      <c r="E41" s="156" t="s">
        <v>33</v>
      </c>
      <c r="F41" s="163">
        <v>41157</v>
      </c>
      <c r="G41" s="163">
        <v>41158</v>
      </c>
      <c r="H41" s="156">
        <v>1</v>
      </c>
      <c r="I41" s="156" t="s">
        <v>31</v>
      </c>
      <c r="J41" s="156" t="s">
        <v>32</v>
      </c>
      <c r="K41" s="156" t="s">
        <v>23</v>
      </c>
      <c r="L41" s="69"/>
    </row>
    <row r="42" spans="1:12" ht="12.75" customHeight="1" x14ac:dyDescent="0.15">
      <c r="A42" s="144" t="s">
        <v>168</v>
      </c>
      <c r="B42" s="144" t="s">
        <v>173</v>
      </c>
      <c r="C42" s="144" t="s">
        <v>174</v>
      </c>
      <c r="D42" s="144">
        <v>1</v>
      </c>
      <c r="E42" s="144" t="s">
        <v>33</v>
      </c>
      <c r="F42" s="165">
        <v>41087</v>
      </c>
      <c r="G42" s="165">
        <v>41088</v>
      </c>
      <c r="H42" s="144">
        <v>2</v>
      </c>
      <c r="I42" s="144" t="s">
        <v>31</v>
      </c>
      <c r="J42" s="144" t="s">
        <v>32</v>
      </c>
      <c r="K42" s="144" t="s">
        <v>23</v>
      </c>
      <c r="L42" s="69"/>
    </row>
    <row r="43" spans="1:12" ht="12.75" customHeight="1" x14ac:dyDescent="0.15">
      <c r="A43" s="33"/>
      <c r="B43" s="61">
        <f>SUM(IF(FREQUENCY(MATCH(B26:B42,B26:B42,0),MATCH(B26:B42,B26:B42,0))&gt;0,1))</f>
        <v>3</v>
      </c>
      <c r="C43" s="34"/>
      <c r="D43" s="34"/>
      <c r="E43" s="29">
        <f>COUNTA(E26:E42)</f>
        <v>17</v>
      </c>
      <c r="F43" s="29"/>
      <c r="G43" s="29"/>
      <c r="H43" s="29">
        <f>SUM(H26:H42)</f>
        <v>31</v>
      </c>
      <c r="I43" s="33"/>
      <c r="J43" s="33"/>
      <c r="K43" s="33"/>
    </row>
    <row r="44" spans="1:12" ht="12.75" customHeight="1" x14ac:dyDescent="0.15">
      <c r="A44" s="33"/>
      <c r="B44" s="61"/>
      <c r="C44" s="34"/>
      <c r="D44" s="34"/>
      <c r="E44" s="29"/>
      <c r="F44" s="29"/>
      <c r="G44" s="29"/>
      <c r="H44" s="29"/>
      <c r="I44" s="33"/>
      <c r="J44" s="33"/>
      <c r="K44" s="33"/>
    </row>
    <row r="45" spans="1:12" ht="12.75" customHeight="1" x14ac:dyDescent="0.15">
      <c r="A45" s="156" t="s">
        <v>178</v>
      </c>
      <c r="B45" s="156" t="s">
        <v>185</v>
      </c>
      <c r="C45" s="156" t="s">
        <v>186</v>
      </c>
      <c r="D45" s="156">
        <v>1</v>
      </c>
      <c r="E45" s="156" t="s">
        <v>33</v>
      </c>
      <c r="F45" s="163">
        <v>41067</v>
      </c>
      <c r="G45" s="163">
        <v>41069</v>
      </c>
      <c r="H45" s="156">
        <v>2</v>
      </c>
      <c r="I45" s="156" t="s">
        <v>31</v>
      </c>
      <c r="J45" s="156" t="s">
        <v>32</v>
      </c>
      <c r="K45" s="156" t="s">
        <v>23</v>
      </c>
    </row>
    <row r="46" spans="1:12" ht="12.75" customHeight="1" x14ac:dyDescent="0.15">
      <c r="A46" s="156" t="s">
        <v>178</v>
      </c>
      <c r="B46" s="156" t="s">
        <v>187</v>
      </c>
      <c r="C46" s="156" t="s">
        <v>188</v>
      </c>
      <c r="D46" s="156">
        <v>1</v>
      </c>
      <c r="E46" s="156" t="s">
        <v>33</v>
      </c>
      <c r="F46" s="163">
        <v>41067</v>
      </c>
      <c r="G46" s="163">
        <v>41069</v>
      </c>
      <c r="H46" s="156">
        <v>2</v>
      </c>
      <c r="I46" s="156" t="s">
        <v>31</v>
      </c>
      <c r="J46" s="156" t="s">
        <v>32</v>
      </c>
      <c r="K46" s="156" t="s">
        <v>23</v>
      </c>
    </row>
    <row r="47" spans="1:12" ht="12.75" customHeight="1" x14ac:dyDescent="0.15">
      <c r="A47" s="144" t="s">
        <v>178</v>
      </c>
      <c r="B47" s="144" t="s">
        <v>189</v>
      </c>
      <c r="C47" s="144" t="s">
        <v>190</v>
      </c>
      <c r="D47" s="144">
        <v>1</v>
      </c>
      <c r="E47" s="144" t="s">
        <v>33</v>
      </c>
      <c r="F47" s="165">
        <v>41067</v>
      </c>
      <c r="G47" s="165">
        <v>41069</v>
      </c>
      <c r="H47" s="144">
        <v>2</v>
      </c>
      <c r="I47" s="144" t="s">
        <v>31</v>
      </c>
      <c r="J47" s="144" t="s">
        <v>32</v>
      </c>
      <c r="K47" s="144" t="s">
        <v>23</v>
      </c>
      <c r="L47" s="69"/>
    </row>
    <row r="48" spans="1:12" ht="12.75" customHeight="1" x14ac:dyDescent="0.15">
      <c r="A48" s="33"/>
      <c r="B48" s="61">
        <f>SUM(IF(FREQUENCY(MATCH(B45:B47,B45:B47,0),MATCH(B45:B47,B45:B47,0))&gt;0,1))</f>
        <v>3</v>
      </c>
      <c r="C48" s="34"/>
      <c r="D48" s="34"/>
      <c r="E48" s="29">
        <f>COUNTA(E45:E47)</f>
        <v>3</v>
      </c>
      <c r="F48" s="29"/>
      <c r="G48" s="29"/>
      <c r="H48" s="29">
        <f>SUM(H45:H47)</f>
        <v>6</v>
      </c>
      <c r="I48" s="33"/>
      <c r="J48" s="33"/>
      <c r="K48" s="33"/>
    </row>
    <row r="49" spans="1:12" ht="12.75" customHeight="1" x14ac:dyDescent="0.15">
      <c r="A49" s="33"/>
      <c r="B49" s="61"/>
      <c r="C49" s="34"/>
      <c r="D49" s="34"/>
      <c r="E49" s="29"/>
      <c r="F49" s="29"/>
      <c r="G49" s="29"/>
      <c r="H49" s="29"/>
      <c r="I49" s="33"/>
      <c r="J49" s="33"/>
      <c r="K49" s="33"/>
    </row>
    <row r="50" spans="1:12" ht="12.75" customHeight="1" x14ac:dyDescent="0.15">
      <c r="A50" s="156" t="s">
        <v>191</v>
      </c>
      <c r="B50" s="156" t="s">
        <v>192</v>
      </c>
      <c r="C50" s="156" t="s">
        <v>257</v>
      </c>
      <c r="D50" s="156">
        <v>1</v>
      </c>
      <c r="E50" s="156" t="s">
        <v>33</v>
      </c>
      <c r="F50" s="163">
        <v>41087</v>
      </c>
      <c r="G50" s="163">
        <v>41089</v>
      </c>
      <c r="H50" s="156">
        <v>2</v>
      </c>
      <c r="I50" s="156" t="s">
        <v>31</v>
      </c>
      <c r="J50" s="156" t="s">
        <v>32</v>
      </c>
      <c r="K50" s="156" t="s">
        <v>23</v>
      </c>
      <c r="L50" s="69"/>
    </row>
    <row r="51" spans="1:12" ht="12.75" customHeight="1" x14ac:dyDescent="0.15">
      <c r="A51" s="144" t="s">
        <v>191</v>
      </c>
      <c r="B51" s="144" t="s">
        <v>192</v>
      </c>
      <c r="C51" s="144" t="s">
        <v>257</v>
      </c>
      <c r="D51" s="144">
        <v>1</v>
      </c>
      <c r="E51" s="144" t="s">
        <v>33</v>
      </c>
      <c r="F51" s="165">
        <v>41150</v>
      </c>
      <c r="G51" s="165">
        <v>41151</v>
      </c>
      <c r="H51" s="144">
        <v>1</v>
      </c>
      <c r="I51" s="144" t="s">
        <v>31</v>
      </c>
      <c r="J51" s="144" t="s">
        <v>32</v>
      </c>
      <c r="K51" s="144" t="s">
        <v>23</v>
      </c>
      <c r="L51" s="69"/>
    </row>
    <row r="52" spans="1:12" ht="12.75" customHeight="1" x14ac:dyDescent="0.15">
      <c r="A52" s="33"/>
      <c r="B52" s="61">
        <f>SUM(IF(FREQUENCY(MATCH(B50:B51,B50:B51,0),MATCH(B50:B51,B50:B51,0))&gt;0,1))</f>
        <v>1</v>
      </c>
      <c r="C52" s="34"/>
      <c r="D52" s="34"/>
      <c r="E52" s="29">
        <f>COUNTA(E50:E51)</f>
        <v>2</v>
      </c>
      <c r="F52" s="29"/>
      <c r="G52" s="29"/>
      <c r="H52" s="29">
        <f>SUM(H50:H51)</f>
        <v>3</v>
      </c>
      <c r="I52" s="33"/>
      <c r="J52" s="33"/>
      <c r="K52" s="33"/>
    </row>
    <row r="53" spans="1:12" ht="12.75" customHeight="1" x14ac:dyDescent="0.15">
      <c r="A53" s="33"/>
      <c r="B53" s="61"/>
      <c r="C53" s="34"/>
      <c r="D53" s="34"/>
      <c r="E53" s="29"/>
      <c r="F53" s="29"/>
      <c r="G53" s="29"/>
      <c r="H53" s="29"/>
      <c r="I53" s="33"/>
      <c r="J53" s="33"/>
      <c r="K53" s="33"/>
    </row>
    <row r="54" spans="1:12" ht="12.75" customHeight="1" x14ac:dyDescent="0.15">
      <c r="A54" s="156" t="s">
        <v>193</v>
      </c>
      <c r="B54" s="156" t="s">
        <v>194</v>
      </c>
      <c r="C54" s="156" t="s">
        <v>291</v>
      </c>
      <c r="D54" s="156">
        <v>1</v>
      </c>
      <c r="E54" s="156" t="s">
        <v>33</v>
      </c>
      <c r="F54" s="163">
        <v>41066</v>
      </c>
      <c r="G54" s="163">
        <v>41069</v>
      </c>
      <c r="H54" s="156">
        <v>3</v>
      </c>
      <c r="I54" s="156" t="s">
        <v>31</v>
      </c>
      <c r="J54" s="156" t="s">
        <v>32</v>
      </c>
      <c r="K54" s="156" t="s">
        <v>23</v>
      </c>
    </row>
    <row r="55" spans="1:12" ht="12.75" customHeight="1" x14ac:dyDescent="0.15">
      <c r="A55" s="156" t="s">
        <v>193</v>
      </c>
      <c r="B55" s="156" t="s">
        <v>195</v>
      </c>
      <c r="C55" s="156" t="s">
        <v>196</v>
      </c>
      <c r="D55" s="156">
        <v>1</v>
      </c>
      <c r="E55" s="156" t="s">
        <v>33</v>
      </c>
      <c r="F55" s="163">
        <v>41087</v>
      </c>
      <c r="G55" s="163">
        <v>41088</v>
      </c>
      <c r="H55" s="156">
        <v>2</v>
      </c>
      <c r="I55" s="156" t="s">
        <v>31</v>
      </c>
      <c r="J55" s="156" t="s">
        <v>32</v>
      </c>
      <c r="K55" s="156" t="s">
        <v>23</v>
      </c>
    </row>
    <row r="56" spans="1:12" ht="12.75" customHeight="1" x14ac:dyDescent="0.15">
      <c r="A56" s="156" t="s">
        <v>193</v>
      </c>
      <c r="B56" s="156" t="s">
        <v>195</v>
      </c>
      <c r="C56" s="156" t="s">
        <v>196</v>
      </c>
      <c r="D56" s="156">
        <v>1</v>
      </c>
      <c r="E56" s="156" t="s">
        <v>33</v>
      </c>
      <c r="F56" s="163">
        <v>41143</v>
      </c>
      <c r="G56" s="163">
        <v>41144</v>
      </c>
      <c r="H56" s="156">
        <v>2</v>
      </c>
      <c r="I56" s="156" t="s">
        <v>31</v>
      </c>
      <c r="J56" s="156" t="s">
        <v>32</v>
      </c>
      <c r="K56" s="156" t="s">
        <v>23</v>
      </c>
    </row>
    <row r="57" spans="1:12" ht="12.75" customHeight="1" x14ac:dyDescent="0.15">
      <c r="A57" s="156" t="s">
        <v>193</v>
      </c>
      <c r="B57" s="156" t="s">
        <v>195</v>
      </c>
      <c r="C57" s="156" t="s">
        <v>196</v>
      </c>
      <c r="D57" s="156">
        <v>1</v>
      </c>
      <c r="E57" s="156" t="s">
        <v>33</v>
      </c>
      <c r="F57" s="163">
        <v>41150</v>
      </c>
      <c r="G57" s="163">
        <v>41151</v>
      </c>
      <c r="H57" s="156">
        <v>2</v>
      </c>
      <c r="I57" s="156" t="s">
        <v>31</v>
      </c>
      <c r="J57" s="156" t="s">
        <v>32</v>
      </c>
      <c r="K57" s="156" t="s">
        <v>23</v>
      </c>
    </row>
    <row r="58" spans="1:12" ht="12.75" customHeight="1" x14ac:dyDescent="0.15">
      <c r="A58" s="156" t="s">
        <v>193</v>
      </c>
      <c r="B58" s="156" t="s">
        <v>197</v>
      </c>
      <c r="C58" s="156" t="s">
        <v>198</v>
      </c>
      <c r="D58" s="156">
        <v>1</v>
      </c>
      <c r="E58" s="156" t="s">
        <v>33</v>
      </c>
      <c r="F58" s="163">
        <v>41087</v>
      </c>
      <c r="G58" s="163">
        <v>41088</v>
      </c>
      <c r="H58" s="156">
        <v>2</v>
      </c>
      <c r="I58" s="156" t="s">
        <v>31</v>
      </c>
      <c r="J58" s="156" t="s">
        <v>32</v>
      </c>
      <c r="K58" s="156" t="s">
        <v>23</v>
      </c>
    </row>
    <row r="59" spans="1:12" ht="12.75" customHeight="1" x14ac:dyDescent="0.15">
      <c r="A59" s="156" t="s">
        <v>193</v>
      </c>
      <c r="B59" s="156" t="s">
        <v>199</v>
      </c>
      <c r="C59" s="156" t="s">
        <v>200</v>
      </c>
      <c r="D59" s="156">
        <v>1</v>
      </c>
      <c r="E59" s="156" t="s">
        <v>33</v>
      </c>
      <c r="F59" s="163">
        <v>41066</v>
      </c>
      <c r="G59" s="163">
        <v>41068</v>
      </c>
      <c r="H59" s="156">
        <v>2</v>
      </c>
      <c r="I59" s="156" t="s">
        <v>31</v>
      </c>
      <c r="J59" s="156" t="s">
        <v>32</v>
      </c>
      <c r="K59" s="156" t="s">
        <v>23</v>
      </c>
    </row>
    <row r="60" spans="1:12" ht="12.75" customHeight="1" x14ac:dyDescent="0.15">
      <c r="A60" s="156" t="s">
        <v>193</v>
      </c>
      <c r="B60" s="156" t="s">
        <v>201</v>
      </c>
      <c r="C60" s="156" t="s">
        <v>202</v>
      </c>
      <c r="D60" s="156">
        <v>1</v>
      </c>
      <c r="E60" s="156" t="s">
        <v>33</v>
      </c>
      <c r="F60" s="163">
        <v>41143</v>
      </c>
      <c r="G60" s="163">
        <v>41144</v>
      </c>
      <c r="H60" s="156">
        <v>2</v>
      </c>
      <c r="I60" s="156" t="s">
        <v>31</v>
      </c>
      <c r="J60" s="156" t="s">
        <v>32</v>
      </c>
      <c r="K60" s="156" t="s">
        <v>23</v>
      </c>
    </row>
    <row r="61" spans="1:12" ht="12.75" customHeight="1" x14ac:dyDescent="0.15">
      <c r="A61" s="156" t="s">
        <v>193</v>
      </c>
      <c r="B61" s="156" t="s">
        <v>201</v>
      </c>
      <c r="C61" s="156" t="s">
        <v>202</v>
      </c>
      <c r="D61" s="156">
        <v>1</v>
      </c>
      <c r="E61" s="156" t="s">
        <v>33</v>
      </c>
      <c r="F61" s="163">
        <v>41150</v>
      </c>
      <c r="G61" s="163">
        <v>41151</v>
      </c>
      <c r="H61" s="156">
        <v>2</v>
      </c>
      <c r="I61" s="156" t="s">
        <v>31</v>
      </c>
      <c r="J61" s="156" t="s">
        <v>32</v>
      </c>
      <c r="K61" s="156" t="s">
        <v>23</v>
      </c>
    </row>
    <row r="62" spans="1:12" ht="12.75" customHeight="1" x14ac:dyDescent="0.15">
      <c r="A62" s="156" t="s">
        <v>193</v>
      </c>
      <c r="B62" s="156" t="s">
        <v>201</v>
      </c>
      <c r="C62" s="156" t="s">
        <v>202</v>
      </c>
      <c r="D62" s="156">
        <v>1</v>
      </c>
      <c r="E62" s="156" t="s">
        <v>33</v>
      </c>
      <c r="F62" s="163">
        <v>41157</v>
      </c>
      <c r="G62" s="163">
        <v>41159</v>
      </c>
      <c r="H62" s="156">
        <v>2</v>
      </c>
      <c r="I62" s="156" t="s">
        <v>31</v>
      </c>
      <c r="J62" s="156" t="s">
        <v>32</v>
      </c>
      <c r="K62" s="156" t="s">
        <v>23</v>
      </c>
    </row>
    <row r="63" spans="1:12" ht="12.75" customHeight="1" x14ac:dyDescent="0.15">
      <c r="A63" s="156" t="s">
        <v>193</v>
      </c>
      <c r="B63" s="156" t="s">
        <v>203</v>
      </c>
      <c r="C63" s="156" t="s">
        <v>204</v>
      </c>
      <c r="D63" s="156">
        <v>1</v>
      </c>
      <c r="E63" s="156" t="s">
        <v>33</v>
      </c>
      <c r="F63" s="163">
        <v>41087</v>
      </c>
      <c r="G63" s="163">
        <v>41088</v>
      </c>
      <c r="H63" s="156">
        <v>2</v>
      </c>
      <c r="I63" s="156" t="s">
        <v>31</v>
      </c>
      <c r="J63" s="156" t="s">
        <v>32</v>
      </c>
      <c r="K63" s="156" t="s">
        <v>23</v>
      </c>
    </row>
    <row r="64" spans="1:12" ht="12.75" customHeight="1" x14ac:dyDescent="0.15">
      <c r="A64" s="156" t="s">
        <v>193</v>
      </c>
      <c r="B64" s="156" t="s">
        <v>203</v>
      </c>
      <c r="C64" s="156" t="s">
        <v>204</v>
      </c>
      <c r="D64" s="156">
        <v>1</v>
      </c>
      <c r="E64" s="156" t="s">
        <v>33</v>
      </c>
      <c r="F64" s="163">
        <v>41101</v>
      </c>
      <c r="G64" s="163">
        <v>41102</v>
      </c>
      <c r="H64" s="156">
        <v>1</v>
      </c>
      <c r="I64" s="156" t="s">
        <v>31</v>
      </c>
      <c r="J64" s="156" t="s">
        <v>32</v>
      </c>
      <c r="K64" s="156" t="s">
        <v>23</v>
      </c>
    </row>
    <row r="65" spans="1:11" ht="12.75" customHeight="1" x14ac:dyDescent="0.15">
      <c r="A65" s="156" t="s">
        <v>193</v>
      </c>
      <c r="B65" s="156" t="s">
        <v>207</v>
      </c>
      <c r="C65" s="156" t="s">
        <v>208</v>
      </c>
      <c r="D65" s="156">
        <v>1</v>
      </c>
      <c r="E65" s="156" t="s">
        <v>33</v>
      </c>
      <c r="F65" s="163">
        <v>41066</v>
      </c>
      <c r="G65" s="163">
        <v>41068</v>
      </c>
      <c r="H65" s="156">
        <v>2</v>
      </c>
      <c r="I65" s="156" t="s">
        <v>31</v>
      </c>
      <c r="J65" s="156" t="s">
        <v>32</v>
      </c>
      <c r="K65" s="156" t="s">
        <v>23</v>
      </c>
    </row>
    <row r="66" spans="1:11" ht="12.75" customHeight="1" x14ac:dyDescent="0.15">
      <c r="A66" s="156" t="s">
        <v>193</v>
      </c>
      <c r="B66" s="156" t="s">
        <v>258</v>
      </c>
      <c r="C66" s="156" t="s">
        <v>259</v>
      </c>
      <c r="D66" s="156">
        <v>1</v>
      </c>
      <c r="E66" s="156" t="s">
        <v>33</v>
      </c>
      <c r="F66" s="163">
        <v>41143</v>
      </c>
      <c r="G66" s="163">
        <v>41144</v>
      </c>
      <c r="H66" s="156">
        <v>2</v>
      </c>
      <c r="I66" s="156" t="s">
        <v>31</v>
      </c>
      <c r="J66" s="156" t="s">
        <v>32</v>
      </c>
      <c r="K66" s="156" t="s">
        <v>23</v>
      </c>
    </row>
    <row r="67" spans="1:11" ht="12.75" customHeight="1" x14ac:dyDescent="0.15">
      <c r="A67" s="156" t="s">
        <v>193</v>
      </c>
      <c r="B67" s="156" t="s">
        <v>211</v>
      </c>
      <c r="C67" s="156" t="s">
        <v>212</v>
      </c>
      <c r="D67" s="156">
        <v>1</v>
      </c>
      <c r="E67" s="156" t="s">
        <v>33</v>
      </c>
      <c r="F67" s="163">
        <v>41065</v>
      </c>
      <c r="G67" s="163">
        <v>41067</v>
      </c>
      <c r="H67" s="156">
        <v>2</v>
      </c>
      <c r="I67" s="156" t="s">
        <v>31</v>
      </c>
      <c r="J67" s="156" t="s">
        <v>32</v>
      </c>
      <c r="K67" s="156" t="s">
        <v>23</v>
      </c>
    </row>
    <row r="68" spans="1:11" ht="12.75" customHeight="1" x14ac:dyDescent="0.15">
      <c r="A68" s="156" t="s">
        <v>193</v>
      </c>
      <c r="B68" s="156" t="s">
        <v>213</v>
      </c>
      <c r="C68" s="156" t="s">
        <v>214</v>
      </c>
      <c r="D68" s="156">
        <v>1</v>
      </c>
      <c r="E68" s="156" t="s">
        <v>33</v>
      </c>
      <c r="F68" s="163">
        <v>41065</v>
      </c>
      <c r="G68" s="163">
        <v>41067</v>
      </c>
      <c r="H68" s="156">
        <v>2</v>
      </c>
      <c r="I68" s="156" t="s">
        <v>31</v>
      </c>
      <c r="J68" s="156" t="s">
        <v>32</v>
      </c>
      <c r="K68" s="156" t="s">
        <v>23</v>
      </c>
    </row>
    <row r="69" spans="1:11" ht="12.75" customHeight="1" x14ac:dyDescent="0.15">
      <c r="A69" s="156" t="s">
        <v>193</v>
      </c>
      <c r="B69" s="156" t="s">
        <v>215</v>
      </c>
      <c r="C69" s="156" t="s">
        <v>216</v>
      </c>
      <c r="D69" s="156">
        <v>1</v>
      </c>
      <c r="E69" s="156" t="s">
        <v>33</v>
      </c>
      <c r="F69" s="163">
        <v>41122</v>
      </c>
      <c r="G69" s="163">
        <v>41123</v>
      </c>
      <c r="H69" s="156">
        <v>1</v>
      </c>
      <c r="I69" s="156" t="s">
        <v>31</v>
      </c>
      <c r="J69" s="156" t="s">
        <v>32</v>
      </c>
      <c r="K69" s="156" t="s">
        <v>23</v>
      </c>
    </row>
    <row r="70" spans="1:11" ht="12.75" customHeight="1" x14ac:dyDescent="0.15">
      <c r="A70" s="156" t="s">
        <v>193</v>
      </c>
      <c r="B70" s="156" t="s">
        <v>217</v>
      </c>
      <c r="C70" s="156" t="s">
        <v>218</v>
      </c>
      <c r="D70" s="156">
        <v>1</v>
      </c>
      <c r="E70" s="156" t="s">
        <v>33</v>
      </c>
      <c r="F70" s="163">
        <v>41066</v>
      </c>
      <c r="G70" s="163">
        <v>41073</v>
      </c>
      <c r="H70" s="156">
        <v>7</v>
      </c>
      <c r="I70" s="156" t="s">
        <v>31</v>
      </c>
      <c r="J70" s="156" t="s">
        <v>32</v>
      </c>
      <c r="K70" s="156" t="s">
        <v>23</v>
      </c>
    </row>
    <row r="71" spans="1:11" ht="12.75" customHeight="1" x14ac:dyDescent="0.15">
      <c r="A71" s="156" t="s">
        <v>193</v>
      </c>
      <c r="B71" s="156" t="s">
        <v>217</v>
      </c>
      <c r="C71" s="156" t="s">
        <v>218</v>
      </c>
      <c r="D71" s="156">
        <v>1</v>
      </c>
      <c r="E71" s="156" t="s">
        <v>33</v>
      </c>
      <c r="F71" s="163">
        <v>41087</v>
      </c>
      <c r="G71" s="163">
        <v>41089</v>
      </c>
      <c r="H71" s="156">
        <v>2</v>
      </c>
      <c r="I71" s="156" t="s">
        <v>31</v>
      </c>
      <c r="J71" s="156" t="s">
        <v>32</v>
      </c>
      <c r="K71" s="156" t="s">
        <v>23</v>
      </c>
    </row>
    <row r="72" spans="1:11" ht="12.75" customHeight="1" x14ac:dyDescent="0.15">
      <c r="A72" s="156" t="s">
        <v>193</v>
      </c>
      <c r="B72" s="156" t="s">
        <v>217</v>
      </c>
      <c r="C72" s="156" t="s">
        <v>218</v>
      </c>
      <c r="D72" s="156">
        <v>1</v>
      </c>
      <c r="E72" s="156" t="s">
        <v>33</v>
      </c>
      <c r="F72" s="163">
        <v>41094</v>
      </c>
      <c r="G72" s="163">
        <v>41101</v>
      </c>
      <c r="H72" s="156">
        <v>7</v>
      </c>
      <c r="I72" s="156" t="s">
        <v>31</v>
      </c>
      <c r="J72" s="156" t="s">
        <v>32</v>
      </c>
      <c r="K72" s="156" t="s">
        <v>23</v>
      </c>
    </row>
    <row r="73" spans="1:11" ht="12.75" customHeight="1" x14ac:dyDescent="0.15">
      <c r="A73" s="156" t="s">
        <v>193</v>
      </c>
      <c r="B73" s="156" t="s">
        <v>217</v>
      </c>
      <c r="C73" s="156" t="s">
        <v>218</v>
      </c>
      <c r="D73" s="156">
        <v>1</v>
      </c>
      <c r="E73" s="156" t="s">
        <v>33</v>
      </c>
      <c r="F73" s="163">
        <v>41115</v>
      </c>
      <c r="G73" s="163">
        <v>41117</v>
      </c>
      <c r="H73" s="156">
        <v>2</v>
      </c>
      <c r="I73" s="156" t="s">
        <v>31</v>
      </c>
      <c r="J73" s="156" t="s">
        <v>32</v>
      </c>
      <c r="K73" s="156" t="s">
        <v>23</v>
      </c>
    </row>
    <row r="74" spans="1:11" ht="12.75" customHeight="1" x14ac:dyDescent="0.15">
      <c r="A74" s="156" t="s">
        <v>193</v>
      </c>
      <c r="B74" s="156" t="s">
        <v>217</v>
      </c>
      <c r="C74" s="156" t="s">
        <v>218</v>
      </c>
      <c r="D74" s="156">
        <v>1</v>
      </c>
      <c r="E74" s="156" t="s">
        <v>33</v>
      </c>
      <c r="F74" s="163">
        <v>41143</v>
      </c>
      <c r="G74" s="163">
        <v>41145</v>
      </c>
      <c r="H74" s="156">
        <v>2</v>
      </c>
      <c r="I74" s="156" t="s">
        <v>31</v>
      </c>
      <c r="J74" s="156" t="s">
        <v>32</v>
      </c>
      <c r="K74" s="156" t="s">
        <v>23</v>
      </c>
    </row>
    <row r="75" spans="1:11" ht="12.75" customHeight="1" x14ac:dyDescent="0.15">
      <c r="A75" s="156" t="s">
        <v>193</v>
      </c>
      <c r="B75" s="156" t="s">
        <v>219</v>
      </c>
      <c r="C75" s="156" t="s">
        <v>292</v>
      </c>
      <c r="D75" s="156">
        <v>1</v>
      </c>
      <c r="E75" s="156" t="s">
        <v>33</v>
      </c>
      <c r="F75" s="163">
        <v>41065</v>
      </c>
      <c r="G75" s="163">
        <v>41069</v>
      </c>
      <c r="H75" s="156">
        <v>4</v>
      </c>
      <c r="I75" s="156" t="s">
        <v>31</v>
      </c>
      <c r="J75" s="156" t="s">
        <v>32</v>
      </c>
      <c r="K75" s="156" t="s">
        <v>23</v>
      </c>
    </row>
    <row r="76" spans="1:11" ht="12.75" customHeight="1" x14ac:dyDescent="0.15">
      <c r="A76" s="156" t="s">
        <v>193</v>
      </c>
      <c r="B76" s="156" t="s">
        <v>220</v>
      </c>
      <c r="C76" s="156" t="s">
        <v>293</v>
      </c>
      <c r="D76" s="156">
        <v>1</v>
      </c>
      <c r="E76" s="156" t="s">
        <v>33</v>
      </c>
      <c r="F76" s="163">
        <v>41066</v>
      </c>
      <c r="G76" s="163">
        <v>41069</v>
      </c>
      <c r="H76" s="156">
        <v>3</v>
      </c>
      <c r="I76" s="156" t="s">
        <v>31</v>
      </c>
      <c r="J76" s="156" t="s">
        <v>32</v>
      </c>
      <c r="K76" s="156" t="s">
        <v>23</v>
      </c>
    </row>
    <row r="77" spans="1:11" ht="12.75" customHeight="1" x14ac:dyDescent="0.15">
      <c r="A77" s="156" t="s">
        <v>193</v>
      </c>
      <c r="B77" s="156" t="s">
        <v>221</v>
      </c>
      <c r="C77" s="156" t="s">
        <v>294</v>
      </c>
      <c r="D77" s="156">
        <v>1</v>
      </c>
      <c r="E77" s="156" t="s">
        <v>33</v>
      </c>
      <c r="F77" s="163">
        <v>41087</v>
      </c>
      <c r="G77" s="163">
        <v>41088</v>
      </c>
      <c r="H77" s="156">
        <v>1</v>
      </c>
      <c r="I77" s="156" t="s">
        <v>31</v>
      </c>
      <c r="J77" s="156" t="s">
        <v>32</v>
      </c>
      <c r="K77" s="156" t="s">
        <v>23</v>
      </c>
    </row>
    <row r="78" spans="1:11" ht="12.75" customHeight="1" x14ac:dyDescent="0.15">
      <c r="A78" s="156" t="s">
        <v>193</v>
      </c>
      <c r="B78" s="156" t="s">
        <v>264</v>
      </c>
      <c r="C78" s="156" t="s">
        <v>265</v>
      </c>
      <c r="D78" s="156">
        <v>1</v>
      </c>
      <c r="E78" s="156" t="s">
        <v>33</v>
      </c>
      <c r="F78" s="163">
        <v>41087</v>
      </c>
      <c r="G78" s="163">
        <v>41088</v>
      </c>
      <c r="H78" s="156">
        <v>2</v>
      </c>
      <c r="I78" s="156" t="s">
        <v>31</v>
      </c>
      <c r="J78" s="156" t="s">
        <v>32</v>
      </c>
      <c r="K78" s="156" t="s">
        <v>23</v>
      </c>
    </row>
    <row r="79" spans="1:11" ht="12.75" customHeight="1" x14ac:dyDescent="0.15">
      <c r="A79" s="156" t="s">
        <v>193</v>
      </c>
      <c r="B79" s="156" t="s">
        <v>264</v>
      </c>
      <c r="C79" s="156" t="s">
        <v>265</v>
      </c>
      <c r="D79" s="156">
        <v>1</v>
      </c>
      <c r="E79" s="156" t="s">
        <v>33</v>
      </c>
      <c r="F79" s="163">
        <v>41122</v>
      </c>
      <c r="G79" s="163">
        <v>41123</v>
      </c>
      <c r="H79" s="156">
        <v>2</v>
      </c>
      <c r="I79" s="156" t="s">
        <v>31</v>
      </c>
      <c r="J79" s="156" t="s">
        <v>32</v>
      </c>
      <c r="K79" s="156" t="s">
        <v>23</v>
      </c>
    </row>
    <row r="80" spans="1:11" ht="12.75" customHeight="1" x14ac:dyDescent="0.15">
      <c r="A80" s="156" t="s">
        <v>193</v>
      </c>
      <c r="B80" s="156" t="s">
        <v>264</v>
      </c>
      <c r="C80" s="156" t="s">
        <v>265</v>
      </c>
      <c r="D80" s="156">
        <v>1</v>
      </c>
      <c r="E80" s="156" t="s">
        <v>33</v>
      </c>
      <c r="F80" s="163">
        <v>41143</v>
      </c>
      <c r="G80" s="163">
        <v>41144</v>
      </c>
      <c r="H80" s="156">
        <v>2</v>
      </c>
      <c r="I80" s="156" t="s">
        <v>31</v>
      </c>
      <c r="J80" s="156" t="s">
        <v>32</v>
      </c>
      <c r="K80" s="156" t="s">
        <v>23</v>
      </c>
    </row>
    <row r="81" spans="1:11" ht="12.75" customHeight="1" x14ac:dyDescent="0.15">
      <c r="A81" s="156" t="s">
        <v>193</v>
      </c>
      <c r="B81" s="156" t="s">
        <v>266</v>
      </c>
      <c r="C81" s="156" t="s">
        <v>267</v>
      </c>
      <c r="D81" s="156">
        <v>1</v>
      </c>
      <c r="E81" s="156" t="s">
        <v>33</v>
      </c>
      <c r="F81" s="163">
        <v>41087</v>
      </c>
      <c r="G81" s="163">
        <v>41088</v>
      </c>
      <c r="H81" s="156">
        <v>2</v>
      </c>
      <c r="I81" s="156" t="s">
        <v>31</v>
      </c>
      <c r="J81" s="156" t="s">
        <v>32</v>
      </c>
      <c r="K81" s="156" t="s">
        <v>23</v>
      </c>
    </row>
    <row r="82" spans="1:11" ht="12.75" customHeight="1" x14ac:dyDescent="0.15">
      <c r="A82" s="156" t="s">
        <v>193</v>
      </c>
      <c r="B82" s="156" t="s">
        <v>228</v>
      </c>
      <c r="C82" s="156" t="s">
        <v>229</v>
      </c>
      <c r="D82" s="156">
        <v>1</v>
      </c>
      <c r="E82" s="156" t="s">
        <v>33</v>
      </c>
      <c r="F82" s="163">
        <v>41065</v>
      </c>
      <c r="G82" s="163">
        <v>41067</v>
      </c>
      <c r="H82" s="156">
        <v>2</v>
      </c>
      <c r="I82" s="156" t="s">
        <v>31</v>
      </c>
      <c r="J82" s="156" t="s">
        <v>32</v>
      </c>
      <c r="K82" s="156" t="s">
        <v>23</v>
      </c>
    </row>
    <row r="83" spans="1:11" ht="12.75" customHeight="1" x14ac:dyDescent="0.15">
      <c r="A83" s="156" t="s">
        <v>193</v>
      </c>
      <c r="B83" s="156" t="s">
        <v>236</v>
      </c>
      <c r="C83" s="156" t="s">
        <v>237</v>
      </c>
      <c r="D83" s="156">
        <v>1</v>
      </c>
      <c r="E83" s="156" t="s">
        <v>33</v>
      </c>
      <c r="F83" s="163">
        <v>41066</v>
      </c>
      <c r="G83" s="163">
        <v>41068</v>
      </c>
      <c r="H83" s="156">
        <v>2</v>
      </c>
      <c r="I83" s="156" t="s">
        <v>31</v>
      </c>
      <c r="J83" s="156" t="s">
        <v>32</v>
      </c>
      <c r="K83" s="156" t="s">
        <v>23</v>
      </c>
    </row>
    <row r="84" spans="1:11" ht="12.75" customHeight="1" x14ac:dyDescent="0.15">
      <c r="A84" s="156" t="s">
        <v>193</v>
      </c>
      <c r="B84" s="156" t="s">
        <v>236</v>
      </c>
      <c r="C84" s="156" t="s">
        <v>237</v>
      </c>
      <c r="D84" s="156">
        <v>1</v>
      </c>
      <c r="E84" s="156" t="s">
        <v>33</v>
      </c>
      <c r="F84" s="163">
        <v>41108</v>
      </c>
      <c r="G84" s="163">
        <v>41109</v>
      </c>
      <c r="H84" s="156">
        <v>1</v>
      </c>
      <c r="I84" s="156" t="s">
        <v>31</v>
      </c>
      <c r="J84" s="156" t="s">
        <v>32</v>
      </c>
      <c r="K84" s="156" t="s">
        <v>23</v>
      </c>
    </row>
    <row r="85" spans="1:11" ht="12.75" customHeight="1" x14ac:dyDescent="0.15">
      <c r="A85" s="156" t="s">
        <v>193</v>
      </c>
      <c r="B85" s="156" t="s">
        <v>238</v>
      </c>
      <c r="C85" s="156" t="s">
        <v>239</v>
      </c>
      <c r="D85" s="156">
        <v>1</v>
      </c>
      <c r="E85" s="156" t="s">
        <v>33</v>
      </c>
      <c r="F85" s="163">
        <v>41066</v>
      </c>
      <c r="G85" s="163">
        <v>41068</v>
      </c>
      <c r="H85" s="156">
        <v>2</v>
      </c>
      <c r="I85" s="156" t="s">
        <v>31</v>
      </c>
      <c r="J85" s="156" t="s">
        <v>32</v>
      </c>
      <c r="K85" s="156" t="s">
        <v>23</v>
      </c>
    </row>
    <row r="86" spans="1:11" ht="12.75" customHeight="1" x14ac:dyDescent="0.15">
      <c r="A86" s="156" t="s">
        <v>193</v>
      </c>
      <c r="B86" s="156" t="s">
        <v>240</v>
      </c>
      <c r="C86" s="156" t="s">
        <v>241</v>
      </c>
      <c r="D86" s="156">
        <v>1</v>
      </c>
      <c r="E86" s="156" t="s">
        <v>33</v>
      </c>
      <c r="F86" s="163">
        <v>41066</v>
      </c>
      <c r="G86" s="163">
        <v>41073</v>
      </c>
      <c r="H86" s="156">
        <v>7</v>
      </c>
      <c r="I86" s="156" t="s">
        <v>31</v>
      </c>
      <c r="J86" s="156" t="s">
        <v>32</v>
      </c>
      <c r="K86" s="156" t="s">
        <v>23</v>
      </c>
    </row>
    <row r="87" spans="1:11" ht="12.75" customHeight="1" x14ac:dyDescent="0.15">
      <c r="A87" s="156" t="s">
        <v>193</v>
      </c>
      <c r="B87" s="156" t="s">
        <v>240</v>
      </c>
      <c r="C87" s="156" t="s">
        <v>241</v>
      </c>
      <c r="D87" s="156">
        <v>1</v>
      </c>
      <c r="E87" s="156" t="s">
        <v>33</v>
      </c>
      <c r="F87" s="163">
        <v>41087</v>
      </c>
      <c r="G87" s="163">
        <v>41089</v>
      </c>
      <c r="H87" s="156">
        <v>2</v>
      </c>
      <c r="I87" s="156" t="s">
        <v>31</v>
      </c>
      <c r="J87" s="156" t="s">
        <v>32</v>
      </c>
      <c r="K87" s="156" t="s">
        <v>23</v>
      </c>
    </row>
    <row r="88" spans="1:11" ht="12.75" customHeight="1" x14ac:dyDescent="0.15">
      <c r="A88" s="156" t="s">
        <v>193</v>
      </c>
      <c r="B88" s="156" t="s">
        <v>242</v>
      </c>
      <c r="C88" s="156" t="s">
        <v>243</v>
      </c>
      <c r="D88" s="156">
        <v>1</v>
      </c>
      <c r="E88" s="156" t="s">
        <v>33</v>
      </c>
      <c r="F88" s="163">
        <v>41068</v>
      </c>
      <c r="G88" s="163">
        <v>41073</v>
      </c>
      <c r="H88" s="156">
        <v>5</v>
      </c>
      <c r="I88" s="156" t="s">
        <v>31</v>
      </c>
      <c r="J88" s="156" t="s">
        <v>32</v>
      </c>
      <c r="K88" s="156" t="s">
        <v>23</v>
      </c>
    </row>
    <row r="89" spans="1:11" ht="12.75" customHeight="1" x14ac:dyDescent="0.15">
      <c r="A89" s="156" t="s">
        <v>193</v>
      </c>
      <c r="B89" s="156" t="s">
        <v>242</v>
      </c>
      <c r="C89" s="156" t="s">
        <v>243</v>
      </c>
      <c r="D89" s="156">
        <v>1</v>
      </c>
      <c r="E89" s="156" t="s">
        <v>33</v>
      </c>
      <c r="F89" s="163">
        <v>41094</v>
      </c>
      <c r="G89" s="163">
        <v>41101</v>
      </c>
      <c r="H89" s="156">
        <v>7</v>
      </c>
      <c r="I89" s="156" t="s">
        <v>31</v>
      </c>
      <c r="J89" s="156" t="s">
        <v>32</v>
      </c>
      <c r="K89" s="156" t="s">
        <v>23</v>
      </c>
    </row>
    <row r="90" spans="1:11" ht="12.75" customHeight="1" x14ac:dyDescent="0.15">
      <c r="A90" s="156" t="s">
        <v>193</v>
      </c>
      <c r="B90" s="156" t="s">
        <v>244</v>
      </c>
      <c r="C90" s="156" t="s">
        <v>245</v>
      </c>
      <c r="D90" s="156">
        <v>1</v>
      </c>
      <c r="E90" s="156" t="s">
        <v>33</v>
      </c>
      <c r="F90" s="163">
        <v>41094</v>
      </c>
      <c r="G90" s="163">
        <v>41096</v>
      </c>
      <c r="H90" s="156">
        <v>2</v>
      </c>
      <c r="I90" s="156" t="s">
        <v>31</v>
      </c>
      <c r="J90" s="156" t="s">
        <v>32</v>
      </c>
      <c r="K90" s="156" t="s">
        <v>23</v>
      </c>
    </row>
    <row r="91" spans="1:11" ht="12.75" customHeight="1" x14ac:dyDescent="0.15">
      <c r="A91" s="156" t="s">
        <v>193</v>
      </c>
      <c r="B91" s="156" t="s">
        <v>246</v>
      </c>
      <c r="C91" s="156" t="s">
        <v>247</v>
      </c>
      <c r="D91" s="156">
        <v>1</v>
      </c>
      <c r="E91" s="156" t="s">
        <v>33</v>
      </c>
      <c r="F91" s="163">
        <v>41087</v>
      </c>
      <c r="G91" s="163">
        <v>41088</v>
      </c>
      <c r="H91" s="156">
        <v>2</v>
      </c>
      <c r="I91" s="156" t="s">
        <v>31</v>
      </c>
      <c r="J91" s="156" t="s">
        <v>32</v>
      </c>
      <c r="K91" s="156" t="s">
        <v>23</v>
      </c>
    </row>
    <row r="92" spans="1:11" ht="12.75" customHeight="1" x14ac:dyDescent="0.15">
      <c r="A92" s="156" t="s">
        <v>193</v>
      </c>
      <c r="B92" s="156" t="s">
        <v>246</v>
      </c>
      <c r="C92" s="156" t="s">
        <v>247</v>
      </c>
      <c r="D92" s="156">
        <v>1</v>
      </c>
      <c r="E92" s="156" t="s">
        <v>33</v>
      </c>
      <c r="F92" s="163">
        <v>41096</v>
      </c>
      <c r="G92" s="163">
        <v>41097</v>
      </c>
      <c r="H92" s="156">
        <v>2</v>
      </c>
      <c r="I92" s="156" t="s">
        <v>31</v>
      </c>
      <c r="J92" s="156" t="s">
        <v>32</v>
      </c>
      <c r="K92" s="156" t="s">
        <v>23</v>
      </c>
    </row>
    <row r="93" spans="1:11" ht="12.75" customHeight="1" x14ac:dyDescent="0.15">
      <c r="A93" s="156" t="s">
        <v>193</v>
      </c>
      <c r="B93" s="156" t="s">
        <v>246</v>
      </c>
      <c r="C93" s="156" t="s">
        <v>247</v>
      </c>
      <c r="D93" s="156">
        <v>1</v>
      </c>
      <c r="E93" s="156" t="s">
        <v>33</v>
      </c>
      <c r="F93" s="163">
        <v>41143</v>
      </c>
      <c r="G93" s="163">
        <v>41144</v>
      </c>
      <c r="H93" s="156">
        <v>2</v>
      </c>
      <c r="I93" s="156" t="s">
        <v>31</v>
      </c>
      <c r="J93" s="156" t="s">
        <v>32</v>
      </c>
      <c r="K93" s="156" t="s">
        <v>23</v>
      </c>
    </row>
    <row r="94" spans="1:11" ht="12.75" customHeight="1" x14ac:dyDescent="0.15">
      <c r="A94" s="156" t="s">
        <v>193</v>
      </c>
      <c r="B94" s="156" t="s">
        <v>246</v>
      </c>
      <c r="C94" s="156" t="s">
        <v>247</v>
      </c>
      <c r="D94" s="156">
        <v>1</v>
      </c>
      <c r="E94" s="156" t="s">
        <v>33</v>
      </c>
      <c r="F94" s="163">
        <v>41157</v>
      </c>
      <c r="G94" s="163">
        <v>41159</v>
      </c>
      <c r="H94" s="156">
        <v>2</v>
      </c>
      <c r="I94" s="156" t="s">
        <v>31</v>
      </c>
      <c r="J94" s="156" t="s">
        <v>32</v>
      </c>
      <c r="K94" s="156" t="s">
        <v>23</v>
      </c>
    </row>
    <row r="95" spans="1:11" ht="12.75" customHeight="1" x14ac:dyDescent="0.15">
      <c r="A95" s="144" t="s">
        <v>193</v>
      </c>
      <c r="B95" s="144" t="s">
        <v>248</v>
      </c>
      <c r="C95" s="144" t="s">
        <v>249</v>
      </c>
      <c r="D95" s="144">
        <v>1</v>
      </c>
      <c r="E95" s="144" t="s">
        <v>33</v>
      </c>
      <c r="F95" s="165">
        <v>41115</v>
      </c>
      <c r="G95" s="165">
        <v>41116</v>
      </c>
      <c r="H95" s="144">
        <v>1</v>
      </c>
      <c r="I95" s="144" t="s">
        <v>31</v>
      </c>
      <c r="J95" s="144" t="s">
        <v>32</v>
      </c>
      <c r="K95" s="144" t="s">
        <v>23</v>
      </c>
    </row>
    <row r="96" spans="1:11" ht="12.75" customHeight="1" x14ac:dyDescent="0.15">
      <c r="A96" s="33"/>
      <c r="B96" s="61">
        <f>SUM(IF(FREQUENCY(MATCH(B54:B95,B54:B95,0),MATCH(B54:B95,B54:B95,0))&gt;0,1))</f>
        <v>25</v>
      </c>
      <c r="C96" s="34"/>
      <c r="D96" s="34"/>
      <c r="E96" s="29">
        <f>COUNTA(E54:E95)</f>
        <v>42</v>
      </c>
      <c r="F96" s="29"/>
      <c r="G96" s="29"/>
      <c r="H96" s="29">
        <f>SUM(H54:H95)</f>
        <v>106</v>
      </c>
      <c r="I96" s="33"/>
      <c r="J96" s="33"/>
      <c r="K96" s="33"/>
    </row>
    <row r="97" spans="1:12" ht="12.75" customHeight="1" x14ac:dyDescent="0.15">
      <c r="A97" s="33"/>
      <c r="B97" s="61"/>
      <c r="C97" s="34"/>
      <c r="D97" s="34"/>
      <c r="E97" s="29"/>
      <c r="F97" s="29"/>
      <c r="G97" s="29"/>
      <c r="H97" s="29"/>
      <c r="I97" s="33"/>
      <c r="J97" s="33"/>
      <c r="K97" s="33"/>
    </row>
    <row r="98" spans="1:12" ht="12.75" customHeight="1" x14ac:dyDescent="0.2">
      <c r="A98" s="33"/>
      <c r="C98" s="1"/>
      <c r="D98" s="116" t="s">
        <v>285</v>
      </c>
      <c r="E98" s="113"/>
      <c r="F98" s="113"/>
      <c r="G98" s="29"/>
      <c r="H98" s="29"/>
      <c r="I98" s="33"/>
      <c r="J98" s="33"/>
      <c r="K98" s="33"/>
    </row>
    <row r="99" spans="1:12" ht="12.75" customHeight="1" x14ac:dyDescent="0.2">
      <c r="A99" s="33"/>
      <c r="B99" s="114"/>
      <c r="C99" s="1"/>
      <c r="D99" s="115" t="s">
        <v>125</v>
      </c>
      <c r="E99" s="96">
        <f>SUM(B17+B24+B43+B48+B52+B96)</f>
        <v>41</v>
      </c>
      <c r="F99" s="113"/>
      <c r="G99" s="29"/>
      <c r="H99" s="29"/>
      <c r="I99" s="33"/>
      <c r="J99" s="33"/>
      <c r="K99" s="33"/>
    </row>
    <row r="100" spans="1:12" ht="12.75" customHeight="1" x14ac:dyDescent="0.2">
      <c r="A100" s="33"/>
      <c r="B100" s="114"/>
      <c r="C100" s="1"/>
      <c r="D100" s="115" t="s">
        <v>126</v>
      </c>
      <c r="E100" s="96">
        <f>SUM(E17+E24+E43+E48+E52+E96)</f>
        <v>84</v>
      </c>
      <c r="F100" s="113"/>
      <c r="G100" s="29"/>
      <c r="H100" s="29"/>
      <c r="I100" s="33"/>
      <c r="J100" s="33"/>
      <c r="K100" s="33"/>
    </row>
    <row r="101" spans="1:12" ht="12.75" customHeight="1" x14ac:dyDescent="0.2">
      <c r="A101" s="33"/>
      <c r="B101" s="114"/>
      <c r="C101" s="1"/>
      <c r="D101" s="115" t="s">
        <v>127</v>
      </c>
      <c r="E101" s="95">
        <f>SUM(H17+H24+H43+H48+H52+H96)</f>
        <v>189</v>
      </c>
      <c r="F101" s="113"/>
      <c r="G101" s="29"/>
      <c r="H101" s="29"/>
      <c r="I101" s="33"/>
      <c r="J101" s="33"/>
      <c r="K101" s="33"/>
    </row>
    <row r="102" spans="1:12" ht="12.75" customHeight="1" x14ac:dyDescent="0.2">
      <c r="A102" s="33"/>
      <c r="B102" s="114"/>
      <c r="C102" s="1"/>
      <c r="D102" s="112"/>
      <c r="E102" s="113"/>
      <c r="F102" s="113"/>
      <c r="G102" s="29"/>
      <c r="H102" s="29"/>
      <c r="I102" s="33"/>
      <c r="J102" s="33"/>
      <c r="K102" s="33"/>
    </row>
    <row r="103" spans="1:12" ht="12.75" customHeight="1" x14ac:dyDescent="0.2">
      <c r="A103" s="33"/>
      <c r="B103" s="102"/>
      <c r="C103" s="1"/>
      <c r="D103" s="116" t="s">
        <v>107</v>
      </c>
      <c r="E103" s="113"/>
      <c r="F103" s="113"/>
      <c r="G103" s="29"/>
      <c r="H103" s="29"/>
      <c r="I103" s="33"/>
      <c r="J103" s="33"/>
      <c r="K103" s="33"/>
    </row>
    <row r="104" spans="1:12" ht="12.75" customHeight="1" x14ac:dyDescent="0.2">
      <c r="A104" s="33"/>
      <c r="B104" s="114"/>
      <c r="C104" s="1"/>
      <c r="D104" s="98"/>
      <c r="E104" s="107" t="s">
        <v>93</v>
      </c>
      <c r="F104" s="107" t="s">
        <v>94</v>
      </c>
      <c r="G104" s="29"/>
      <c r="H104" s="29"/>
      <c r="I104" s="33"/>
      <c r="J104" s="33"/>
      <c r="K104" s="33"/>
    </row>
    <row r="105" spans="1:12" ht="12.75" customHeight="1" x14ac:dyDescent="0.2">
      <c r="A105" s="80"/>
      <c r="B105" s="102"/>
      <c r="C105" s="1"/>
      <c r="D105" s="117" t="s">
        <v>122</v>
      </c>
      <c r="E105" s="98"/>
      <c r="F105" s="98"/>
      <c r="G105" s="30"/>
      <c r="H105" s="81"/>
      <c r="I105" s="33"/>
      <c r="J105" s="33"/>
      <c r="K105" s="55"/>
    </row>
    <row r="106" spans="1:12" ht="12.75" customHeight="1" x14ac:dyDescent="0.15">
      <c r="A106" s="29"/>
      <c r="B106" s="109"/>
      <c r="C106" s="1"/>
      <c r="D106" s="148" t="s">
        <v>91</v>
      </c>
      <c r="E106" s="119">
        <f>COUNTIF(I2:I95, "*ELEV_BACT*")</f>
        <v>84</v>
      </c>
      <c r="F106" s="111">
        <f>E106/E107</f>
        <v>1</v>
      </c>
      <c r="G106" s="33"/>
      <c r="H106" s="47"/>
      <c r="I106" s="33"/>
      <c r="J106" s="33"/>
      <c r="K106" s="33"/>
    </row>
    <row r="107" spans="1:12" ht="12.75" customHeight="1" x14ac:dyDescent="0.2">
      <c r="B107" s="102"/>
      <c r="C107" s="1"/>
      <c r="D107" s="120"/>
      <c r="E107" s="121">
        <f>SUM(E106:E106)</f>
        <v>84</v>
      </c>
      <c r="F107" s="110">
        <f>SUM(F106:F106)</f>
        <v>1</v>
      </c>
      <c r="G107" s="33"/>
      <c r="I107" s="79"/>
      <c r="J107" s="33"/>
      <c r="K107" s="33"/>
    </row>
    <row r="108" spans="1:12" ht="12.75" customHeight="1" x14ac:dyDescent="0.2">
      <c r="B108" s="102"/>
      <c r="C108" s="1"/>
      <c r="D108" s="117" t="s">
        <v>123</v>
      </c>
      <c r="E108" s="98"/>
      <c r="F108" s="118"/>
      <c r="H108" s="77"/>
      <c r="I108" s="78"/>
      <c r="J108" s="46"/>
      <c r="K108" s="86"/>
    </row>
    <row r="109" spans="1:12" ht="12.75" customHeight="1" x14ac:dyDescent="0.2">
      <c r="B109" s="102"/>
      <c r="C109" s="1"/>
      <c r="D109" s="148" t="s">
        <v>92</v>
      </c>
      <c r="E109" s="119">
        <f>COUNTIF(J2:J95, "*ENTERO*")</f>
        <v>84</v>
      </c>
      <c r="F109" s="111">
        <f>E109/E110</f>
        <v>1</v>
      </c>
      <c r="I109" s="87"/>
      <c r="J109" s="46"/>
      <c r="K109" s="86"/>
      <c r="L109" s="69"/>
    </row>
    <row r="110" spans="1:12" ht="12.75" customHeight="1" x14ac:dyDescent="0.2">
      <c r="B110" s="102"/>
      <c r="C110" s="1"/>
      <c r="D110" s="120"/>
      <c r="E110" s="121">
        <f>SUM(E109:E109)</f>
        <v>84</v>
      </c>
      <c r="F110" s="110">
        <f>SUM(F109:F109)</f>
        <v>1</v>
      </c>
      <c r="I110" s="79"/>
      <c r="J110" s="33"/>
      <c r="K110" s="46"/>
      <c r="L110" s="69"/>
    </row>
    <row r="111" spans="1:12" ht="12.75" customHeight="1" x14ac:dyDescent="0.2">
      <c r="B111" s="102"/>
      <c r="C111" s="1"/>
      <c r="D111" s="117" t="s">
        <v>124</v>
      </c>
      <c r="E111" s="98"/>
      <c r="F111" s="118"/>
      <c r="I111" s="78"/>
      <c r="J111" s="46"/>
      <c r="K111" s="86"/>
      <c r="L111" s="69"/>
    </row>
    <row r="112" spans="1:12" ht="12.75" customHeight="1" x14ac:dyDescent="0.2">
      <c r="B112" s="102"/>
      <c r="C112" s="1"/>
      <c r="D112" s="148" t="s">
        <v>108</v>
      </c>
      <c r="E112" s="119">
        <f>COUNTIF(K2:K95, "*UNKNOWN*")</f>
        <v>84</v>
      </c>
      <c r="F112" s="111">
        <f>E112/E113</f>
        <v>1</v>
      </c>
      <c r="I112" s="69"/>
      <c r="J112" s="46"/>
      <c r="K112" s="86"/>
    </row>
    <row r="113" spans="2:11" ht="12.75" customHeight="1" x14ac:dyDescent="0.2">
      <c r="B113" s="102"/>
      <c r="C113" s="102"/>
      <c r="D113" s="149"/>
      <c r="E113" s="121">
        <f>SUM(E112:E112)</f>
        <v>84</v>
      </c>
      <c r="F113" s="110">
        <f>SUM(F112:F112)</f>
        <v>1</v>
      </c>
      <c r="I113" s="69"/>
      <c r="J113" s="46"/>
      <c r="K113" s="86"/>
    </row>
    <row r="114" spans="2:11" ht="12.75" customHeight="1" x14ac:dyDescent="0.15">
      <c r="I114" s="69"/>
      <c r="J114" s="46"/>
      <c r="K114" s="86"/>
    </row>
    <row r="115" spans="2:11" ht="12.75" customHeight="1" x14ac:dyDescent="0.15">
      <c r="I115" s="69"/>
      <c r="J115" s="46"/>
      <c r="K115" s="86"/>
    </row>
    <row r="116" spans="2:11" ht="12" customHeight="1" x14ac:dyDescent="0.15">
      <c r="I116" s="24"/>
      <c r="J116" s="88"/>
      <c r="K116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Maine Beach Actions</oddHeader>
    <oddFooter>&amp;R&amp;P of &amp;N</oddFooter>
  </headerFooter>
  <rowBreaks count="1" manualBreakCount="1">
    <brk id="8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68"/>
  <sheetViews>
    <sheetView topLeftCell="A35" zoomScaleNormal="100" workbookViewId="0">
      <selection activeCell="N49" sqref="N49"/>
    </sheetView>
  </sheetViews>
  <sheetFormatPr defaultRowHeight="9" customHeight="1" x14ac:dyDescent="0.2"/>
  <cols>
    <col min="1" max="1" width="11.71093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5" width="9.140625" style="5"/>
    <col min="16" max="16" width="8.7109375" style="5" customWidth="1"/>
    <col min="17" max="16384" width="9.140625" style="5"/>
  </cols>
  <sheetData>
    <row r="1" spans="1:148" s="2" customFormat="1" ht="12" customHeight="1" x14ac:dyDescent="0.2">
      <c r="A1" s="9"/>
      <c r="B1" s="177" t="s">
        <v>25</v>
      </c>
      <c r="C1" s="178"/>
      <c r="D1" s="178"/>
      <c r="E1" s="178"/>
      <c r="F1" s="178"/>
      <c r="G1" s="32"/>
      <c r="H1" s="175" t="s">
        <v>24</v>
      </c>
      <c r="I1" s="176"/>
      <c r="J1" s="176"/>
      <c r="K1" s="176"/>
      <c r="L1" s="176"/>
    </row>
    <row r="2" spans="1:148" s="8" customFormat="1" ht="50.25" customHeight="1" x14ac:dyDescent="0.2">
      <c r="A2" s="4" t="s">
        <v>12</v>
      </c>
      <c r="B2" s="3" t="s">
        <v>13</v>
      </c>
      <c r="C2" s="3" t="s">
        <v>11</v>
      </c>
      <c r="D2" s="3"/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56" t="s">
        <v>141</v>
      </c>
      <c r="B3" s="156" t="s">
        <v>142</v>
      </c>
      <c r="C3" s="156" t="s">
        <v>143</v>
      </c>
      <c r="D3" s="156">
        <v>1</v>
      </c>
      <c r="E3" s="156">
        <v>1</v>
      </c>
      <c r="F3" s="156">
        <v>2</v>
      </c>
      <c r="G3" s="156"/>
      <c r="H3" s="156" t="s">
        <v>296</v>
      </c>
      <c r="I3" s="156">
        <v>1</v>
      </c>
      <c r="J3" s="156" t="s">
        <v>296</v>
      </c>
      <c r="K3" s="156" t="s">
        <v>296</v>
      </c>
      <c r="L3" s="156" t="s">
        <v>296</v>
      </c>
    </row>
    <row r="4" spans="1:148" ht="12.75" customHeight="1" x14ac:dyDescent="0.2">
      <c r="A4" s="156" t="s">
        <v>141</v>
      </c>
      <c r="B4" s="156" t="s">
        <v>144</v>
      </c>
      <c r="C4" s="156" t="s">
        <v>145</v>
      </c>
      <c r="D4" s="156">
        <v>1</v>
      </c>
      <c r="E4" s="156">
        <v>8</v>
      </c>
      <c r="F4" s="156">
        <v>19</v>
      </c>
      <c r="G4" s="156"/>
      <c r="H4" s="156">
        <v>3</v>
      </c>
      <c r="I4" s="156">
        <v>1</v>
      </c>
      <c r="J4" s="156">
        <v>4</v>
      </c>
      <c r="K4" s="156" t="s">
        <v>296</v>
      </c>
      <c r="L4" s="156" t="s">
        <v>296</v>
      </c>
    </row>
    <row r="5" spans="1:148" ht="12.75" customHeight="1" x14ac:dyDescent="0.2">
      <c r="A5" s="156" t="s">
        <v>141</v>
      </c>
      <c r="B5" s="156" t="s">
        <v>146</v>
      </c>
      <c r="C5" s="156" t="s">
        <v>147</v>
      </c>
      <c r="D5" s="156">
        <v>1</v>
      </c>
      <c r="E5" s="156">
        <v>1</v>
      </c>
      <c r="F5" s="156">
        <v>4</v>
      </c>
      <c r="G5" s="156"/>
      <c r="H5" s="156" t="s">
        <v>296</v>
      </c>
      <c r="I5" s="156" t="s">
        <v>296</v>
      </c>
      <c r="J5" s="156">
        <v>1</v>
      </c>
      <c r="K5" s="156" t="s">
        <v>296</v>
      </c>
      <c r="L5" s="156" t="s">
        <v>296</v>
      </c>
    </row>
    <row r="6" spans="1:148" ht="12.75" customHeight="1" x14ac:dyDescent="0.2">
      <c r="A6" s="156" t="s">
        <v>141</v>
      </c>
      <c r="B6" s="156" t="s">
        <v>148</v>
      </c>
      <c r="C6" s="156" t="s">
        <v>149</v>
      </c>
      <c r="D6" s="156">
        <v>1</v>
      </c>
      <c r="E6" s="156">
        <v>3</v>
      </c>
      <c r="F6" s="156">
        <v>6</v>
      </c>
      <c r="G6" s="156"/>
      <c r="H6" s="156" t="s">
        <v>296</v>
      </c>
      <c r="I6" s="156">
        <v>3</v>
      </c>
      <c r="J6" s="156" t="s">
        <v>296</v>
      </c>
      <c r="K6" s="156" t="s">
        <v>296</v>
      </c>
      <c r="L6" s="156" t="s">
        <v>296</v>
      </c>
    </row>
    <row r="7" spans="1:148" ht="12.75" customHeight="1" x14ac:dyDescent="0.2">
      <c r="A7" s="156" t="s">
        <v>141</v>
      </c>
      <c r="B7" s="156" t="s">
        <v>155</v>
      </c>
      <c r="C7" s="156" t="s">
        <v>156</v>
      </c>
      <c r="D7" s="156">
        <v>1</v>
      </c>
      <c r="E7" s="156">
        <v>1</v>
      </c>
      <c r="F7" s="156">
        <v>1</v>
      </c>
      <c r="G7" s="156"/>
      <c r="H7" s="156">
        <v>1</v>
      </c>
      <c r="I7" s="156" t="s">
        <v>296</v>
      </c>
      <c r="J7" s="156" t="s">
        <v>296</v>
      </c>
      <c r="K7" s="156" t="s">
        <v>296</v>
      </c>
      <c r="L7" s="156" t="s">
        <v>296</v>
      </c>
    </row>
    <row r="8" spans="1:148" ht="12.75" customHeight="1" x14ac:dyDescent="0.2">
      <c r="A8" s="144" t="s">
        <v>141</v>
      </c>
      <c r="B8" s="144" t="s">
        <v>157</v>
      </c>
      <c r="C8" s="144" t="s">
        <v>158</v>
      </c>
      <c r="D8" s="144">
        <v>2</v>
      </c>
      <c r="E8" s="144">
        <v>1</v>
      </c>
      <c r="F8" s="144">
        <v>2</v>
      </c>
      <c r="G8" s="144"/>
      <c r="H8" s="144" t="s">
        <v>296</v>
      </c>
      <c r="I8" s="144">
        <v>1</v>
      </c>
      <c r="J8" s="144" t="s">
        <v>296</v>
      </c>
      <c r="K8" s="144" t="s">
        <v>296</v>
      </c>
      <c r="L8" s="144" t="s">
        <v>296</v>
      </c>
    </row>
    <row r="9" spans="1:148" ht="12.75" customHeight="1" x14ac:dyDescent="0.2">
      <c r="A9" s="33"/>
      <c r="B9" s="34">
        <f>COUNTA(B3:B8)</f>
        <v>6</v>
      </c>
      <c r="C9" s="34"/>
      <c r="D9" s="34"/>
      <c r="E9" s="45">
        <f>SUM(E3:E8)</f>
        <v>15</v>
      </c>
      <c r="F9" s="45">
        <f>SUM(F3:F8)</f>
        <v>34</v>
      </c>
      <c r="G9" s="45"/>
      <c r="H9" s="45">
        <f>SUM(H3:H8)</f>
        <v>4</v>
      </c>
      <c r="I9" s="45">
        <f>SUM(I3:I8)</f>
        <v>6</v>
      </c>
      <c r="J9" s="45">
        <f>SUM(J3:J8)</f>
        <v>5</v>
      </c>
      <c r="K9" s="45">
        <f>SUM(K3:K8)</f>
        <v>0</v>
      </c>
      <c r="L9" s="45">
        <f>SUM(L3:L8)</f>
        <v>0</v>
      </c>
    </row>
    <row r="10" spans="1:148" ht="12.75" customHeight="1" x14ac:dyDescent="0.2">
      <c r="A10" s="33"/>
      <c r="B10" s="34"/>
      <c r="C10" s="34"/>
      <c r="D10" s="34"/>
      <c r="E10" s="151"/>
      <c r="F10" s="151"/>
      <c r="G10" s="151"/>
      <c r="H10" s="151"/>
      <c r="I10" s="151"/>
      <c r="J10" s="151"/>
      <c r="K10" s="151"/>
      <c r="L10" s="151"/>
    </row>
    <row r="11" spans="1:148" ht="12.75" customHeight="1" x14ac:dyDescent="0.2">
      <c r="A11" s="156" t="s">
        <v>159</v>
      </c>
      <c r="B11" s="156" t="s">
        <v>160</v>
      </c>
      <c r="C11" s="156" t="s">
        <v>161</v>
      </c>
      <c r="D11" s="156">
        <v>1</v>
      </c>
      <c r="E11" s="156">
        <v>1</v>
      </c>
      <c r="F11" s="156">
        <v>2</v>
      </c>
      <c r="G11" s="156"/>
      <c r="H11" s="156" t="s">
        <v>296</v>
      </c>
      <c r="I11" s="156">
        <v>1</v>
      </c>
      <c r="J11" s="156" t="s">
        <v>296</v>
      </c>
      <c r="K11" s="156" t="s">
        <v>296</v>
      </c>
      <c r="L11" s="156" t="s">
        <v>296</v>
      </c>
    </row>
    <row r="12" spans="1:148" ht="12.75" customHeight="1" x14ac:dyDescent="0.2">
      <c r="A12" s="156" t="s">
        <v>159</v>
      </c>
      <c r="B12" s="156" t="s">
        <v>162</v>
      </c>
      <c r="C12" s="156" t="s">
        <v>163</v>
      </c>
      <c r="D12" s="156">
        <v>1</v>
      </c>
      <c r="E12" s="156">
        <v>2</v>
      </c>
      <c r="F12" s="156">
        <v>3</v>
      </c>
      <c r="G12" s="156"/>
      <c r="H12" s="156">
        <v>1</v>
      </c>
      <c r="I12" s="156">
        <v>1</v>
      </c>
      <c r="J12" s="156" t="s">
        <v>296</v>
      </c>
      <c r="K12" s="156" t="s">
        <v>296</v>
      </c>
      <c r="L12" s="156" t="s">
        <v>296</v>
      </c>
    </row>
    <row r="13" spans="1:148" ht="12.75" customHeight="1" x14ac:dyDescent="0.2">
      <c r="A13" s="144" t="s">
        <v>159</v>
      </c>
      <c r="B13" s="144" t="s">
        <v>166</v>
      </c>
      <c r="C13" s="144" t="s">
        <v>167</v>
      </c>
      <c r="D13" s="144">
        <v>1</v>
      </c>
      <c r="E13" s="144">
        <v>2</v>
      </c>
      <c r="F13" s="144">
        <v>4</v>
      </c>
      <c r="G13" s="144"/>
      <c r="H13" s="144" t="s">
        <v>296</v>
      </c>
      <c r="I13" s="144">
        <v>2</v>
      </c>
      <c r="J13" s="144" t="s">
        <v>296</v>
      </c>
      <c r="K13" s="144" t="s">
        <v>296</v>
      </c>
      <c r="L13" s="144" t="s">
        <v>296</v>
      </c>
    </row>
    <row r="14" spans="1:148" ht="12.75" customHeight="1" x14ac:dyDescent="0.2">
      <c r="A14" s="33"/>
      <c r="B14" s="34">
        <f>COUNTA(B11:B13)</f>
        <v>3</v>
      </c>
      <c r="C14" s="34"/>
      <c r="D14" s="34"/>
      <c r="E14" s="29">
        <f>SUM(E11:E13)</f>
        <v>5</v>
      </c>
      <c r="F14" s="29">
        <f>SUM(F11:F13)</f>
        <v>9</v>
      </c>
      <c r="G14" s="36"/>
      <c r="H14" s="29">
        <f>SUM(H11:H13)</f>
        <v>1</v>
      </c>
      <c r="I14" s="29">
        <f>SUM(I11:I13)</f>
        <v>4</v>
      </c>
      <c r="J14" s="29">
        <f>SUM(J11:J13)</f>
        <v>0</v>
      </c>
      <c r="K14" s="29">
        <f>SUM(K11:K13)</f>
        <v>0</v>
      </c>
      <c r="L14" s="29">
        <f>SUM(L11:L13)</f>
        <v>0</v>
      </c>
    </row>
    <row r="15" spans="1:148" ht="12.75" customHeight="1" x14ac:dyDescent="0.2">
      <c r="A15" s="33"/>
      <c r="B15" s="33"/>
      <c r="C15" s="33"/>
      <c r="D15" s="33"/>
      <c r="E15" s="36"/>
      <c r="F15" s="36"/>
      <c r="G15" s="36"/>
      <c r="H15" s="36"/>
      <c r="I15" s="36"/>
      <c r="J15" s="36"/>
      <c r="K15" s="36"/>
      <c r="L15" s="36"/>
    </row>
    <row r="16" spans="1:148" ht="12.75" customHeight="1" x14ac:dyDescent="0.2">
      <c r="A16" s="156" t="s">
        <v>168</v>
      </c>
      <c r="B16" s="156" t="s">
        <v>169</v>
      </c>
      <c r="C16" s="156" t="s">
        <v>170</v>
      </c>
      <c r="D16" s="156">
        <v>1</v>
      </c>
      <c r="E16" s="156">
        <v>11</v>
      </c>
      <c r="F16" s="156">
        <v>23</v>
      </c>
      <c r="G16" s="156"/>
      <c r="H16" s="156">
        <v>6</v>
      </c>
      <c r="I16" s="156">
        <v>2</v>
      </c>
      <c r="J16" s="156">
        <v>3</v>
      </c>
      <c r="K16" s="156" t="s">
        <v>296</v>
      </c>
      <c r="L16" s="156" t="s">
        <v>296</v>
      </c>
    </row>
    <row r="17" spans="1:16" ht="12.75" customHeight="1" x14ac:dyDescent="0.2">
      <c r="A17" s="156" t="s">
        <v>168</v>
      </c>
      <c r="B17" s="156" t="s">
        <v>171</v>
      </c>
      <c r="C17" s="156" t="s">
        <v>172</v>
      </c>
      <c r="D17" s="156">
        <v>1</v>
      </c>
      <c r="E17" s="156">
        <v>5</v>
      </c>
      <c r="F17" s="156">
        <v>6</v>
      </c>
      <c r="G17" s="156"/>
      <c r="H17" s="156">
        <v>4</v>
      </c>
      <c r="I17" s="156">
        <v>1</v>
      </c>
      <c r="J17" s="156" t="s">
        <v>296</v>
      </c>
      <c r="K17" s="156" t="s">
        <v>296</v>
      </c>
      <c r="L17" s="156" t="s">
        <v>296</v>
      </c>
    </row>
    <row r="18" spans="1:16" ht="12.75" customHeight="1" x14ac:dyDescent="0.2">
      <c r="A18" s="144" t="s">
        <v>168</v>
      </c>
      <c r="B18" s="144" t="s">
        <v>173</v>
      </c>
      <c r="C18" s="144" t="s">
        <v>174</v>
      </c>
      <c r="D18" s="144">
        <v>1</v>
      </c>
      <c r="E18" s="144">
        <v>1</v>
      </c>
      <c r="F18" s="144">
        <v>2</v>
      </c>
      <c r="G18" s="144"/>
      <c r="H18" s="144" t="s">
        <v>296</v>
      </c>
      <c r="I18" s="144">
        <v>1</v>
      </c>
      <c r="J18" s="144" t="s">
        <v>296</v>
      </c>
      <c r="K18" s="144" t="s">
        <v>296</v>
      </c>
      <c r="L18" s="144" t="s">
        <v>296</v>
      </c>
    </row>
    <row r="19" spans="1:16" ht="12.75" customHeight="1" x14ac:dyDescent="0.2">
      <c r="A19" s="33"/>
      <c r="B19" s="34">
        <f>COUNTA(B16:B18)</f>
        <v>3</v>
      </c>
      <c r="C19" s="34"/>
      <c r="D19" s="34"/>
      <c r="E19" s="29">
        <f>SUM(E16:E18)</f>
        <v>17</v>
      </c>
      <c r="F19" s="29">
        <f>SUM(F16:F18)</f>
        <v>31</v>
      </c>
      <c r="G19" s="36"/>
      <c r="H19" s="29">
        <f>SUM(H16:H18)</f>
        <v>10</v>
      </c>
      <c r="I19" s="29">
        <f>SUM(I16:I18)</f>
        <v>4</v>
      </c>
      <c r="J19" s="29">
        <f>SUM(J16:J18)</f>
        <v>3</v>
      </c>
      <c r="K19" s="29">
        <f>SUM(K16:K18)</f>
        <v>0</v>
      </c>
      <c r="L19" s="29">
        <f>SUM(L16:L18)</f>
        <v>0</v>
      </c>
    </row>
    <row r="20" spans="1:16" ht="12.75" customHeight="1" x14ac:dyDescent="0.2">
      <c r="A20" s="33"/>
      <c r="B20" s="34"/>
      <c r="C20" s="34"/>
      <c r="D20" s="34"/>
      <c r="E20" s="29"/>
      <c r="F20" s="29"/>
      <c r="G20" s="36"/>
      <c r="H20" s="29"/>
      <c r="I20" s="29"/>
      <c r="J20" s="29"/>
      <c r="K20" s="29"/>
      <c r="L20" s="29"/>
    </row>
    <row r="21" spans="1:16" ht="12.75" customHeight="1" x14ac:dyDescent="0.2">
      <c r="A21" s="156" t="s">
        <v>178</v>
      </c>
      <c r="B21" s="156" t="s">
        <v>185</v>
      </c>
      <c r="C21" s="156" t="s">
        <v>186</v>
      </c>
      <c r="D21" s="156">
        <v>1</v>
      </c>
      <c r="E21" s="156">
        <v>1</v>
      </c>
      <c r="F21" s="156">
        <v>2</v>
      </c>
      <c r="G21" s="156"/>
      <c r="H21" s="156" t="s">
        <v>296</v>
      </c>
      <c r="I21" s="156">
        <v>1</v>
      </c>
      <c r="J21" s="156" t="s">
        <v>296</v>
      </c>
      <c r="K21" s="156" t="s">
        <v>296</v>
      </c>
      <c r="L21" s="156" t="s">
        <v>296</v>
      </c>
    </row>
    <row r="22" spans="1:16" ht="12.75" customHeight="1" x14ac:dyDescent="0.2">
      <c r="A22" s="156" t="s">
        <v>178</v>
      </c>
      <c r="B22" s="156" t="s">
        <v>187</v>
      </c>
      <c r="C22" s="156" t="s">
        <v>188</v>
      </c>
      <c r="D22" s="156">
        <v>1</v>
      </c>
      <c r="E22" s="156">
        <v>1</v>
      </c>
      <c r="F22" s="156">
        <v>2</v>
      </c>
      <c r="G22" s="156"/>
      <c r="H22" s="156" t="s">
        <v>296</v>
      </c>
      <c r="I22" s="156">
        <v>1</v>
      </c>
      <c r="J22" s="156" t="s">
        <v>296</v>
      </c>
      <c r="K22" s="156" t="s">
        <v>296</v>
      </c>
      <c r="L22" s="156" t="s">
        <v>296</v>
      </c>
    </row>
    <row r="23" spans="1:16" ht="12.75" customHeight="1" x14ac:dyDescent="0.2">
      <c r="A23" s="144" t="s">
        <v>178</v>
      </c>
      <c r="B23" s="144" t="s">
        <v>189</v>
      </c>
      <c r="C23" s="144" t="s">
        <v>190</v>
      </c>
      <c r="D23" s="144">
        <v>1</v>
      </c>
      <c r="E23" s="144">
        <v>1</v>
      </c>
      <c r="F23" s="144">
        <v>2</v>
      </c>
      <c r="G23" s="144"/>
      <c r="H23" s="144" t="s">
        <v>296</v>
      </c>
      <c r="I23" s="144">
        <v>1</v>
      </c>
      <c r="J23" s="144" t="s">
        <v>296</v>
      </c>
      <c r="K23" s="144" t="s">
        <v>296</v>
      </c>
      <c r="L23" s="144" t="s">
        <v>296</v>
      </c>
    </row>
    <row r="24" spans="1:16" ht="12.75" customHeight="1" x14ac:dyDescent="0.2">
      <c r="A24" s="33"/>
      <c r="B24" s="34">
        <f>COUNTA(B21:B23)</f>
        <v>3</v>
      </c>
      <c r="C24" s="34"/>
      <c r="D24" s="34"/>
      <c r="E24" s="29">
        <f>SUM(E21:E23)</f>
        <v>3</v>
      </c>
      <c r="F24" s="29">
        <f>SUM(F21:F23)</f>
        <v>6</v>
      </c>
      <c r="G24" s="36"/>
      <c r="H24" s="29">
        <f t="shared" ref="H24:L24" si="0">SUM(H21:H23)</f>
        <v>0</v>
      </c>
      <c r="I24" s="29">
        <f t="shared" si="0"/>
        <v>3</v>
      </c>
      <c r="J24" s="29">
        <f t="shared" si="0"/>
        <v>0</v>
      </c>
      <c r="K24" s="29">
        <f t="shared" si="0"/>
        <v>0</v>
      </c>
      <c r="L24" s="29">
        <f t="shared" si="0"/>
        <v>0</v>
      </c>
      <c r="O24" s="69"/>
      <c r="P24" s="69"/>
    </row>
    <row r="25" spans="1:16" ht="12.75" customHeight="1" x14ac:dyDescent="0.2">
      <c r="A25" s="33"/>
      <c r="B25" s="34"/>
      <c r="C25" s="34"/>
      <c r="D25" s="34"/>
      <c r="E25" s="29"/>
      <c r="F25" s="29"/>
      <c r="G25" s="36"/>
      <c r="H25" s="29"/>
      <c r="I25" s="29"/>
      <c r="J25" s="29"/>
      <c r="K25" s="29"/>
      <c r="L25" s="29"/>
      <c r="O25" s="69"/>
      <c r="P25" s="69"/>
    </row>
    <row r="26" spans="1:16" ht="12.75" customHeight="1" x14ac:dyDescent="0.2">
      <c r="A26" s="144" t="s">
        <v>191</v>
      </c>
      <c r="B26" s="144" t="s">
        <v>192</v>
      </c>
      <c r="C26" s="144" t="s">
        <v>257</v>
      </c>
      <c r="D26" s="144">
        <v>1</v>
      </c>
      <c r="E26" s="144">
        <v>2</v>
      </c>
      <c r="F26" s="144">
        <v>3</v>
      </c>
      <c r="G26" s="144"/>
      <c r="H26" s="144">
        <v>1</v>
      </c>
      <c r="I26" s="144">
        <v>1</v>
      </c>
      <c r="J26" s="144" t="s">
        <v>296</v>
      </c>
      <c r="K26" s="144" t="s">
        <v>296</v>
      </c>
      <c r="L26" s="144" t="s">
        <v>296</v>
      </c>
      <c r="O26" s="69"/>
      <c r="P26" s="69"/>
    </row>
    <row r="27" spans="1:16" ht="12.75" customHeight="1" x14ac:dyDescent="0.2">
      <c r="A27" s="33"/>
      <c r="B27" s="34">
        <f>COUNTA(B26:B26)</f>
        <v>1</v>
      </c>
      <c r="C27" s="34"/>
      <c r="D27" s="34"/>
      <c r="E27" s="29">
        <f>SUM(E26:E26)</f>
        <v>2</v>
      </c>
      <c r="F27" s="29">
        <f>SUM(F26:F26)</f>
        <v>3</v>
      </c>
      <c r="G27" s="36"/>
      <c r="H27" s="29">
        <f>SUM(H26:H26)</f>
        <v>1</v>
      </c>
      <c r="I27" s="29">
        <f>SUM(I26:I26)</f>
        <v>1</v>
      </c>
      <c r="J27" s="29">
        <f>SUM(J26:J26)</f>
        <v>0</v>
      </c>
      <c r="K27" s="29">
        <f>SUM(K26:K26)</f>
        <v>0</v>
      </c>
      <c r="L27" s="29">
        <f>SUM(L26:L26)</f>
        <v>0</v>
      </c>
    </row>
    <row r="28" spans="1:16" ht="12.75" customHeight="1" x14ac:dyDescent="0.2">
      <c r="A28" s="33"/>
      <c r="B28" s="34"/>
      <c r="C28" s="34"/>
      <c r="D28" s="34"/>
      <c r="E28" s="29"/>
      <c r="F28" s="29"/>
      <c r="G28" s="36"/>
      <c r="H28" s="29"/>
      <c r="I28" s="29"/>
      <c r="J28" s="29"/>
      <c r="K28" s="29"/>
      <c r="L28" s="29"/>
    </row>
    <row r="29" spans="1:16" ht="12.75" customHeight="1" x14ac:dyDescent="0.2">
      <c r="A29" s="156" t="s">
        <v>193</v>
      </c>
      <c r="B29" s="156" t="s">
        <v>194</v>
      </c>
      <c r="C29" s="156" t="s">
        <v>291</v>
      </c>
      <c r="D29" s="156">
        <v>1</v>
      </c>
      <c r="E29" s="156">
        <v>1</v>
      </c>
      <c r="F29" s="156">
        <v>3</v>
      </c>
      <c r="G29" s="156"/>
      <c r="H29" s="156" t="s">
        <v>296</v>
      </c>
      <c r="I29" s="156" t="s">
        <v>296</v>
      </c>
      <c r="J29" s="156">
        <v>1</v>
      </c>
      <c r="K29" s="156" t="s">
        <v>296</v>
      </c>
      <c r="L29" s="156" t="s">
        <v>296</v>
      </c>
    </row>
    <row r="30" spans="1:16" ht="12.75" customHeight="1" x14ac:dyDescent="0.2">
      <c r="A30" s="156" t="s">
        <v>193</v>
      </c>
      <c r="B30" s="156" t="s">
        <v>195</v>
      </c>
      <c r="C30" s="156" t="s">
        <v>196</v>
      </c>
      <c r="D30" s="156">
        <v>1</v>
      </c>
      <c r="E30" s="156">
        <v>3</v>
      </c>
      <c r="F30" s="156">
        <v>6</v>
      </c>
      <c r="G30" s="156"/>
      <c r="H30" s="156" t="s">
        <v>296</v>
      </c>
      <c r="I30" s="156">
        <v>3</v>
      </c>
      <c r="J30" s="156" t="s">
        <v>296</v>
      </c>
      <c r="K30" s="156" t="s">
        <v>296</v>
      </c>
      <c r="L30" s="156" t="s">
        <v>296</v>
      </c>
    </row>
    <row r="31" spans="1:16" ht="12.75" customHeight="1" x14ac:dyDescent="0.2">
      <c r="A31" s="156" t="s">
        <v>193</v>
      </c>
      <c r="B31" s="156" t="s">
        <v>197</v>
      </c>
      <c r="C31" s="156" t="s">
        <v>198</v>
      </c>
      <c r="D31" s="156">
        <v>1</v>
      </c>
      <c r="E31" s="156">
        <v>1</v>
      </c>
      <c r="F31" s="156">
        <v>2</v>
      </c>
      <c r="G31" s="156"/>
      <c r="H31" s="156" t="s">
        <v>296</v>
      </c>
      <c r="I31" s="156">
        <v>1</v>
      </c>
      <c r="J31" s="156" t="s">
        <v>296</v>
      </c>
      <c r="K31" s="156" t="s">
        <v>296</v>
      </c>
      <c r="L31" s="156" t="s">
        <v>296</v>
      </c>
    </row>
    <row r="32" spans="1:16" ht="12.75" customHeight="1" x14ac:dyDescent="0.2">
      <c r="A32" s="156" t="s">
        <v>193</v>
      </c>
      <c r="B32" s="156" t="s">
        <v>199</v>
      </c>
      <c r="C32" s="156" t="s">
        <v>200</v>
      </c>
      <c r="D32" s="156">
        <v>1</v>
      </c>
      <c r="E32" s="156">
        <v>1</v>
      </c>
      <c r="F32" s="156">
        <v>2</v>
      </c>
      <c r="G32" s="156"/>
      <c r="H32" s="156" t="s">
        <v>296</v>
      </c>
      <c r="I32" s="156">
        <v>1</v>
      </c>
      <c r="J32" s="156" t="s">
        <v>296</v>
      </c>
      <c r="K32" s="156" t="s">
        <v>296</v>
      </c>
      <c r="L32" s="156" t="s">
        <v>296</v>
      </c>
    </row>
    <row r="33" spans="1:12" ht="12.75" customHeight="1" x14ac:dyDescent="0.2">
      <c r="A33" s="156" t="s">
        <v>193</v>
      </c>
      <c r="B33" s="156" t="s">
        <v>201</v>
      </c>
      <c r="C33" s="156" t="s">
        <v>202</v>
      </c>
      <c r="D33" s="156">
        <v>1</v>
      </c>
      <c r="E33" s="156">
        <v>3</v>
      </c>
      <c r="F33" s="156">
        <v>6</v>
      </c>
      <c r="G33" s="156"/>
      <c r="H33" s="156" t="s">
        <v>296</v>
      </c>
      <c r="I33" s="156">
        <v>3</v>
      </c>
      <c r="J33" s="156" t="s">
        <v>296</v>
      </c>
      <c r="K33" s="156" t="s">
        <v>296</v>
      </c>
      <c r="L33" s="156" t="s">
        <v>296</v>
      </c>
    </row>
    <row r="34" spans="1:12" ht="12.75" customHeight="1" x14ac:dyDescent="0.2">
      <c r="A34" s="156" t="s">
        <v>193</v>
      </c>
      <c r="B34" s="156" t="s">
        <v>203</v>
      </c>
      <c r="C34" s="156" t="s">
        <v>204</v>
      </c>
      <c r="D34" s="156">
        <v>1</v>
      </c>
      <c r="E34" s="156">
        <v>2</v>
      </c>
      <c r="F34" s="156">
        <v>3</v>
      </c>
      <c r="G34" s="156"/>
      <c r="H34" s="156">
        <v>1</v>
      </c>
      <c r="I34" s="156">
        <v>1</v>
      </c>
      <c r="J34" s="156" t="s">
        <v>296</v>
      </c>
      <c r="K34" s="156" t="s">
        <v>296</v>
      </c>
      <c r="L34" s="156" t="s">
        <v>296</v>
      </c>
    </row>
    <row r="35" spans="1:12" ht="12.75" customHeight="1" x14ac:dyDescent="0.2">
      <c r="A35" s="156" t="s">
        <v>193</v>
      </c>
      <c r="B35" s="156" t="s">
        <v>207</v>
      </c>
      <c r="C35" s="156" t="s">
        <v>208</v>
      </c>
      <c r="D35" s="156">
        <v>1</v>
      </c>
      <c r="E35" s="156">
        <v>1</v>
      </c>
      <c r="F35" s="156">
        <v>2</v>
      </c>
      <c r="G35" s="156"/>
      <c r="H35" s="156" t="s">
        <v>296</v>
      </c>
      <c r="I35" s="156">
        <v>1</v>
      </c>
      <c r="J35" s="156" t="s">
        <v>296</v>
      </c>
      <c r="K35" s="156" t="s">
        <v>296</v>
      </c>
      <c r="L35" s="156" t="s">
        <v>296</v>
      </c>
    </row>
    <row r="36" spans="1:12" ht="12.75" customHeight="1" x14ac:dyDescent="0.2">
      <c r="A36" s="156" t="s">
        <v>193</v>
      </c>
      <c r="B36" s="156" t="s">
        <v>258</v>
      </c>
      <c r="C36" s="156" t="s">
        <v>259</v>
      </c>
      <c r="D36" s="156">
        <v>1</v>
      </c>
      <c r="E36" s="156">
        <v>1</v>
      </c>
      <c r="F36" s="156">
        <v>2</v>
      </c>
      <c r="G36" s="156"/>
      <c r="H36" s="156" t="s">
        <v>296</v>
      </c>
      <c r="I36" s="156">
        <v>1</v>
      </c>
      <c r="J36" s="156" t="s">
        <v>296</v>
      </c>
      <c r="K36" s="156" t="s">
        <v>296</v>
      </c>
      <c r="L36" s="156" t="s">
        <v>296</v>
      </c>
    </row>
    <row r="37" spans="1:12" ht="12.75" customHeight="1" x14ac:dyDescent="0.2">
      <c r="A37" s="156" t="s">
        <v>193</v>
      </c>
      <c r="B37" s="156" t="s">
        <v>211</v>
      </c>
      <c r="C37" s="156" t="s">
        <v>212</v>
      </c>
      <c r="D37" s="156">
        <v>1</v>
      </c>
      <c r="E37" s="156">
        <v>1</v>
      </c>
      <c r="F37" s="156">
        <v>2</v>
      </c>
      <c r="G37" s="156"/>
      <c r="H37" s="156" t="s">
        <v>296</v>
      </c>
      <c r="I37" s="156">
        <v>1</v>
      </c>
      <c r="J37" s="156" t="s">
        <v>296</v>
      </c>
      <c r="K37" s="156" t="s">
        <v>296</v>
      </c>
      <c r="L37" s="156" t="s">
        <v>296</v>
      </c>
    </row>
    <row r="38" spans="1:12" ht="12.75" customHeight="1" x14ac:dyDescent="0.2">
      <c r="A38" s="156" t="s">
        <v>193</v>
      </c>
      <c r="B38" s="156" t="s">
        <v>213</v>
      </c>
      <c r="C38" s="156" t="s">
        <v>214</v>
      </c>
      <c r="D38" s="156">
        <v>1</v>
      </c>
      <c r="E38" s="156">
        <v>1</v>
      </c>
      <c r="F38" s="156">
        <v>2</v>
      </c>
      <c r="G38" s="156"/>
      <c r="H38" s="156" t="s">
        <v>296</v>
      </c>
      <c r="I38" s="156">
        <v>1</v>
      </c>
      <c r="J38" s="156" t="s">
        <v>296</v>
      </c>
      <c r="K38" s="156" t="s">
        <v>296</v>
      </c>
      <c r="L38" s="156" t="s">
        <v>296</v>
      </c>
    </row>
    <row r="39" spans="1:12" ht="12.75" customHeight="1" x14ac:dyDescent="0.2">
      <c r="A39" s="156" t="s">
        <v>193</v>
      </c>
      <c r="B39" s="156" t="s">
        <v>215</v>
      </c>
      <c r="C39" s="156" t="s">
        <v>216</v>
      </c>
      <c r="D39" s="156">
        <v>1</v>
      </c>
      <c r="E39" s="156">
        <v>1</v>
      </c>
      <c r="F39" s="156">
        <v>1</v>
      </c>
      <c r="G39" s="156"/>
      <c r="H39" s="156">
        <v>1</v>
      </c>
      <c r="I39" s="156" t="s">
        <v>296</v>
      </c>
      <c r="J39" s="156" t="s">
        <v>296</v>
      </c>
      <c r="K39" s="156" t="s">
        <v>296</v>
      </c>
      <c r="L39" s="156" t="s">
        <v>296</v>
      </c>
    </row>
    <row r="40" spans="1:12" ht="12.75" customHeight="1" x14ac:dyDescent="0.2">
      <c r="A40" s="156" t="s">
        <v>193</v>
      </c>
      <c r="B40" s="156" t="s">
        <v>217</v>
      </c>
      <c r="C40" s="156" t="s">
        <v>218</v>
      </c>
      <c r="D40" s="156">
        <v>1</v>
      </c>
      <c r="E40" s="156">
        <v>5</v>
      </c>
      <c r="F40" s="156">
        <v>20</v>
      </c>
      <c r="G40" s="156"/>
      <c r="H40" s="156" t="s">
        <v>296</v>
      </c>
      <c r="I40" s="156">
        <v>3</v>
      </c>
      <c r="J40" s="156">
        <v>2</v>
      </c>
      <c r="K40" s="156" t="s">
        <v>296</v>
      </c>
      <c r="L40" s="156" t="s">
        <v>296</v>
      </c>
    </row>
    <row r="41" spans="1:12" ht="12.75" customHeight="1" x14ac:dyDescent="0.2">
      <c r="A41" s="156" t="s">
        <v>193</v>
      </c>
      <c r="B41" s="156" t="s">
        <v>219</v>
      </c>
      <c r="C41" s="156" t="s">
        <v>292</v>
      </c>
      <c r="D41" s="156">
        <v>1</v>
      </c>
      <c r="E41" s="156">
        <v>1</v>
      </c>
      <c r="F41" s="156">
        <v>4</v>
      </c>
      <c r="G41" s="156"/>
      <c r="H41" s="156" t="s">
        <v>296</v>
      </c>
      <c r="I41" s="156" t="s">
        <v>296</v>
      </c>
      <c r="J41" s="156">
        <v>1</v>
      </c>
      <c r="K41" s="156" t="s">
        <v>296</v>
      </c>
      <c r="L41" s="156" t="s">
        <v>296</v>
      </c>
    </row>
    <row r="42" spans="1:12" ht="12.75" customHeight="1" x14ac:dyDescent="0.2">
      <c r="A42" s="156" t="s">
        <v>193</v>
      </c>
      <c r="B42" s="156" t="s">
        <v>220</v>
      </c>
      <c r="C42" s="156" t="s">
        <v>293</v>
      </c>
      <c r="D42" s="156">
        <v>1</v>
      </c>
      <c r="E42" s="156">
        <v>1</v>
      </c>
      <c r="F42" s="156">
        <v>3</v>
      </c>
      <c r="G42" s="156"/>
      <c r="H42" s="156" t="s">
        <v>296</v>
      </c>
      <c r="I42" s="156" t="s">
        <v>296</v>
      </c>
      <c r="J42" s="156">
        <v>1</v>
      </c>
      <c r="K42" s="156" t="s">
        <v>296</v>
      </c>
      <c r="L42" s="156" t="s">
        <v>296</v>
      </c>
    </row>
    <row r="43" spans="1:12" ht="12.75" customHeight="1" x14ac:dyDescent="0.2">
      <c r="A43" s="156" t="s">
        <v>193</v>
      </c>
      <c r="B43" s="156" t="s">
        <v>221</v>
      </c>
      <c r="C43" s="156" t="s">
        <v>294</v>
      </c>
      <c r="D43" s="156">
        <v>1</v>
      </c>
      <c r="E43" s="156">
        <v>1</v>
      </c>
      <c r="F43" s="156">
        <v>1</v>
      </c>
      <c r="G43" s="156"/>
      <c r="H43" s="156">
        <v>1</v>
      </c>
      <c r="I43" s="156" t="s">
        <v>296</v>
      </c>
      <c r="J43" s="156" t="s">
        <v>296</v>
      </c>
      <c r="K43" s="156" t="s">
        <v>296</v>
      </c>
      <c r="L43" s="156" t="s">
        <v>296</v>
      </c>
    </row>
    <row r="44" spans="1:12" ht="12.75" customHeight="1" x14ac:dyDescent="0.2">
      <c r="A44" s="156" t="s">
        <v>193</v>
      </c>
      <c r="B44" s="156" t="s">
        <v>264</v>
      </c>
      <c r="C44" s="156" t="s">
        <v>265</v>
      </c>
      <c r="D44" s="156">
        <v>1</v>
      </c>
      <c r="E44" s="156">
        <v>3</v>
      </c>
      <c r="F44" s="156">
        <v>6</v>
      </c>
      <c r="G44" s="156"/>
      <c r="H44" s="156" t="s">
        <v>296</v>
      </c>
      <c r="I44" s="156">
        <v>3</v>
      </c>
      <c r="J44" s="156" t="s">
        <v>296</v>
      </c>
      <c r="K44" s="156" t="s">
        <v>296</v>
      </c>
      <c r="L44" s="156" t="s">
        <v>296</v>
      </c>
    </row>
    <row r="45" spans="1:12" ht="12.75" customHeight="1" x14ac:dyDescent="0.2">
      <c r="A45" s="156" t="s">
        <v>193</v>
      </c>
      <c r="B45" s="156" t="s">
        <v>266</v>
      </c>
      <c r="C45" s="156" t="s">
        <v>267</v>
      </c>
      <c r="D45" s="156">
        <v>1</v>
      </c>
      <c r="E45" s="156">
        <v>1</v>
      </c>
      <c r="F45" s="156">
        <v>2</v>
      </c>
      <c r="G45" s="156"/>
      <c r="H45" s="156" t="s">
        <v>296</v>
      </c>
      <c r="I45" s="156">
        <v>1</v>
      </c>
      <c r="J45" s="156" t="s">
        <v>296</v>
      </c>
      <c r="K45" s="156" t="s">
        <v>296</v>
      </c>
      <c r="L45" s="156" t="s">
        <v>296</v>
      </c>
    </row>
    <row r="46" spans="1:12" ht="12.75" customHeight="1" x14ac:dyDescent="0.2">
      <c r="A46" s="156" t="s">
        <v>193</v>
      </c>
      <c r="B46" s="156" t="s">
        <v>228</v>
      </c>
      <c r="C46" s="156" t="s">
        <v>229</v>
      </c>
      <c r="D46" s="156">
        <v>1</v>
      </c>
      <c r="E46" s="156">
        <v>1</v>
      </c>
      <c r="F46" s="156">
        <v>2</v>
      </c>
      <c r="G46" s="156"/>
      <c r="H46" s="156" t="s">
        <v>296</v>
      </c>
      <c r="I46" s="156">
        <v>1</v>
      </c>
      <c r="J46" s="156" t="s">
        <v>296</v>
      </c>
      <c r="K46" s="156" t="s">
        <v>296</v>
      </c>
      <c r="L46" s="156" t="s">
        <v>296</v>
      </c>
    </row>
    <row r="47" spans="1:12" ht="12.75" customHeight="1" x14ac:dyDescent="0.2">
      <c r="A47" s="156" t="s">
        <v>193</v>
      </c>
      <c r="B47" s="156" t="s">
        <v>236</v>
      </c>
      <c r="C47" s="156" t="s">
        <v>237</v>
      </c>
      <c r="D47" s="156">
        <v>1</v>
      </c>
      <c r="E47" s="156">
        <v>2</v>
      </c>
      <c r="F47" s="156">
        <v>3</v>
      </c>
      <c r="G47" s="156"/>
      <c r="H47" s="156">
        <v>1</v>
      </c>
      <c r="I47" s="156">
        <v>1</v>
      </c>
      <c r="J47" s="156" t="s">
        <v>296</v>
      </c>
      <c r="K47" s="156" t="s">
        <v>296</v>
      </c>
      <c r="L47" s="156" t="s">
        <v>296</v>
      </c>
    </row>
    <row r="48" spans="1:12" ht="12.75" customHeight="1" x14ac:dyDescent="0.2">
      <c r="A48" s="156" t="s">
        <v>193</v>
      </c>
      <c r="B48" s="156" t="s">
        <v>238</v>
      </c>
      <c r="C48" s="156" t="s">
        <v>239</v>
      </c>
      <c r="D48" s="156">
        <v>1</v>
      </c>
      <c r="E48" s="156">
        <v>1</v>
      </c>
      <c r="F48" s="156">
        <v>2</v>
      </c>
      <c r="G48" s="156"/>
      <c r="H48" s="156" t="s">
        <v>296</v>
      </c>
      <c r="I48" s="156">
        <v>1</v>
      </c>
      <c r="J48" s="156" t="s">
        <v>296</v>
      </c>
      <c r="K48" s="156" t="s">
        <v>296</v>
      </c>
      <c r="L48" s="156" t="s">
        <v>296</v>
      </c>
    </row>
    <row r="49" spans="1:12" ht="12.75" customHeight="1" x14ac:dyDescent="0.2">
      <c r="A49" s="156" t="s">
        <v>193</v>
      </c>
      <c r="B49" s="156" t="s">
        <v>240</v>
      </c>
      <c r="C49" s="156" t="s">
        <v>241</v>
      </c>
      <c r="D49" s="156">
        <v>1</v>
      </c>
      <c r="E49" s="156">
        <v>2</v>
      </c>
      <c r="F49" s="156">
        <v>9</v>
      </c>
      <c r="G49" s="156"/>
      <c r="H49" s="156" t="s">
        <v>296</v>
      </c>
      <c r="I49" s="156">
        <v>1</v>
      </c>
      <c r="J49" s="156">
        <v>1</v>
      </c>
      <c r="K49" s="156" t="s">
        <v>296</v>
      </c>
      <c r="L49" s="156" t="s">
        <v>296</v>
      </c>
    </row>
    <row r="50" spans="1:12" ht="12.75" customHeight="1" x14ac:dyDescent="0.2">
      <c r="A50" s="156" t="s">
        <v>193</v>
      </c>
      <c r="B50" s="156" t="s">
        <v>242</v>
      </c>
      <c r="C50" s="156" t="s">
        <v>243</v>
      </c>
      <c r="D50" s="156">
        <v>1</v>
      </c>
      <c r="E50" s="156">
        <v>2</v>
      </c>
      <c r="F50" s="156">
        <v>12</v>
      </c>
      <c r="G50" s="156"/>
      <c r="H50" s="156" t="s">
        <v>296</v>
      </c>
      <c r="I50" s="156" t="s">
        <v>296</v>
      </c>
      <c r="J50" s="156">
        <v>2</v>
      </c>
      <c r="K50" s="156" t="s">
        <v>296</v>
      </c>
      <c r="L50" s="156" t="s">
        <v>296</v>
      </c>
    </row>
    <row r="51" spans="1:12" ht="12.75" customHeight="1" x14ac:dyDescent="0.2">
      <c r="A51" s="156" t="s">
        <v>193</v>
      </c>
      <c r="B51" s="156" t="s">
        <v>244</v>
      </c>
      <c r="C51" s="156" t="s">
        <v>245</v>
      </c>
      <c r="D51" s="156">
        <v>1</v>
      </c>
      <c r="E51" s="156">
        <v>1</v>
      </c>
      <c r="F51" s="156">
        <v>2</v>
      </c>
      <c r="G51" s="156"/>
      <c r="H51" s="156" t="s">
        <v>296</v>
      </c>
      <c r="I51" s="156">
        <v>1</v>
      </c>
      <c r="J51" s="156" t="s">
        <v>296</v>
      </c>
      <c r="K51" s="156" t="s">
        <v>296</v>
      </c>
      <c r="L51" s="156" t="s">
        <v>296</v>
      </c>
    </row>
    <row r="52" spans="1:12" ht="12.75" customHeight="1" x14ac:dyDescent="0.2">
      <c r="A52" s="156" t="s">
        <v>193</v>
      </c>
      <c r="B52" s="156" t="s">
        <v>246</v>
      </c>
      <c r="C52" s="156" t="s">
        <v>247</v>
      </c>
      <c r="D52" s="156">
        <v>1</v>
      </c>
      <c r="E52" s="156">
        <v>4</v>
      </c>
      <c r="F52" s="156">
        <v>8</v>
      </c>
      <c r="G52" s="156"/>
      <c r="H52" s="156" t="s">
        <v>296</v>
      </c>
      <c r="I52" s="156">
        <v>4</v>
      </c>
      <c r="J52" s="156" t="s">
        <v>296</v>
      </c>
      <c r="K52" s="156" t="s">
        <v>296</v>
      </c>
      <c r="L52" s="156" t="s">
        <v>296</v>
      </c>
    </row>
    <row r="53" spans="1:12" ht="12.75" customHeight="1" x14ac:dyDescent="0.2">
      <c r="A53" s="144" t="s">
        <v>193</v>
      </c>
      <c r="B53" s="144" t="s">
        <v>248</v>
      </c>
      <c r="C53" s="144" t="s">
        <v>249</v>
      </c>
      <c r="D53" s="144">
        <v>1</v>
      </c>
      <c r="E53" s="144">
        <v>1</v>
      </c>
      <c r="F53" s="144">
        <v>1</v>
      </c>
      <c r="G53" s="144"/>
      <c r="H53" s="144">
        <v>1</v>
      </c>
      <c r="I53" s="144" t="s">
        <v>296</v>
      </c>
      <c r="J53" s="144" t="s">
        <v>296</v>
      </c>
      <c r="K53" s="144" t="s">
        <v>296</v>
      </c>
      <c r="L53" s="144" t="s">
        <v>296</v>
      </c>
    </row>
    <row r="54" spans="1:12" ht="12.75" customHeight="1" x14ac:dyDescent="0.2">
      <c r="A54" s="33"/>
      <c r="B54" s="34">
        <f>COUNTA(B29:B53)</f>
        <v>25</v>
      </c>
      <c r="C54" s="34"/>
      <c r="D54" s="34"/>
      <c r="E54" s="29">
        <f>SUM(E29:E53)</f>
        <v>42</v>
      </c>
      <c r="F54" s="29">
        <f>SUM(F29:F53)</f>
        <v>106</v>
      </c>
      <c r="G54" s="36"/>
      <c r="H54" s="29">
        <f>SUM(H29:H53)</f>
        <v>5</v>
      </c>
      <c r="I54" s="29">
        <f>SUM(I29:I53)</f>
        <v>29</v>
      </c>
      <c r="J54" s="29">
        <f>SUM(J29:J53)</f>
        <v>8</v>
      </c>
      <c r="K54" s="29">
        <f>SUM(K29:K53)</f>
        <v>0</v>
      </c>
      <c r="L54" s="29">
        <f>SUM(L29:L53)</f>
        <v>0</v>
      </c>
    </row>
    <row r="55" spans="1:12" ht="12.75" customHeight="1" x14ac:dyDescent="0.2">
      <c r="A55" s="33"/>
      <c r="B55" s="34"/>
      <c r="C55" s="34"/>
      <c r="D55" s="34"/>
      <c r="E55" s="29"/>
      <c r="F55" s="29"/>
      <c r="G55" s="36"/>
      <c r="H55" s="29"/>
      <c r="I55" s="29"/>
      <c r="J55" s="29"/>
      <c r="K55" s="29"/>
      <c r="L55" s="29"/>
    </row>
    <row r="56" spans="1:12" ht="12.75" customHeight="1" x14ac:dyDescent="0.2">
      <c r="A56" s="33"/>
      <c r="B56" s="34"/>
      <c r="C56" s="34"/>
      <c r="D56" s="34"/>
      <c r="E56" s="29"/>
      <c r="F56" s="29"/>
      <c r="G56" s="36"/>
      <c r="H56" s="29"/>
      <c r="I56" s="29"/>
      <c r="J56" s="29"/>
      <c r="K56" s="29"/>
      <c r="L56" s="29"/>
    </row>
    <row r="57" spans="1:12" ht="12.75" customHeight="1" x14ac:dyDescent="0.2">
      <c r="C57" s="5"/>
      <c r="D57" s="116" t="s">
        <v>286</v>
      </c>
      <c r="E57" s="113"/>
    </row>
    <row r="58" spans="1:12" ht="12.75" customHeight="1" x14ac:dyDescent="0.2">
      <c r="B58" s="114"/>
      <c r="C58" s="5"/>
      <c r="D58" s="115" t="s">
        <v>125</v>
      </c>
      <c r="E58" s="96">
        <f>SUM(B9+B14+B19+B24+B27+B54)</f>
        <v>41</v>
      </c>
    </row>
    <row r="59" spans="1:12" ht="12.75" customHeight="1" x14ac:dyDescent="0.2">
      <c r="B59" s="114"/>
      <c r="C59" s="5"/>
      <c r="D59" s="115" t="s">
        <v>105</v>
      </c>
      <c r="E59" s="96">
        <f>SUM(E9+E14+E19+E24+E27+E54)</f>
        <v>84</v>
      </c>
    </row>
    <row r="60" spans="1:12" ht="12.75" customHeight="1" x14ac:dyDescent="0.2">
      <c r="B60" s="114"/>
      <c r="C60" s="5"/>
      <c r="D60" s="115" t="s">
        <v>106</v>
      </c>
      <c r="E60" s="95">
        <f>SUM(F9+F14+F19+F24+F27+F54)</f>
        <v>189</v>
      </c>
    </row>
    <row r="61" spans="1:12" ht="12.75" customHeight="1" x14ac:dyDescent="0.2"/>
    <row r="62" spans="1:12" ht="12.75" customHeight="1" x14ac:dyDescent="0.2">
      <c r="C62" s="5"/>
      <c r="D62" s="100"/>
      <c r="E62" s="102"/>
      <c r="F62" s="116" t="s">
        <v>133</v>
      </c>
      <c r="G62" s="102"/>
      <c r="H62" s="107" t="s">
        <v>93</v>
      </c>
      <c r="I62" s="107" t="s">
        <v>104</v>
      </c>
    </row>
    <row r="63" spans="1:12" ht="12.75" customHeight="1" x14ac:dyDescent="0.2">
      <c r="C63" s="120"/>
      <c r="D63" s="120"/>
      <c r="E63" s="120"/>
      <c r="F63" s="105" t="s">
        <v>128</v>
      </c>
      <c r="H63" s="96">
        <f>SUM(H9+H14+H19+H24+H27+H54)</f>
        <v>21</v>
      </c>
      <c r="I63" s="110">
        <f>H63/(H68)</f>
        <v>0.25</v>
      </c>
    </row>
    <row r="64" spans="1:12" ht="12.75" customHeight="1" x14ac:dyDescent="0.2">
      <c r="C64" s="120"/>
      <c r="D64" s="120"/>
      <c r="E64" s="120"/>
      <c r="F64" s="105" t="s">
        <v>129</v>
      </c>
      <c r="H64" s="96">
        <f>SUM(I9+I14+I19+I24+I27+I54)</f>
        <v>47</v>
      </c>
      <c r="I64" s="110">
        <f>H64/H68</f>
        <v>0.55952380952380953</v>
      </c>
    </row>
    <row r="65" spans="3:9" ht="12.75" customHeight="1" x14ac:dyDescent="0.2">
      <c r="C65" s="120"/>
      <c r="D65" s="120"/>
      <c r="E65" s="120"/>
      <c r="F65" s="105" t="s">
        <v>130</v>
      </c>
      <c r="H65" s="96">
        <f>SUM(J9+J14+J19+J24+J27+J54)</f>
        <v>16</v>
      </c>
      <c r="I65" s="110">
        <f>H65/H68</f>
        <v>0.19047619047619047</v>
      </c>
    </row>
    <row r="66" spans="3:9" ht="12.75" customHeight="1" x14ac:dyDescent="0.2">
      <c r="C66" s="120"/>
      <c r="D66" s="120"/>
      <c r="E66" s="120"/>
      <c r="F66" s="105" t="s">
        <v>131</v>
      </c>
      <c r="H66" s="96">
        <f>SUM(K9+K14+K19+K24+K27+K54)</f>
        <v>0</v>
      </c>
      <c r="I66" s="110">
        <f>H66/H68</f>
        <v>0</v>
      </c>
    </row>
    <row r="67" spans="3:9" ht="12.75" customHeight="1" x14ac:dyDescent="0.2">
      <c r="C67" s="120"/>
      <c r="D67" s="120"/>
      <c r="E67" s="120"/>
      <c r="F67" s="105" t="s">
        <v>132</v>
      </c>
      <c r="H67" s="119">
        <f>SUM(L9+L14+L19+L24+L27+L54)</f>
        <v>0</v>
      </c>
      <c r="I67" s="111">
        <f>H67/H68</f>
        <v>0</v>
      </c>
    </row>
    <row r="68" spans="3:9" ht="12.75" customHeight="1" x14ac:dyDescent="0.2">
      <c r="C68" s="120"/>
      <c r="D68" s="120"/>
      <c r="E68" s="120"/>
      <c r="F68" s="120"/>
      <c r="G68" s="105"/>
      <c r="H68" s="118">
        <f>SUM(H63:H67)</f>
        <v>84</v>
      </c>
      <c r="I68" s="110">
        <f>SUM(I63:I67)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Maine Beach Action Durations</oddHeader>
    <oddFooter>&amp;R&amp;P of &amp;N</oddFooter>
  </headerFooter>
  <rowBreaks count="1" manualBreakCount="1">
    <brk id="4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88"/>
  <sheetViews>
    <sheetView zoomScaleNormal="100" workbookViewId="0">
      <pane ySplit="2" topLeftCell="A3" activePane="bottomLeft" state="frozen"/>
      <selection pane="bottomLeft" activeCell="Q77" sqref="Q77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80" t="s">
        <v>26</v>
      </c>
      <c r="C1" s="180"/>
      <c r="D1" s="67"/>
      <c r="E1" s="68"/>
      <c r="F1" s="67"/>
      <c r="G1" s="179" t="s">
        <v>28</v>
      </c>
      <c r="H1" s="179"/>
      <c r="I1" s="179"/>
      <c r="J1" s="67"/>
      <c r="K1" s="180" t="s">
        <v>34</v>
      </c>
      <c r="L1" s="180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68</v>
      </c>
      <c r="E2" s="15" t="s">
        <v>27</v>
      </c>
      <c r="F2" s="3"/>
      <c r="G2" s="3" t="s">
        <v>287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156" t="s">
        <v>141</v>
      </c>
      <c r="B3" s="156" t="s">
        <v>142</v>
      </c>
      <c r="C3" s="156" t="s">
        <v>143</v>
      </c>
      <c r="D3" s="152">
        <v>1</v>
      </c>
      <c r="E3" s="156">
        <v>101</v>
      </c>
      <c r="F3" s="156"/>
      <c r="G3" s="156" t="s">
        <v>29</v>
      </c>
      <c r="H3" s="156">
        <v>2</v>
      </c>
      <c r="I3" s="166">
        <v>1.9800000000000002E-2</v>
      </c>
      <c r="J3" s="62"/>
      <c r="K3" s="40">
        <f t="shared" ref="K3:K11" si="0">E3-H3</f>
        <v>99</v>
      </c>
      <c r="L3" s="39">
        <f t="shared" ref="L3:L11" si="1">K3/E3</f>
        <v>0.98019801980198018</v>
      </c>
    </row>
    <row r="4" spans="1:12" ht="12.75" customHeight="1" x14ac:dyDescent="0.2">
      <c r="A4" s="156" t="s">
        <v>141</v>
      </c>
      <c r="B4" s="156" t="s">
        <v>144</v>
      </c>
      <c r="C4" s="156" t="s">
        <v>145</v>
      </c>
      <c r="D4" s="152">
        <v>1</v>
      </c>
      <c r="E4" s="156">
        <v>101</v>
      </c>
      <c r="F4" s="156"/>
      <c r="G4" s="156" t="s">
        <v>29</v>
      </c>
      <c r="H4" s="156">
        <v>19</v>
      </c>
      <c r="I4" s="166">
        <v>0.18809999999999999</v>
      </c>
      <c r="J4" s="62"/>
      <c r="K4" s="40">
        <f t="shared" si="0"/>
        <v>82</v>
      </c>
      <c r="L4" s="39">
        <f t="shared" si="1"/>
        <v>0.81188118811881194</v>
      </c>
    </row>
    <row r="5" spans="1:12" ht="12.75" customHeight="1" x14ac:dyDescent="0.2">
      <c r="A5" s="156" t="s">
        <v>141</v>
      </c>
      <c r="B5" s="156" t="s">
        <v>146</v>
      </c>
      <c r="C5" s="156" t="s">
        <v>147</v>
      </c>
      <c r="D5" s="152">
        <v>1</v>
      </c>
      <c r="E5" s="156">
        <v>101</v>
      </c>
      <c r="F5" s="156"/>
      <c r="G5" s="156" t="s">
        <v>29</v>
      </c>
      <c r="H5" s="156">
        <v>4</v>
      </c>
      <c r="I5" s="166">
        <v>3.9600000000000003E-2</v>
      </c>
      <c r="J5" s="62"/>
      <c r="K5" s="40">
        <f t="shared" si="0"/>
        <v>97</v>
      </c>
      <c r="L5" s="39">
        <f t="shared" si="1"/>
        <v>0.96039603960396036</v>
      </c>
    </row>
    <row r="6" spans="1:12" ht="12.75" customHeight="1" x14ac:dyDescent="0.2">
      <c r="A6" s="156" t="s">
        <v>141</v>
      </c>
      <c r="B6" s="156" t="s">
        <v>148</v>
      </c>
      <c r="C6" s="156" t="s">
        <v>149</v>
      </c>
      <c r="D6" s="152">
        <v>1</v>
      </c>
      <c r="E6" s="156">
        <v>101</v>
      </c>
      <c r="F6" s="156"/>
      <c r="G6" s="156" t="s">
        <v>29</v>
      </c>
      <c r="H6" s="156">
        <v>6</v>
      </c>
      <c r="I6" s="166">
        <v>5.9400000000000001E-2</v>
      </c>
      <c r="J6" s="62"/>
      <c r="K6" s="40">
        <f t="shared" si="0"/>
        <v>95</v>
      </c>
      <c r="L6" s="39">
        <f t="shared" si="1"/>
        <v>0.94059405940594054</v>
      </c>
    </row>
    <row r="7" spans="1:12" ht="12.75" customHeight="1" x14ac:dyDescent="0.2">
      <c r="A7" s="156" t="s">
        <v>141</v>
      </c>
      <c r="B7" s="156" t="s">
        <v>150</v>
      </c>
      <c r="C7" s="156" t="s">
        <v>290</v>
      </c>
      <c r="D7" s="152">
        <v>1</v>
      </c>
      <c r="E7" s="156">
        <v>101</v>
      </c>
      <c r="F7" s="156"/>
      <c r="G7" s="156"/>
      <c r="H7" s="156">
        <v>0</v>
      </c>
      <c r="I7" s="167">
        <v>0</v>
      </c>
      <c r="J7" s="62"/>
      <c r="K7" s="40">
        <f t="shared" si="0"/>
        <v>101</v>
      </c>
      <c r="L7" s="39">
        <f t="shared" si="1"/>
        <v>1</v>
      </c>
    </row>
    <row r="8" spans="1:12" ht="12.75" customHeight="1" x14ac:dyDescent="0.2">
      <c r="A8" s="156" t="s">
        <v>141</v>
      </c>
      <c r="B8" s="156" t="s">
        <v>151</v>
      </c>
      <c r="C8" s="156" t="s">
        <v>152</v>
      </c>
      <c r="D8" s="152">
        <v>1</v>
      </c>
      <c r="E8" s="156">
        <v>101</v>
      </c>
      <c r="F8" s="156"/>
      <c r="G8" s="156"/>
      <c r="H8" s="156">
        <v>0</v>
      </c>
      <c r="I8" s="167">
        <v>0</v>
      </c>
      <c r="J8" s="62"/>
      <c r="K8" s="40"/>
      <c r="L8" s="39"/>
    </row>
    <row r="9" spans="1:12" ht="12.75" customHeight="1" x14ac:dyDescent="0.2">
      <c r="A9" s="156" t="s">
        <v>141</v>
      </c>
      <c r="B9" s="156" t="s">
        <v>153</v>
      </c>
      <c r="C9" s="156" t="s">
        <v>154</v>
      </c>
      <c r="D9" s="152">
        <v>1</v>
      </c>
      <c r="E9" s="156">
        <v>101</v>
      </c>
      <c r="F9" s="156"/>
      <c r="G9" s="156"/>
      <c r="H9" s="156">
        <v>0</v>
      </c>
      <c r="I9" s="167">
        <v>0</v>
      </c>
      <c r="J9" s="62"/>
      <c r="K9" s="40">
        <f t="shared" si="0"/>
        <v>101</v>
      </c>
      <c r="L9" s="39">
        <f t="shared" si="1"/>
        <v>1</v>
      </c>
    </row>
    <row r="10" spans="1:12" ht="12.75" customHeight="1" x14ac:dyDescent="0.2">
      <c r="A10" s="156" t="s">
        <v>141</v>
      </c>
      <c r="B10" s="156" t="s">
        <v>155</v>
      </c>
      <c r="C10" s="156" t="s">
        <v>156</v>
      </c>
      <c r="D10" s="152">
        <v>1</v>
      </c>
      <c r="E10" s="156">
        <v>101</v>
      </c>
      <c r="F10" s="156"/>
      <c r="G10" s="156" t="s">
        <v>29</v>
      </c>
      <c r="H10" s="156">
        <v>1</v>
      </c>
      <c r="I10" s="166">
        <v>9.9000000000000008E-3</v>
      </c>
      <c r="J10" s="62"/>
      <c r="K10" s="40">
        <f t="shared" si="0"/>
        <v>100</v>
      </c>
      <c r="L10" s="39">
        <f t="shared" si="1"/>
        <v>0.99009900990099009</v>
      </c>
    </row>
    <row r="11" spans="1:12" ht="12.75" customHeight="1" x14ac:dyDescent="0.2">
      <c r="A11" s="144" t="s">
        <v>141</v>
      </c>
      <c r="B11" s="144" t="s">
        <v>157</v>
      </c>
      <c r="C11" s="144" t="s">
        <v>158</v>
      </c>
      <c r="D11" s="154">
        <v>2</v>
      </c>
      <c r="E11" s="144">
        <v>101</v>
      </c>
      <c r="F11" s="144"/>
      <c r="G11" s="144" t="s">
        <v>29</v>
      </c>
      <c r="H11" s="144">
        <v>2</v>
      </c>
      <c r="I11" s="168">
        <v>1.9800000000000002E-2</v>
      </c>
      <c r="J11" s="63"/>
      <c r="K11" s="42">
        <f t="shared" si="0"/>
        <v>99</v>
      </c>
      <c r="L11" s="41">
        <f t="shared" si="1"/>
        <v>0.98019801980198018</v>
      </c>
    </row>
    <row r="12" spans="1:12" x14ac:dyDescent="0.2">
      <c r="A12" s="33"/>
      <c r="B12" s="34">
        <f>COUNTA(B3:B11)</f>
        <v>9</v>
      </c>
      <c r="C12" s="33"/>
      <c r="E12" s="37">
        <f>SUM(E3:E11)</f>
        <v>909</v>
      </c>
      <c r="F12" s="43"/>
      <c r="G12" s="34">
        <f>COUNTA(G3:G11)</f>
        <v>6</v>
      </c>
      <c r="H12" s="37">
        <f>SUM(H3:H11)</f>
        <v>34</v>
      </c>
      <c r="I12" s="44">
        <f>H12/E12</f>
        <v>3.7403740374037403E-2</v>
      </c>
      <c r="J12" s="45"/>
      <c r="K12" s="37">
        <f>SUM(K3:K11)</f>
        <v>774</v>
      </c>
      <c r="L12" s="44">
        <f>K12/E12</f>
        <v>0.85148514851485146</v>
      </c>
    </row>
    <row r="13" spans="1:12" ht="12" customHeight="1" x14ac:dyDescent="0.2">
      <c r="A13" s="33"/>
      <c r="B13" s="34"/>
      <c r="C13" s="33"/>
      <c r="E13" s="37"/>
      <c r="F13" s="43"/>
      <c r="G13" s="34"/>
      <c r="H13" s="37"/>
      <c r="I13" s="44"/>
      <c r="J13" s="45"/>
      <c r="K13" s="37"/>
      <c r="L13" s="44"/>
    </row>
    <row r="14" spans="1:12" x14ac:dyDescent="0.2">
      <c r="A14" s="156" t="s">
        <v>159</v>
      </c>
      <c r="B14" s="156" t="s">
        <v>160</v>
      </c>
      <c r="C14" s="156" t="s">
        <v>161</v>
      </c>
      <c r="D14" s="152">
        <v>1</v>
      </c>
      <c r="E14" s="156">
        <v>101</v>
      </c>
      <c r="F14" s="156"/>
      <c r="G14" s="156" t="s">
        <v>29</v>
      </c>
      <c r="H14" s="156">
        <v>2</v>
      </c>
      <c r="I14" s="39">
        <f t="shared" ref="I14:I17" si="2">H14/E14</f>
        <v>1.9801980198019802E-2</v>
      </c>
      <c r="J14" s="62"/>
      <c r="K14" s="40">
        <f t="shared" ref="K14:K17" si="3">E14-H14</f>
        <v>99</v>
      </c>
      <c r="L14" s="39">
        <f t="shared" ref="L14:L17" si="4">K14/E14</f>
        <v>0.98019801980198018</v>
      </c>
    </row>
    <row r="15" spans="1:12" x14ac:dyDescent="0.2">
      <c r="A15" s="156" t="s">
        <v>159</v>
      </c>
      <c r="B15" s="156" t="s">
        <v>162</v>
      </c>
      <c r="C15" s="156" t="s">
        <v>163</v>
      </c>
      <c r="D15" s="152">
        <v>1</v>
      </c>
      <c r="E15" s="156">
        <v>101</v>
      </c>
      <c r="F15" s="156"/>
      <c r="G15" s="156" t="s">
        <v>29</v>
      </c>
      <c r="H15" s="156">
        <v>3</v>
      </c>
      <c r="I15" s="39">
        <f t="shared" si="2"/>
        <v>2.9702970297029702E-2</v>
      </c>
      <c r="J15" s="62"/>
      <c r="K15" s="40">
        <f t="shared" si="3"/>
        <v>98</v>
      </c>
      <c r="L15" s="39">
        <f t="shared" si="4"/>
        <v>0.97029702970297027</v>
      </c>
    </row>
    <row r="16" spans="1:12" x14ac:dyDescent="0.2">
      <c r="A16" s="156" t="s">
        <v>159</v>
      </c>
      <c r="B16" s="156" t="s">
        <v>164</v>
      </c>
      <c r="C16" s="156" t="s">
        <v>165</v>
      </c>
      <c r="D16" s="152">
        <v>1</v>
      </c>
      <c r="E16" s="156">
        <v>101</v>
      </c>
      <c r="F16" s="156"/>
      <c r="G16" s="156"/>
      <c r="H16" s="156">
        <v>0</v>
      </c>
      <c r="I16" s="39">
        <f t="shared" si="2"/>
        <v>0</v>
      </c>
      <c r="J16" s="62"/>
      <c r="K16" s="40">
        <f t="shared" si="3"/>
        <v>101</v>
      </c>
      <c r="L16" s="39">
        <f t="shared" si="4"/>
        <v>1</v>
      </c>
    </row>
    <row r="17" spans="1:12" x14ac:dyDescent="0.2">
      <c r="A17" s="144" t="s">
        <v>159</v>
      </c>
      <c r="B17" s="144" t="s">
        <v>166</v>
      </c>
      <c r="C17" s="144" t="s">
        <v>167</v>
      </c>
      <c r="D17" s="154">
        <v>1</v>
      </c>
      <c r="E17" s="144">
        <v>101</v>
      </c>
      <c r="F17" s="144"/>
      <c r="G17" s="144" t="s">
        <v>29</v>
      </c>
      <c r="H17" s="144">
        <v>4</v>
      </c>
      <c r="I17" s="41">
        <f t="shared" si="2"/>
        <v>3.9603960396039604E-2</v>
      </c>
      <c r="J17" s="63"/>
      <c r="K17" s="42">
        <f t="shared" si="3"/>
        <v>97</v>
      </c>
      <c r="L17" s="41">
        <f t="shared" si="4"/>
        <v>0.96039603960396036</v>
      </c>
    </row>
    <row r="18" spans="1:12" x14ac:dyDescent="0.2">
      <c r="A18" s="33"/>
      <c r="B18" s="34">
        <f>COUNTA(B14:B17)</f>
        <v>4</v>
      </c>
      <c r="C18" s="33"/>
      <c r="D18" s="46"/>
      <c r="E18" s="37">
        <f>SUM(E14:E17)</f>
        <v>404</v>
      </c>
      <c r="F18" s="43"/>
      <c r="G18" s="34">
        <f>COUNTA(G14:G17)</f>
        <v>3</v>
      </c>
      <c r="H18" s="37">
        <f>SUM(H14:H17)</f>
        <v>9</v>
      </c>
      <c r="I18" s="44">
        <f>H18/E18</f>
        <v>2.2277227722772276E-2</v>
      </c>
      <c r="J18" s="45"/>
      <c r="K18" s="53">
        <f>E18-H18</f>
        <v>395</v>
      </c>
      <c r="L18" s="44">
        <f>K18/E18</f>
        <v>0.9777227722772277</v>
      </c>
    </row>
    <row r="19" spans="1:12" ht="12" customHeight="1" x14ac:dyDescent="0.2">
      <c r="A19" s="33"/>
      <c r="B19" s="33"/>
      <c r="C19" s="33"/>
      <c r="D19" s="33"/>
      <c r="G19" s="127"/>
      <c r="H19" s="36"/>
      <c r="I19" s="38"/>
      <c r="J19" s="38"/>
      <c r="K19" s="38"/>
      <c r="L19" s="38"/>
    </row>
    <row r="20" spans="1:12" x14ac:dyDescent="0.2">
      <c r="A20" s="156" t="s">
        <v>168</v>
      </c>
      <c r="B20" s="156" t="s">
        <v>169</v>
      </c>
      <c r="C20" s="156" t="s">
        <v>170</v>
      </c>
      <c r="D20" s="152">
        <v>1</v>
      </c>
      <c r="E20" s="156">
        <v>101</v>
      </c>
      <c r="F20" s="156"/>
      <c r="G20" s="156" t="s">
        <v>29</v>
      </c>
      <c r="H20" s="156">
        <v>23</v>
      </c>
      <c r="I20" s="39">
        <f t="shared" ref="I20:I22" si="5">H20/E20</f>
        <v>0.22772277227722773</v>
      </c>
      <c r="J20" s="62"/>
      <c r="K20" s="40">
        <f t="shared" ref="K20:K22" si="6">E20-H20</f>
        <v>78</v>
      </c>
      <c r="L20" s="39">
        <f t="shared" ref="L20:L22" si="7">K20/E20</f>
        <v>0.7722772277227723</v>
      </c>
    </row>
    <row r="21" spans="1:12" x14ac:dyDescent="0.2">
      <c r="A21" s="156" t="s">
        <v>168</v>
      </c>
      <c r="B21" s="156" t="s">
        <v>171</v>
      </c>
      <c r="C21" s="156" t="s">
        <v>172</v>
      </c>
      <c r="D21" s="152">
        <v>1</v>
      </c>
      <c r="E21" s="156">
        <v>101</v>
      </c>
      <c r="F21" s="156"/>
      <c r="G21" s="156" t="s">
        <v>29</v>
      </c>
      <c r="H21" s="156">
        <v>6</v>
      </c>
      <c r="I21" s="39">
        <f t="shared" si="5"/>
        <v>5.9405940594059403E-2</v>
      </c>
      <c r="J21" s="62"/>
      <c r="K21" s="40">
        <f t="shared" si="6"/>
        <v>95</v>
      </c>
      <c r="L21" s="39">
        <f t="shared" si="7"/>
        <v>0.94059405940594054</v>
      </c>
    </row>
    <row r="22" spans="1:12" x14ac:dyDescent="0.2">
      <c r="A22" s="144" t="s">
        <v>168</v>
      </c>
      <c r="B22" s="144" t="s">
        <v>173</v>
      </c>
      <c r="C22" s="144" t="s">
        <v>174</v>
      </c>
      <c r="D22" s="154">
        <v>1</v>
      </c>
      <c r="E22" s="144">
        <v>101</v>
      </c>
      <c r="F22" s="144"/>
      <c r="G22" s="144" t="s">
        <v>29</v>
      </c>
      <c r="H22" s="144">
        <v>2</v>
      </c>
      <c r="I22" s="41">
        <f t="shared" si="5"/>
        <v>1.9801980198019802E-2</v>
      </c>
      <c r="J22" s="63"/>
      <c r="K22" s="42">
        <f t="shared" si="6"/>
        <v>99</v>
      </c>
      <c r="L22" s="41">
        <f t="shared" si="7"/>
        <v>0.98019801980198018</v>
      </c>
    </row>
    <row r="23" spans="1:12" x14ac:dyDescent="0.2">
      <c r="A23" s="33"/>
      <c r="B23" s="34">
        <f>COUNTA(B20:B22)</f>
        <v>3</v>
      </c>
      <c r="C23" s="33"/>
      <c r="D23" s="33"/>
      <c r="E23" s="37">
        <f>SUM(E20:E22)</f>
        <v>303</v>
      </c>
      <c r="F23" s="43"/>
      <c r="G23" s="34">
        <f>COUNTA(G20:G22)</f>
        <v>3</v>
      </c>
      <c r="H23" s="37">
        <f>SUM(H20:H22)</f>
        <v>31</v>
      </c>
      <c r="I23" s="44">
        <f>H23/E23</f>
        <v>0.10231023102310231</v>
      </c>
      <c r="J23" s="45"/>
      <c r="K23" s="53">
        <f>E23-H23</f>
        <v>272</v>
      </c>
      <c r="L23" s="44">
        <f>K23/E23</f>
        <v>0.89768976897689767</v>
      </c>
    </row>
    <row r="24" spans="1:12" ht="12.75" customHeight="1" x14ac:dyDescent="0.2">
      <c r="A24" s="33"/>
      <c r="B24" s="34"/>
      <c r="C24" s="33"/>
      <c r="D24" s="33"/>
      <c r="E24" s="37"/>
      <c r="F24" s="43"/>
      <c r="G24" s="34"/>
      <c r="H24" s="37"/>
      <c r="I24" s="44"/>
      <c r="J24" s="126"/>
      <c r="K24" s="53"/>
      <c r="L24" s="44"/>
    </row>
    <row r="25" spans="1:12" x14ac:dyDescent="0.2">
      <c r="A25" s="144" t="s">
        <v>175</v>
      </c>
      <c r="B25" s="144" t="s">
        <v>176</v>
      </c>
      <c r="C25" s="144" t="s">
        <v>177</v>
      </c>
      <c r="D25" s="154">
        <v>2</v>
      </c>
      <c r="E25" s="144">
        <v>101</v>
      </c>
      <c r="F25" s="144"/>
      <c r="G25" s="144"/>
      <c r="H25" s="144">
        <v>0</v>
      </c>
      <c r="I25" s="41">
        <f t="shared" ref="I25" si="8">H25/E25</f>
        <v>0</v>
      </c>
      <c r="J25" s="63"/>
      <c r="K25" s="42">
        <f t="shared" ref="K25" si="9">E25-H25</f>
        <v>101</v>
      </c>
      <c r="L25" s="41">
        <f t="shared" ref="L25" si="10">K25/E25</f>
        <v>1</v>
      </c>
    </row>
    <row r="26" spans="1:12" x14ac:dyDescent="0.2">
      <c r="A26" s="33"/>
      <c r="B26" s="34">
        <f>COUNTA(B25:B25)</f>
        <v>1</v>
      </c>
      <c r="C26" s="33"/>
      <c r="D26" s="33"/>
      <c r="E26" s="37">
        <f>SUM(E25:E25)</f>
        <v>101</v>
      </c>
      <c r="F26" s="43"/>
      <c r="G26" s="34">
        <f>COUNTA(G25:G25)</f>
        <v>0</v>
      </c>
      <c r="H26" s="37">
        <f>SUM(H25:H25)</f>
        <v>0</v>
      </c>
      <c r="I26" s="44">
        <f>H26/E26</f>
        <v>0</v>
      </c>
      <c r="J26" s="126"/>
      <c r="K26" s="53">
        <f>E26-H26</f>
        <v>101</v>
      </c>
      <c r="L26" s="44">
        <f>K26/E26</f>
        <v>1</v>
      </c>
    </row>
    <row r="27" spans="1:12" ht="8.25" customHeight="1" x14ac:dyDescent="0.2">
      <c r="A27" s="33"/>
      <c r="B27" s="34"/>
      <c r="C27" s="33"/>
      <c r="D27" s="33"/>
      <c r="E27" s="37"/>
      <c r="F27" s="43"/>
      <c r="G27" s="34"/>
      <c r="H27" s="37"/>
      <c r="I27" s="44"/>
      <c r="J27" s="126"/>
      <c r="K27" s="53"/>
      <c r="L27" s="44"/>
    </row>
    <row r="28" spans="1:12" x14ac:dyDescent="0.2">
      <c r="A28" s="156" t="s">
        <v>178</v>
      </c>
      <c r="B28" s="156" t="s">
        <v>179</v>
      </c>
      <c r="C28" s="156" t="s">
        <v>180</v>
      </c>
      <c r="D28" s="152">
        <v>2</v>
      </c>
      <c r="E28" s="156">
        <v>101</v>
      </c>
      <c r="F28" s="156"/>
      <c r="G28" s="156"/>
      <c r="H28" s="156">
        <v>0</v>
      </c>
      <c r="I28" s="39">
        <f t="shared" ref="I28:I33" si="11">H28/E28</f>
        <v>0</v>
      </c>
      <c r="J28" s="62"/>
      <c r="K28" s="40">
        <f t="shared" ref="K28:K33" si="12">E28-H28</f>
        <v>101</v>
      </c>
      <c r="L28" s="39">
        <f t="shared" ref="L28:L33" si="13">K28/E28</f>
        <v>1</v>
      </c>
    </row>
    <row r="29" spans="1:12" x14ac:dyDescent="0.2">
      <c r="A29" s="156" t="s">
        <v>178</v>
      </c>
      <c r="B29" s="156" t="s">
        <v>181</v>
      </c>
      <c r="C29" s="156" t="s">
        <v>182</v>
      </c>
      <c r="D29" s="152">
        <v>1</v>
      </c>
      <c r="E29" s="156">
        <v>101</v>
      </c>
      <c r="F29" s="156"/>
      <c r="G29" s="156"/>
      <c r="H29" s="156">
        <v>0</v>
      </c>
      <c r="I29" s="39">
        <f t="shared" si="11"/>
        <v>0</v>
      </c>
      <c r="J29" s="62"/>
      <c r="K29" s="40">
        <f t="shared" si="12"/>
        <v>101</v>
      </c>
      <c r="L29" s="39">
        <f t="shared" si="13"/>
        <v>1</v>
      </c>
    </row>
    <row r="30" spans="1:12" x14ac:dyDescent="0.2">
      <c r="A30" s="156" t="s">
        <v>178</v>
      </c>
      <c r="B30" s="156" t="s">
        <v>183</v>
      </c>
      <c r="C30" s="156" t="s">
        <v>184</v>
      </c>
      <c r="D30" s="152">
        <v>1</v>
      </c>
      <c r="E30" s="156">
        <v>101</v>
      </c>
      <c r="F30" s="156"/>
      <c r="G30" s="156"/>
      <c r="H30" s="156">
        <v>0</v>
      </c>
      <c r="I30" s="39">
        <f t="shared" si="11"/>
        <v>0</v>
      </c>
      <c r="J30" s="62"/>
      <c r="K30" s="40">
        <f t="shared" si="12"/>
        <v>101</v>
      </c>
      <c r="L30" s="39">
        <f t="shared" si="13"/>
        <v>1</v>
      </c>
    </row>
    <row r="31" spans="1:12" x14ac:dyDescent="0.2">
      <c r="A31" s="156" t="s">
        <v>178</v>
      </c>
      <c r="B31" s="156" t="s">
        <v>185</v>
      </c>
      <c r="C31" s="156" t="s">
        <v>186</v>
      </c>
      <c r="D31" s="152">
        <v>1</v>
      </c>
      <c r="E31" s="156">
        <v>101</v>
      </c>
      <c r="F31" s="156"/>
      <c r="G31" s="156" t="s">
        <v>29</v>
      </c>
      <c r="H31" s="156">
        <v>2</v>
      </c>
      <c r="I31" s="39">
        <f t="shared" si="11"/>
        <v>1.9801980198019802E-2</v>
      </c>
      <c r="J31" s="62"/>
      <c r="K31" s="40">
        <f t="shared" si="12"/>
        <v>99</v>
      </c>
      <c r="L31" s="39">
        <f t="shared" si="13"/>
        <v>0.98019801980198018</v>
      </c>
    </row>
    <row r="32" spans="1:12" x14ac:dyDescent="0.2">
      <c r="A32" s="156" t="s">
        <v>178</v>
      </c>
      <c r="B32" s="156" t="s">
        <v>187</v>
      </c>
      <c r="C32" s="156" t="s">
        <v>188</v>
      </c>
      <c r="D32" s="152">
        <v>1</v>
      </c>
      <c r="E32" s="156">
        <v>101</v>
      </c>
      <c r="F32" s="156"/>
      <c r="G32" s="156" t="s">
        <v>29</v>
      </c>
      <c r="H32" s="156">
        <v>2</v>
      </c>
      <c r="I32" s="39">
        <f t="shared" si="11"/>
        <v>1.9801980198019802E-2</v>
      </c>
      <c r="J32" s="62"/>
      <c r="K32" s="40">
        <f t="shared" si="12"/>
        <v>99</v>
      </c>
      <c r="L32" s="39">
        <f t="shared" si="13"/>
        <v>0.98019801980198018</v>
      </c>
    </row>
    <row r="33" spans="1:12" x14ac:dyDescent="0.2">
      <c r="A33" s="144" t="s">
        <v>178</v>
      </c>
      <c r="B33" s="144" t="s">
        <v>189</v>
      </c>
      <c r="C33" s="144" t="s">
        <v>190</v>
      </c>
      <c r="D33" s="154">
        <v>1</v>
      </c>
      <c r="E33" s="144">
        <v>101</v>
      </c>
      <c r="F33" s="144"/>
      <c r="G33" s="144" t="s">
        <v>29</v>
      </c>
      <c r="H33" s="144">
        <v>2</v>
      </c>
      <c r="I33" s="41">
        <f t="shared" si="11"/>
        <v>1.9801980198019802E-2</v>
      </c>
      <c r="J33" s="63"/>
      <c r="K33" s="42">
        <f t="shared" si="12"/>
        <v>99</v>
      </c>
      <c r="L33" s="41">
        <f t="shared" si="13"/>
        <v>0.98019801980198018</v>
      </c>
    </row>
    <row r="34" spans="1:12" x14ac:dyDescent="0.2">
      <c r="A34" s="33"/>
      <c r="B34" s="34">
        <f>COUNTA(B28:B33)</f>
        <v>6</v>
      </c>
      <c r="C34" s="33"/>
      <c r="D34" s="33"/>
      <c r="E34" s="37">
        <f>SUM(E28:E33)</f>
        <v>606</v>
      </c>
      <c r="F34" s="43"/>
      <c r="G34" s="34">
        <f>COUNTA(G28:G33)</f>
        <v>3</v>
      </c>
      <c r="H34" s="37">
        <f>SUM(H28:H33)</f>
        <v>6</v>
      </c>
      <c r="I34" s="44">
        <f>H34/E34</f>
        <v>9.9009900990099011E-3</v>
      </c>
      <c r="J34" s="126"/>
      <c r="K34" s="53">
        <f>E34-H34</f>
        <v>600</v>
      </c>
      <c r="L34" s="44">
        <f>K34/E34</f>
        <v>0.99009900990099009</v>
      </c>
    </row>
    <row r="35" spans="1:12" ht="12.75" customHeight="1" x14ac:dyDescent="0.2">
      <c r="A35" s="33"/>
      <c r="B35" s="34"/>
      <c r="C35" s="33"/>
      <c r="D35" s="33"/>
      <c r="E35" s="37"/>
      <c r="F35" s="43"/>
      <c r="G35" s="34"/>
      <c r="H35" s="37"/>
      <c r="I35" s="44"/>
      <c r="J35" s="126"/>
      <c r="K35" s="53"/>
      <c r="L35" s="44"/>
    </row>
    <row r="36" spans="1:12" x14ac:dyDescent="0.2">
      <c r="A36" s="144" t="s">
        <v>191</v>
      </c>
      <c r="B36" s="144" t="s">
        <v>192</v>
      </c>
      <c r="C36" s="144" t="s">
        <v>257</v>
      </c>
      <c r="D36" s="154">
        <v>1</v>
      </c>
      <c r="E36" s="144">
        <v>101</v>
      </c>
      <c r="F36" s="144"/>
      <c r="G36" s="144" t="s">
        <v>29</v>
      </c>
      <c r="H36" s="144">
        <v>3</v>
      </c>
      <c r="I36" s="41">
        <f t="shared" ref="I36" si="14">H36/E36</f>
        <v>2.9702970297029702E-2</v>
      </c>
      <c r="J36" s="63"/>
      <c r="K36" s="42">
        <f t="shared" ref="K36" si="15">E36-H36</f>
        <v>98</v>
      </c>
      <c r="L36" s="41">
        <f t="shared" ref="L36" si="16">K36/E36</f>
        <v>0.97029702970297027</v>
      </c>
    </row>
    <row r="37" spans="1:12" x14ac:dyDescent="0.2">
      <c r="A37" s="33"/>
      <c r="B37" s="34">
        <f>COUNTA(B36:B36)</f>
        <v>1</v>
      </c>
      <c r="C37" s="33"/>
      <c r="D37" s="33"/>
      <c r="E37" s="37">
        <f>SUM(E36:E36)</f>
        <v>101</v>
      </c>
      <c r="F37" s="43"/>
      <c r="G37" s="34">
        <f>COUNTA(G36:G36)</f>
        <v>1</v>
      </c>
      <c r="H37" s="37">
        <f>SUM(H36:H36)</f>
        <v>3</v>
      </c>
      <c r="I37" s="44">
        <f>H37/E37</f>
        <v>2.9702970297029702E-2</v>
      </c>
      <c r="J37" s="126"/>
      <c r="K37" s="53">
        <f>E37-H37</f>
        <v>98</v>
      </c>
      <c r="L37" s="44">
        <f>K37/E37</f>
        <v>0.97029702970297027</v>
      </c>
    </row>
    <row r="38" spans="1:12" ht="12" customHeight="1" x14ac:dyDescent="0.2">
      <c r="A38" s="33"/>
      <c r="B38" s="34"/>
      <c r="C38" s="33"/>
      <c r="D38" s="33"/>
      <c r="E38" s="37"/>
      <c r="F38" s="43"/>
      <c r="G38" s="34"/>
      <c r="H38" s="37"/>
      <c r="I38" s="44"/>
      <c r="J38" s="126"/>
      <c r="K38" s="53"/>
      <c r="L38" s="44"/>
    </row>
    <row r="39" spans="1:12" x14ac:dyDescent="0.2">
      <c r="A39" s="156" t="s">
        <v>193</v>
      </c>
      <c r="B39" s="156" t="s">
        <v>194</v>
      </c>
      <c r="C39" s="156" t="s">
        <v>291</v>
      </c>
      <c r="D39" s="152">
        <v>1</v>
      </c>
      <c r="E39" s="156">
        <v>101</v>
      </c>
      <c r="F39" s="156"/>
      <c r="G39" s="156" t="s">
        <v>29</v>
      </c>
      <c r="H39" s="156">
        <v>3</v>
      </c>
      <c r="I39" s="39">
        <f t="shared" ref="I39:I73" si="17">H39/E39</f>
        <v>2.9702970297029702E-2</v>
      </c>
      <c r="J39" s="62"/>
      <c r="K39" s="40">
        <f t="shared" ref="K39:K73" si="18">E39-H39</f>
        <v>98</v>
      </c>
      <c r="L39" s="39">
        <f t="shared" ref="L39:L73" si="19">K39/E39</f>
        <v>0.97029702970297027</v>
      </c>
    </row>
    <row r="40" spans="1:12" x14ac:dyDescent="0.2">
      <c r="A40" s="156" t="s">
        <v>193</v>
      </c>
      <c r="B40" s="156" t="s">
        <v>195</v>
      </c>
      <c r="C40" s="156" t="s">
        <v>196</v>
      </c>
      <c r="D40" s="152">
        <v>1</v>
      </c>
      <c r="E40" s="156">
        <v>101</v>
      </c>
      <c r="F40" s="156"/>
      <c r="G40" s="156" t="s">
        <v>29</v>
      </c>
      <c r="H40" s="156">
        <v>6</v>
      </c>
      <c r="I40" s="39">
        <f t="shared" ref="I40:I72" si="20">H40/E40</f>
        <v>5.9405940594059403E-2</v>
      </c>
      <c r="J40" s="62"/>
      <c r="K40" s="40">
        <f t="shared" ref="K40:K72" si="21">E40-H40</f>
        <v>95</v>
      </c>
      <c r="L40" s="39">
        <f t="shared" ref="L40:L72" si="22">K40/E40</f>
        <v>0.94059405940594054</v>
      </c>
    </row>
    <row r="41" spans="1:12" x14ac:dyDescent="0.2">
      <c r="A41" s="156" t="s">
        <v>193</v>
      </c>
      <c r="B41" s="156" t="s">
        <v>197</v>
      </c>
      <c r="C41" s="156" t="s">
        <v>198</v>
      </c>
      <c r="D41" s="152">
        <v>1</v>
      </c>
      <c r="E41" s="156">
        <v>101</v>
      </c>
      <c r="F41" s="156"/>
      <c r="G41" s="156" t="s">
        <v>29</v>
      </c>
      <c r="H41" s="156">
        <v>2</v>
      </c>
      <c r="I41" s="39">
        <f t="shared" si="20"/>
        <v>1.9801980198019802E-2</v>
      </c>
      <c r="J41" s="62"/>
      <c r="K41" s="40">
        <f t="shared" si="21"/>
        <v>99</v>
      </c>
      <c r="L41" s="39">
        <f t="shared" si="22"/>
        <v>0.98019801980198018</v>
      </c>
    </row>
    <row r="42" spans="1:12" x14ac:dyDescent="0.2">
      <c r="A42" s="156" t="s">
        <v>193</v>
      </c>
      <c r="B42" s="156" t="s">
        <v>199</v>
      </c>
      <c r="C42" s="156" t="s">
        <v>200</v>
      </c>
      <c r="D42" s="152">
        <v>1</v>
      </c>
      <c r="E42" s="156">
        <v>101</v>
      </c>
      <c r="F42" s="156"/>
      <c r="G42" s="156" t="s">
        <v>29</v>
      </c>
      <c r="H42" s="156">
        <v>2</v>
      </c>
      <c r="I42" s="39">
        <f t="shared" si="20"/>
        <v>1.9801980198019802E-2</v>
      </c>
      <c r="J42" s="62"/>
      <c r="K42" s="40">
        <f t="shared" si="21"/>
        <v>99</v>
      </c>
      <c r="L42" s="39">
        <f t="shared" si="22"/>
        <v>0.98019801980198018</v>
      </c>
    </row>
    <row r="43" spans="1:12" x14ac:dyDescent="0.2">
      <c r="A43" s="156" t="s">
        <v>193</v>
      </c>
      <c r="B43" s="156" t="s">
        <v>201</v>
      </c>
      <c r="C43" s="156" t="s">
        <v>202</v>
      </c>
      <c r="D43" s="152">
        <v>1</v>
      </c>
      <c r="E43" s="156">
        <v>101</v>
      </c>
      <c r="F43" s="156"/>
      <c r="G43" s="156" t="s">
        <v>29</v>
      </c>
      <c r="H43" s="156">
        <v>6</v>
      </c>
      <c r="I43" s="39">
        <f t="shared" si="20"/>
        <v>5.9405940594059403E-2</v>
      </c>
      <c r="J43" s="62"/>
      <c r="K43" s="40">
        <f t="shared" si="21"/>
        <v>95</v>
      </c>
      <c r="L43" s="39">
        <f t="shared" si="22"/>
        <v>0.94059405940594054</v>
      </c>
    </row>
    <row r="44" spans="1:12" x14ac:dyDescent="0.2">
      <c r="A44" s="156" t="s">
        <v>193</v>
      </c>
      <c r="B44" s="156" t="s">
        <v>203</v>
      </c>
      <c r="C44" s="156" t="s">
        <v>204</v>
      </c>
      <c r="D44" s="152">
        <v>1</v>
      </c>
      <c r="E44" s="156">
        <v>101</v>
      </c>
      <c r="F44" s="156"/>
      <c r="G44" s="156" t="s">
        <v>29</v>
      </c>
      <c r="H44" s="156">
        <v>3</v>
      </c>
      <c r="I44" s="39">
        <f t="shared" si="20"/>
        <v>2.9702970297029702E-2</v>
      </c>
      <c r="J44" s="62"/>
      <c r="K44" s="40">
        <f t="shared" si="21"/>
        <v>98</v>
      </c>
      <c r="L44" s="39">
        <f t="shared" si="22"/>
        <v>0.97029702970297027</v>
      </c>
    </row>
    <row r="45" spans="1:12" x14ac:dyDescent="0.2">
      <c r="A45" s="156" t="s">
        <v>193</v>
      </c>
      <c r="B45" s="156" t="s">
        <v>205</v>
      </c>
      <c r="C45" s="156" t="s">
        <v>206</v>
      </c>
      <c r="D45" s="152">
        <v>1</v>
      </c>
      <c r="E45" s="156">
        <v>101</v>
      </c>
      <c r="F45" s="156"/>
      <c r="G45" s="156"/>
      <c r="H45" s="156">
        <v>0</v>
      </c>
      <c r="I45" s="39">
        <f t="shared" si="20"/>
        <v>0</v>
      </c>
      <c r="J45" s="62"/>
      <c r="K45" s="40">
        <f t="shared" si="21"/>
        <v>101</v>
      </c>
      <c r="L45" s="39">
        <f t="shared" si="22"/>
        <v>1</v>
      </c>
    </row>
    <row r="46" spans="1:12" x14ac:dyDescent="0.2">
      <c r="A46" s="156" t="s">
        <v>193</v>
      </c>
      <c r="B46" s="156" t="s">
        <v>207</v>
      </c>
      <c r="C46" s="156" t="s">
        <v>208</v>
      </c>
      <c r="D46" s="152">
        <v>1</v>
      </c>
      <c r="E46" s="156">
        <v>101</v>
      </c>
      <c r="F46" s="156"/>
      <c r="G46" s="156" t="s">
        <v>29</v>
      </c>
      <c r="H46" s="156">
        <v>2</v>
      </c>
      <c r="I46" s="39">
        <f t="shared" si="20"/>
        <v>1.9801980198019802E-2</v>
      </c>
      <c r="J46" s="62"/>
      <c r="K46" s="40">
        <f t="shared" si="21"/>
        <v>99</v>
      </c>
      <c r="L46" s="39">
        <f t="shared" si="22"/>
        <v>0.98019801980198018</v>
      </c>
    </row>
    <row r="47" spans="1:12" x14ac:dyDescent="0.2">
      <c r="A47" s="156" t="s">
        <v>193</v>
      </c>
      <c r="B47" s="156" t="s">
        <v>209</v>
      </c>
      <c r="C47" s="156" t="s">
        <v>210</v>
      </c>
      <c r="D47" s="152">
        <v>1</v>
      </c>
      <c r="E47" s="156">
        <v>101</v>
      </c>
      <c r="F47" s="156"/>
      <c r="G47" s="156"/>
      <c r="H47" s="156">
        <v>0</v>
      </c>
      <c r="I47" s="39">
        <f t="shared" si="20"/>
        <v>0</v>
      </c>
      <c r="J47" s="62"/>
      <c r="K47" s="40">
        <f t="shared" si="21"/>
        <v>101</v>
      </c>
      <c r="L47" s="39">
        <f t="shared" si="22"/>
        <v>1</v>
      </c>
    </row>
    <row r="48" spans="1:12" x14ac:dyDescent="0.2">
      <c r="A48" s="156" t="s">
        <v>193</v>
      </c>
      <c r="B48" s="156" t="s">
        <v>258</v>
      </c>
      <c r="C48" s="156" t="s">
        <v>259</v>
      </c>
      <c r="D48" s="152">
        <v>1</v>
      </c>
      <c r="E48" s="156">
        <v>101</v>
      </c>
      <c r="F48" s="156"/>
      <c r="G48" s="156" t="s">
        <v>29</v>
      </c>
      <c r="H48" s="156">
        <v>2</v>
      </c>
      <c r="I48" s="39">
        <f t="shared" si="20"/>
        <v>1.9801980198019802E-2</v>
      </c>
      <c r="J48" s="62"/>
      <c r="K48" s="40">
        <f t="shared" si="21"/>
        <v>99</v>
      </c>
      <c r="L48" s="39">
        <f t="shared" si="22"/>
        <v>0.98019801980198018</v>
      </c>
    </row>
    <row r="49" spans="1:12" x14ac:dyDescent="0.2">
      <c r="A49" s="156" t="s">
        <v>193</v>
      </c>
      <c r="B49" s="156" t="s">
        <v>260</v>
      </c>
      <c r="C49" s="156" t="s">
        <v>261</v>
      </c>
      <c r="D49" s="152">
        <v>1</v>
      </c>
      <c r="E49" s="156">
        <v>101</v>
      </c>
      <c r="F49" s="156"/>
      <c r="G49" s="156"/>
      <c r="H49" s="156">
        <v>0</v>
      </c>
      <c r="I49" s="39">
        <f t="shared" si="20"/>
        <v>0</v>
      </c>
      <c r="J49" s="62"/>
      <c r="K49" s="40">
        <f t="shared" si="21"/>
        <v>101</v>
      </c>
      <c r="L49" s="39">
        <f t="shared" si="22"/>
        <v>1</v>
      </c>
    </row>
    <row r="50" spans="1:12" x14ac:dyDescent="0.2">
      <c r="A50" s="156" t="s">
        <v>193</v>
      </c>
      <c r="B50" s="156" t="s">
        <v>262</v>
      </c>
      <c r="C50" s="156" t="s">
        <v>263</v>
      </c>
      <c r="D50" s="152">
        <v>1</v>
      </c>
      <c r="E50" s="156">
        <v>101</v>
      </c>
      <c r="F50" s="156"/>
      <c r="G50" s="156"/>
      <c r="H50" s="156">
        <v>0</v>
      </c>
      <c r="I50" s="39">
        <f t="shared" si="20"/>
        <v>0</v>
      </c>
      <c r="J50" s="62"/>
      <c r="K50" s="40">
        <f t="shared" si="21"/>
        <v>101</v>
      </c>
      <c r="L50" s="39">
        <f t="shared" si="22"/>
        <v>1</v>
      </c>
    </row>
    <row r="51" spans="1:12" x14ac:dyDescent="0.2">
      <c r="A51" s="156" t="s">
        <v>193</v>
      </c>
      <c r="B51" s="156" t="s">
        <v>211</v>
      </c>
      <c r="C51" s="156" t="s">
        <v>212</v>
      </c>
      <c r="D51" s="152">
        <v>1</v>
      </c>
      <c r="E51" s="156">
        <v>101</v>
      </c>
      <c r="F51" s="156"/>
      <c r="G51" s="156" t="s">
        <v>29</v>
      </c>
      <c r="H51" s="156">
        <v>2</v>
      </c>
      <c r="I51" s="39">
        <f t="shared" si="20"/>
        <v>1.9801980198019802E-2</v>
      </c>
      <c r="J51" s="62"/>
      <c r="K51" s="40">
        <f t="shared" si="21"/>
        <v>99</v>
      </c>
      <c r="L51" s="39">
        <f t="shared" si="22"/>
        <v>0.98019801980198018</v>
      </c>
    </row>
    <row r="52" spans="1:12" x14ac:dyDescent="0.2">
      <c r="A52" s="156" t="s">
        <v>193</v>
      </c>
      <c r="B52" s="156" t="s">
        <v>213</v>
      </c>
      <c r="C52" s="156" t="s">
        <v>214</v>
      </c>
      <c r="D52" s="152">
        <v>1</v>
      </c>
      <c r="E52" s="156">
        <v>101</v>
      </c>
      <c r="F52" s="156"/>
      <c r="G52" s="156" t="s">
        <v>29</v>
      </c>
      <c r="H52" s="156">
        <v>2</v>
      </c>
      <c r="I52" s="39">
        <f t="shared" si="20"/>
        <v>1.9801980198019802E-2</v>
      </c>
      <c r="J52" s="62"/>
      <c r="K52" s="40">
        <f t="shared" si="21"/>
        <v>99</v>
      </c>
      <c r="L52" s="39">
        <f t="shared" si="22"/>
        <v>0.98019801980198018</v>
      </c>
    </row>
    <row r="53" spans="1:12" x14ac:dyDescent="0.2">
      <c r="A53" s="156" t="s">
        <v>193</v>
      </c>
      <c r="B53" s="156" t="s">
        <v>215</v>
      </c>
      <c r="C53" s="156" t="s">
        <v>216</v>
      </c>
      <c r="D53" s="152">
        <v>1</v>
      </c>
      <c r="E53" s="156">
        <v>101</v>
      </c>
      <c r="F53" s="156"/>
      <c r="G53" s="156" t="s">
        <v>29</v>
      </c>
      <c r="H53" s="156">
        <v>1</v>
      </c>
      <c r="I53" s="39">
        <f t="shared" si="20"/>
        <v>9.9009900990099011E-3</v>
      </c>
      <c r="J53" s="62"/>
      <c r="K53" s="40">
        <f t="shared" si="21"/>
        <v>100</v>
      </c>
      <c r="L53" s="39">
        <f t="shared" si="22"/>
        <v>0.99009900990099009</v>
      </c>
    </row>
    <row r="54" spans="1:12" x14ac:dyDescent="0.2">
      <c r="A54" s="156" t="s">
        <v>193</v>
      </c>
      <c r="B54" s="156" t="s">
        <v>217</v>
      </c>
      <c r="C54" s="156" t="s">
        <v>218</v>
      </c>
      <c r="D54" s="152">
        <v>1</v>
      </c>
      <c r="E54" s="156">
        <v>101</v>
      </c>
      <c r="F54" s="156"/>
      <c r="G54" s="156" t="s">
        <v>29</v>
      </c>
      <c r="H54" s="156">
        <v>20</v>
      </c>
      <c r="I54" s="39">
        <f t="shared" si="20"/>
        <v>0.19801980198019803</v>
      </c>
      <c r="J54" s="62"/>
      <c r="K54" s="40">
        <f t="shared" si="21"/>
        <v>81</v>
      </c>
      <c r="L54" s="39">
        <f t="shared" si="22"/>
        <v>0.80198019801980203</v>
      </c>
    </row>
    <row r="55" spans="1:12" x14ac:dyDescent="0.2">
      <c r="A55" s="156" t="s">
        <v>193</v>
      </c>
      <c r="B55" s="156" t="s">
        <v>219</v>
      </c>
      <c r="C55" s="156" t="s">
        <v>292</v>
      </c>
      <c r="D55" s="152">
        <v>1</v>
      </c>
      <c r="E55" s="156">
        <v>101</v>
      </c>
      <c r="F55" s="156"/>
      <c r="G55" s="156" t="s">
        <v>29</v>
      </c>
      <c r="H55" s="156">
        <v>4</v>
      </c>
      <c r="I55" s="39">
        <f>H55/E55</f>
        <v>3.9603960396039604E-2</v>
      </c>
      <c r="J55" s="62"/>
      <c r="K55" s="40">
        <f>E55-H55</f>
        <v>97</v>
      </c>
      <c r="L55" s="39">
        <f t="shared" si="22"/>
        <v>0.96039603960396036</v>
      </c>
    </row>
    <row r="56" spans="1:12" x14ac:dyDescent="0.2">
      <c r="A56" s="156" t="s">
        <v>193</v>
      </c>
      <c r="B56" s="156" t="s">
        <v>220</v>
      </c>
      <c r="C56" s="156" t="s">
        <v>293</v>
      </c>
      <c r="D56" s="152">
        <v>1</v>
      </c>
      <c r="E56" s="156">
        <v>101</v>
      </c>
      <c r="F56" s="156"/>
      <c r="G56" s="156" t="s">
        <v>29</v>
      </c>
      <c r="H56" s="156">
        <v>3</v>
      </c>
      <c r="I56" s="39">
        <f>H56/E56</f>
        <v>2.9702970297029702E-2</v>
      </c>
      <c r="J56" s="62"/>
      <c r="K56" s="40">
        <f>E56-H56</f>
        <v>98</v>
      </c>
      <c r="L56" s="39">
        <f t="shared" si="22"/>
        <v>0.97029702970297027</v>
      </c>
    </row>
    <row r="57" spans="1:12" x14ac:dyDescent="0.2">
      <c r="A57" s="156" t="s">
        <v>193</v>
      </c>
      <c r="B57" s="156" t="s">
        <v>221</v>
      </c>
      <c r="C57" s="156" t="s">
        <v>294</v>
      </c>
      <c r="D57" s="152">
        <v>1</v>
      </c>
      <c r="E57" s="156">
        <v>101</v>
      </c>
      <c r="F57" s="156"/>
      <c r="G57" s="156" t="s">
        <v>29</v>
      </c>
      <c r="H57" s="156">
        <v>1</v>
      </c>
      <c r="I57" s="39">
        <f t="shared" si="20"/>
        <v>9.9009900990099011E-3</v>
      </c>
      <c r="J57" s="62"/>
      <c r="K57" s="40">
        <f t="shared" si="21"/>
        <v>100</v>
      </c>
      <c r="L57" s="39">
        <f t="shared" si="22"/>
        <v>0.99009900990099009</v>
      </c>
    </row>
    <row r="58" spans="1:12" x14ac:dyDescent="0.2">
      <c r="A58" s="156" t="s">
        <v>193</v>
      </c>
      <c r="B58" s="156" t="s">
        <v>224</v>
      </c>
      <c r="C58" s="156" t="s">
        <v>225</v>
      </c>
      <c r="D58" s="152">
        <v>1</v>
      </c>
      <c r="E58" s="156">
        <v>101</v>
      </c>
      <c r="F58" s="156"/>
      <c r="G58" s="156"/>
      <c r="H58" s="156">
        <v>0</v>
      </c>
      <c r="I58" s="39">
        <f t="shared" si="20"/>
        <v>0</v>
      </c>
      <c r="J58" s="62"/>
      <c r="K58" s="40">
        <f t="shared" si="21"/>
        <v>101</v>
      </c>
      <c r="L58" s="39">
        <f t="shared" si="22"/>
        <v>1</v>
      </c>
    </row>
    <row r="59" spans="1:12" x14ac:dyDescent="0.2">
      <c r="A59" s="156" t="s">
        <v>193</v>
      </c>
      <c r="B59" s="156" t="s">
        <v>264</v>
      </c>
      <c r="C59" s="156" t="s">
        <v>265</v>
      </c>
      <c r="D59" s="152">
        <v>1</v>
      </c>
      <c r="E59" s="156">
        <v>101</v>
      </c>
      <c r="F59" s="156"/>
      <c r="G59" s="156" t="s">
        <v>29</v>
      </c>
      <c r="H59" s="156">
        <v>6</v>
      </c>
      <c r="I59" s="39">
        <f t="shared" si="20"/>
        <v>5.9405940594059403E-2</v>
      </c>
      <c r="J59" s="62"/>
      <c r="K59" s="40">
        <f t="shared" si="21"/>
        <v>95</v>
      </c>
      <c r="L59" s="39">
        <f t="shared" si="22"/>
        <v>0.94059405940594054</v>
      </c>
    </row>
    <row r="60" spans="1:12" x14ac:dyDescent="0.2">
      <c r="A60" s="156" t="s">
        <v>193</v>
      </c>
      <c r="B60" s="156" t="s">
        <v>266</v>
      </c>
      <c r="C60" s="156" t="s">
        <v>267</v>
      </c>
      <c r="D60" s="152">
        <v>1</v>
      </c>
      <c r="E60" s="156">
        <v>101</v>
      </c>
      <c r="F60" s="156"/>
      <c r="G60" s="156" t="s">
        <v>29</v>
      </c>
      <c r="H60" s="156">
        <v>2</v>
      </c>
      <c r="I60" s="39">
        <f t="shared" si="20"/>
        <v>1.9801980198019802E-2</v>
      </c>
      <c r="J60" s="62"/>
      <c r="K60" s="40">
        <f t="shared" si="21"/>
        <v>99</v>
      </c>
      <c r="L60" s="39">
        <f t="shared" si="22"/>
        <v>0.98019801980198018</v>
      </c>
    </row>
    <row r="61" spans="1:12" x14ac:dyDescent="0.2">
      <c r="A61" s="156" t="s">
        <v>193</v>
      </c>
      <c r="B61" s="156" t="s">
        <v>226</v>
      </c>
      <c r="C61" s="156" t="s">
        <v>227</v>
      </c>
      <c r="D61" s="152">
        <v>1</v>
      </c>
      <c r="E61" s="156">
        <v>101</v>
      </c>
      <c r="F61" s="156"/>
      <c r="G61" s="156"/>
      <c r="H61" s="156">
        <v>0</v>
      </c>
      <c r="I61" s="39">
        <f t="shared" si="20"/>
        <v>0</v>
      </c>
      <c r="J61" s="62"/>
      <c r="K61" s="40">
        <f t="shared" si="21"/>
        <v>101</v>
      </c>
      <c r="L61" s="39">
        <f t="shared" si="22"/>
        <v>1</v>
      </c>
    </row>
    <row r="62" spans="1:12" x14ac:dyDescent="0.2">
      <c r="A62" s="156" t="s">
        <v>193</v>
      </c>
      <c r="B62" s="156" t="s">
        <v>228</v>
      </c>
      <c r="C62" s="156" t="s">
        <v>229</v>
      </c>
      <c r="D62" s="152">
        <v>1</v>
      </c>
      <c r="E62" s="156">
        <v>101</v>
      </c>
      <c r="F62" s="156"/>
      <c r="G62" s="156" t="s">
        <v>29</v>
      </c>
      <c r="H62" s="156">
        <v>2</v>
      </c>
      <c r="I62" s="39">
        <f t="shared" si="20"/>
        <v>1.9801980198019802E-2</v>
      </c>
      <c r="J62" s="62"/>
      <c r="K62" s="40">
        <f t="shared" si="21"/>
        <v>99</v>
      </c>
      <c r="L62" s="39">
        <f t="shared" si="22"/>
        <v>0.98019801980198018</v>
      </c>
    </row>
    <row r="63" spans="1:12" x14ac:dyDescent="0.2">
      <c r="A63" s="156" t="s">
        <v>193</v>
      </c>
      <c r="B63" s="156" t="s">
        <v>232</v>
      </c>
      <c r="C63" s="156" t="s">
        <v>233</v>
      </c>
      <c r="D63" s="152">
        <v>1</v>
      </c>
      <c r="E63" s="156">
        <v>101</v>
      </c>
      <c r="F63" s="156"/>
      <c r="G63" s="156"/>
      <c r="H63" s="156">
        <v>0</v>
      </c>
      <c r="I63" s="39">
        <f t="shared" si="20"/>
        <v>0</v>
      </c>
      <c r="J63" s="62"/>
      <c r="K63" s="40">
        <f t="shared" si="21"/>
        <v>101</v>
      </c>
      <c r="L63" s="39">
        <f t="shared" si="22"/>
        <v>1</v>
      </c>
    </row>
    <row r="64" spans="1:12" x14ac:dyDescent="0.2">
      <c r="A64" s="156" t="s">
        <v>193</v>
      </c>
      <c r="B64" s="156" t="s">
        <v>234</v>
      </c>
      <c r="C64" s="156" t="s">
        <v>235</v>
      </c>
      <c r="D64" s="152">
        <v>1</v>
      </c>
      <c r="E64" s="156">
        <v>101</v>
      </c>
      <c r="F64" s="156"/>
      <c r="G64" s="156"/>
      <c r="H64" s="156">
        <v>0</v>
      </c>
      <c r="I64" s="39">
        <f t="shared" si="20"/>
        <v>0</v>
      </c>
      <c r="J64" s="62"/>
      <c r="K64" s="40">
        <f t="shared" ref="K64:K66" si="23">E64-H64</f>
        <v>101</v>
      </c>
      <c r="L64" s="39">
        <f t="shared" ref="L64:L66" si="24">K64/E64</f>
        <v>1</v>
      </c>
    </row>
    <row r="65" spans="1:12" x14ac:dyDescent="0.2">
      <c r="A65" s="156" t="s">
        <v>193</v>
      </c>
      <c r="B65" s="156" t="s">
        <v>236</v>
      </c>
      <c r="C65" s="156" t="s">
        <v>237</v>
      </c>
      <c r="D65" s="152">
        <v>1</v>
      </c>
      <c r="E65" s="156">
        <v>101</v>
      </c>
      <c r="F65" s="156"/>
      <c r="G65" s="156" t="s">
        <v>29</v>
      </c>
      <c r="H65" s="156">
        <v>3</v>
      </c>
      <c r="I65" s="39">
        <f t="shared" si="20"/>
        <v>2.9702970297029702E-2</v>
      </c>
      <c r="J65" s="62"/>
      <c r="K65" s="40">
        <f t="shared" si="23"/>
        <v>98</v>
      </c>
      <c r="L65" s="39">
        <f t="shared" si="24"/>
        <v>0.97029702970297027</v>
      </c>
    </row>
    <row r="66" spans="1:12" x14ac:dyDescent="0.2">
      <c r="A66" s="156" t="s">
        <v>193</v>
      </c>
      <c r="B66" s="156" t="s">
        <v>238</v>
      </c>
      <c r="C66" s="156" t="s">
        <v>239</v>
      </c>
      <c r="D66" s="152">
        <v>1</v>
      </c>
      <c r="E66" s="156">
        <v>101</v>
      </c>
      <c r="F66" s="156"/>
      <c r="G66" s="156" t="s">
        <v>29</v>
      </c>
      <c r="H66" s="156">
        <v>2</v>
      </c>
      <c r="I66" s="39">
        <f t="shared" si="20"/>
        <v>1.9801980198019802E-2</v>
      </c>
      <c r="J66" s="62"/>
      <c r="K66" s="40">
        <f t="shared" si="23"/>
        <v>99</v>
      </c>
      <c r="L66" s="39">
        <f t="shared" si="24"/>
        <v>0.98019801980198018</v>
      </c>
    </row>
    <row r="67" spans="1:12" x14ac:dyDescent="0.2">
      <c r="A67" s="156" t="s">
        <v>193</v>
      </c>
      <c r="B67" s="156" t="s">
        <v>240</v>
      </c>
      <c r="C67" s="156" t="s">
        <v>241</v>
      </c>
      <c r="D67" s="152">
        <v>1</v>
      </c>
      <c r="E67" s="156">
        <v>101</v>
      </c>
      <c r="F67" s="156"/>
      <c r="G67" s="156" t="s">
        <v>29</v>
      </c>
      <c r="H67" s="156">
        <v>9</v>
      </c>
      <c r="I67" s="39">
        <f t="shared" si="20"/>
        <v>8.9108910891089105E-2</v>
      </c>
      <c r="J67" s="62"/>
      <c r="K67" s="40">
        <f t="shared" si="21"/>
        <v>92</v>
      </c>
      <c r="L67" s="39">
        <f t="shared" si="22"/>
        <v>0.91089108910891092</v>
      </c>
    </row>
    <row r="68" spans="1:12" x14ac:dyDescent="0.2">
      <c r="A68" s="156" t="s">
        <v>193</v>
      </c>
      <c r="B68" s="156" t="s">
        <v>242</v>
      </c>
      <c r="C68" s="156" t="s">
        <v>243</v>
      </c>
      <c r="D68" s="152">
        <v>1</v>
      </c>
      <c r="E68" s="156">
        <v>101</v>
      </c>
      <c r="F68" s="156"/>
      <c r="G68" s="156" t="s">
        <v>29</v>
      </c>
      <c r="H68" s="156">
        <v>12</v>
      </c>
      <c r="I68" s="39">
        <f t="shared" si="20"/>
        <v>0.11881188118811881</v>
      </c>
      <c r="J68" s="62"/>
      <c r="K68" s="40">
        <f t="shared" si="21"/>
        <v>89</v>
      </c>
      <c r="L68" s="39">
        <f t="shared" si="22"/>
        <v>0.88118811881188119</v>
      </c>
    </row>
    <row r="69" spans="1:12" x14ac:dyDescent="0.2">
      <c r="A69" s="156" t="s">
        <v>193</v>
      </c>
      <c r="B69" s="156" t="s">
        <v>244</v>
      </c>
      <c r="C69" s="156" t="s">
        <v>245</v>
      </c>
      <c r="D69" s="152">
        <v>1</v>
      </c>
      <c r="E69" s="156">
        <v>101</v>
      </c>
      <c r="F69" s="156"/>
      <c r="G69" s="156" t="s">
        <v>29</v>
      </c>
      <c r="H69" s="156">
        <v>2</v>
      </c>
      <c r="I69" s="39">
        <f t="shared" si="20"/>
        <v>1.9801980198019802E-2</v>
      </c>
      <c r="J69" s="62"/>
      <c r="K69" s="40">
        <f t="shared" si="21"/>
        <v>99</v>
      </c>
      <c r="L69" s="39">
        <f t="shared" si="22"/>
        <v>0.98019801980198018</v>
      </c>
    </row>
    <row r="70" spans="1:12" x14ac:dyDescent="0.2">
      <c r="A70" s="156" t="s">
        <v>193</v>
      </c>
      <c r="B70" s="156" t="s">
        <v>246</v>
      </c>
      <c r="C70" s="156" t="s">
        <v>247</v>
      </c>
      <c r="D70" s="152">
        <v>1</v>
      </c>
      <c r="E70" s="156">
        <v>101</v>
      </c>
      <c r="F70" s="156"/>
      <c r="G70" s="156" t="s">
        <v>29</v>
      </c>
      <c r="H70" s="156">
        <v>8</v>
      </c>
      <c r="I70" s="39">
        <f t="shared" si="20"/>
        <v>7.9207920792079209E-2</v>
      </c>
      <c r="J70" s="62"/>
      <c r="K70" s="40">
        <f t="shared" si="21"/>
        <v>93</v>
      </c>
      <c r="L70" s="39">
        <f t="shared" si="22"/>
        <v>0.92079207920792083</v>
      </c>
    </row>
    <row r="71" spans="1:12" x14ac:dyDescent="0.2">
      <c r="A71" s="156" t="s">
        <v>193</v>
      </c>
      <c r="B71" s="156" t="s">
        <v>248</v>
      </c>
      <c r="C71" s="156" t="s">
        <v>249</v>
      </c>
      <c r="D71" s="152">
        <v>1</v>
      </c>
      <c r="E71" s="156">
        <v>101</v>
      </c>
      <c r="F71" s="156"/>
      <c r="G71" s="156" t="s">
        <v>29</v>
      </c>
      <c r="H71" s="156">
        <v>1</v>
      </c>
      <c r="I71" s="39">
        <f t="shared" si="20"/>
        <v>9.9009900990099011E-3</v>
      </c>
      <c r="J71" s="62"/>
      <c r="K71" s="40">
        <f t="shared" si="21"/>
        <v>100</v>
      </c>
      <c r="L71" s="39">
        <f t="shared" si="22"/>
        <v>0.99009900990099009</v>
      </c>
    </row>
    <row r="72" spans="1:12" x14ac:dyDescent="0.2">
      <c r="A72" s="156" t="s">
        <v>193</v>
      </c>
      <c r="B72" s="156" t="s">
        <v>250</v>
      </c>
      <c r="C72" s="156" t="s">
        <v>251</v>
      </c>
      <c r="D72" s="152">
        <v>1</v>
      </c>
      <c r="E72" s="156">
        <v>101</v>
      </c>
      <c r="F72" s="156"/>
      <c r="G72" s="156"/>
      <c r="H72" s="156">
        <v>0</v>
      </c>
      <c r="I72" s="39">
        <f t="shared" si="20"/>
        <v>0</v>
      </c>
      <c r="J72" s="62"/>
      <c r="K72" s="40">
        <f t="shared" si="21"/>
        <v>101</v>
      </c>
      <c r="L72" s="39">
        <f t="shared" si="22"/>
        <v>1</v>
      </c>
    </row>
    <row r="73" spans="1:12" x14ac:dyDescent="0.2">
      <c r="A73" s="144" t="s">
        <v>193</v>
      </c>
      <c r="B73" s="144" t="s">
        <v>252</v>
      </c>
      <c r="C73" s="144" t="s">
        <v>253</v>
      </c>
      <c r="D73" s="154">
        <v>1</v>
      </c>
      <c r="E73" s="144">
        <v>101</v>
      </c>
      <c r="F73" s="144"/>
      <c r="G73" s="144"/>
      <c r="H73" s="144">
        <v>0</v>
      </c>
      <c r="I73" s="41">
        <f t="shared" si="17"/>
        <v>0</v>
      </c>
      <c r="J73" s="63"/>
      <c r="K73" s="42">
        <f t="shared" si="18"/>
        <v>101</v>
      </c>
      <c r="L73" s="41">
        <f t="shared" si="19"/>
        <v>1</v>
      </c>
    </row>
    <row r="74" spans="1:12" x14ac:dyDescent="0.2">
      <c r="A74" s="33"/>
      <c r="B74" s="34">
        <f>COUNTA(B39:B73)</f>
        <v>35</v>
      </c>
      <c r="C74" s="33"/>
      <c r="D74" s="152"/>
      <c r="E74" s="37">
        <f>SUM(E39:E73)</f>
        <v>3535</v>
      </c>
      <c r="F74" s="43"/>
      <c r="G74" s="34">
        <f>COUNTA(G39:G73)</f>
        <v>25</v>
      </c>
      <c r="H74" s="37">
        <f>SUM(H39:H73)</f>
        <v>106</v>
      </c>
      <c r="I74" s="44">
        <f>H74/E74</f>
        <v>2.9985855728429985E-2</v>
      </c>
      <c r="J74" s="126"/>
      <c r="K74" s="53">
        <f>E74-H74</f>
        <v>3429</v>
      </c>
      <c r="L74" s="44">
        <f>K74/E74</f>
        <v>0.97001414427157007</v>
      </c>
    </row>
    <row r="75" spans="1:12" ht="12" customHeight="1" x14ac:dyDescent="0.2">
      <c r="A75" s="33"/>
      <c r="B75" s="34"/>
      <c r="C75" s="33"/>
      <c r="D75" s="181"/>
      <c r="E75" s="37"/>
      <c r="F75" s="43"/>
      <c r="G75" s="34"/>
      <c r="H75" s="37"/>
      <c r="I75" s="44"/>
      <c r="J75" s="126"/>
      <c r="K75" s="53"/>
      <c r="L75" s="44"/>
    </row>
    <row r="76" spans="1:12" x14ac:dyDescent="0.2">
      <c r="C76" s="116" t="s">
        <v>288</v>
      </c>
      <c r="D76" s="113"/>
      <c r="G76" s="38"/>
      <c r="H76" s="38"/>
    </row>
    <row r="77" spans="1:12" x14ac:dyDescent="0.2">
      <c r="B77" s="97"/>
      <c r="C77" s="115" t="s">
        <v>98</v>
      </c>
      <c r="D77" s="96">
        <f>SUM(B12+B18+B23+B26+B34+B37+B74)</f>
        <v>59</v>
      </c>
      <c r="E77" s="6"/>
      <c r="G77" s="38"/>
      <c r="H77" s="38"/>
    </row>
    <row r="78" spans="1:12" x14ac:dyDescent="0.2">
      <c r="B78" s="97"/>
      <c r="C78" s="115" t="s">
        <v>134</v>
      </c>
      <c r="D78" s="95">
        <f>SUM(E12+E18+E23+E26+E34+E37+E74)</f>
        <v>5959</v>
      </c>
      <c r="E78" s="6"/>
      <c r="G78" s="38"/>
      <c r="H78" s="38"/>
    </row>
    <row r="79" spans="1:12" x14ac:dyDescent="0.2">
      <c r="B79" s="114"/>
      <c r="C79" s="115" t="s">
        <v>125</v>
      </c>
      <c r="D79" s="96">
        <f>SUM(G12+G18+G23+G26+G34+G37+G74)</f>
        <v>41</v>
      </c>
      <c r="E79" s="6"/>
      <c r="G79" s="38"/>
      <c r="H79" s="38"/>
    </row>
    <row r="80" spans="1:12" x14ac:dyDescent="0.2">
      <c r="B80" s="114"/>
      <c r="C80" s="115" t="s">
        <v>135</v>
      </c>
      <c r="D80" s="95">
        <f>SUM(H12+H18+H23+H26+H34+H37+H74)</f>
        <v>189</v>
      </c>
      <c r="E80" s="6"/>
      <c r="G80" s="38"/>
      <c r="H80" s="38"/>
    </row>
    <row r="81" spans="2:8" x14ac:dyDescent="0.2">
      <c r="B81" s="114"/>
      <c r="C81" s="115" t="s">
        <v>136</v>
      </c>
      <c r="D81" s="122">
        <f>D80/D78</f>
        <v>3.1716730995133412E-2</v>
      </c>
      <c r="E81" s="6"/>
      <c r="G81" s="38"/>
      <c r="H81" s="38"/>
    </row>
    <row r="82" spans="2:8" x14ac:dyDescent="0.2">
      <c r="C82" s="115" t="s">
        <v>137</v>
      </c>
      <c r="D82" s="95">
        <f>SUM(K12+K18+K23+K26+K34+K37+K74)</f>
        <v>5669</v>
      </c>
      <c r="E82" s="6"/>
      <c r="G82" s="38"/>
      <c r="H82" s="38"/>
    </row>
    <row r="83" spans="2:8" x14ac:dyDescent="0.2">
      <c r="C83" s="115" t="s">
        <v>138</v>
      </c>
      <c r="D83" s="122">
        <f>D82/D78</f>
        <v>0.95133411646249366</v>
      </c>
      <c r="E83" s="6"/>
      <c r="G83" s="38"/>
      <c r="H83" s="38"/>
    </row>
    <row r="84" spans="2:8" x14ac:dyDescent="0.2">
      <c r="G84" s="38"/>
      <c r="H84" s="38"/>
    </row>
    <row r="85" spans="2:8" x14ac:dyDescent="0.2">
      <c r="G85" s="38"/>
      <c r="H85" s="38"/>
    </row>
    <row r="86" spans="2:8" x14ac:dyDescent="0.2">
      <c r="G86" s="38"/>
      <c r="H86" s="38"/>
    </row>
    <row r="87" spans="2:8" x14ac:dyDescent="0.2">
      <c r="G87" s="38"/>
      <c r="H87" s="38"/>
    </row>
    <row r="88" spans="2:8" x14ac:dyDescent="0.2">
      <c r="G88" s="38"/>
      <c r="H88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Maine Beach Days at Monitored Beaches</oddHeader>
    <oddFooter>&amp;R&amp;P of &amp;N</oddFooter>
  </headerFooter>
  <rowBreaks count="1" manualBreakCount="1">
    <brk id="7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2013-09-16T18:45:04Z</cp:lastPrinted>
  <dcterms:created xsi:type="dcterms:W3CDTF">2006-12-12T20:37:17Z</dcterms:created>
  <dcterms:modified xsi:type="dcterms:W3CDTF">2013-09-16T18:45:13Z</dcterms:modified>
</cp:coreProperties>
</file>