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210" yWindow="960" windowWidth="7530" windowHeight="4785" tabRatio="599" firstSheet="1" activeTab="1"/>
  </bookViews>
  <sheets>
    <sheet name="Measureddata" sheetId="1" r:id="rId1"/>
    <sheet name="Comparison" sheetId="2" r:id="rId2"/>
    <sheet name="NOTES" sheetId="3" r:id="rId3"/>
  </sheets>
  <calcPr calcId="125725"/>
</workbook>
</file>

<file path=xl/calcChain.xml><?xml version="1.0" encoding="utf-8"?>
<calcChain xmlns="http://schemas.openxmlformats.org/spreadsheetml/2006/main">
  <c r="O27" i="2"/>
  <c r="N27"/>
  <c r="L27"/>
  <c r="J27"/>
  <c r="I27"/>
  <c r="G27"/>
  <c r="E27"/>
  <c r="D27"/>
  <c r="B27"/>
  <c r="O26"/>
  <c r="N26"/>
  <c r="L26"/>
  <c r="J26"/>
  <c r="I26"/>
  <c r="G26"/>
  <c r="E26"/>
  <c r="D26"/>
  <c r="B26"/>
  <c r="O25"/>
  <c r="N25"/>
  <c r="L25"/>
  <c r="J25"/>
  <c r="I25"/>
  <c r="G25"/>
  <c r="E25"/>
  <c r="D25"/>
  <c r="B25"/>
  <c r="O24"/>
  <c r="N24"/>
  <c r="L24"/>
  <c r="J24"/>
  <c r="I24"/>
  <c r="G24"/>
  <c r="E24"/>
  <c r="D24"/>
  <c r="B24"/>
  <c r="O23"/>
  <c r="N23"/>
  <c r="L23"/>
  <c r="J23"/>
  <c r="I23"/>
  <c r="G23"/>
  <c r="E23"/>
  <c r="D23"/>
  <c r="B23"/>
  <c r="O22"/>
  <c r="N22"/>
  <c r="L22"/>
  <c r="J22"/>
  <c r="I22"/>
  <c r="G22"/>
  <c r="E22"/>
  <c r="D22"/>
  <c r="B22"/>
  <c r="O21"/>
  <c r="N21"/>
  <c r="L21"/>
  <c r="J21"/>
  <c r="I21"/>
  <c r="G21"/>
  <c r="E21"/>
  <c r="D21"/>
  <c r="B21"/>
  <c r="O20"/>
  <c r="N20"/>
  <c r="L20"/>
  <c r="J20"/>
  <c r="I20"/>
  <c r="G20"/>
  <c r="E20"/>
  <c r="D20"/>
  <c r="B20"/>
  <c r="O19"/>
  <c r="N19"/>
  <c r="L19"/>
  <c r="J19"/>
  <c r="I19"/>
  <c r="G19"/>
  <c r="E19"/>
  <c r="D19"/>
  <c r="B19"/>
  <c r="O18"/>
  <c r="N18"/>
  <c r="L18"/>
  <c r="J18"/>
  <c r="I18"/>
  <c r="G18"/>
  <c r="E18"/>
  <c r="D18"/>
  <c r="B18"/>
  <c r="O17"/>
  <c r="N17"/>
  <c r="L17"/>
  <c r="J17"/>
  <c r="I17"/>
  <c r="G17"/>
  <c r="E17"/>
  <c r="D17"/>
  <c r="B17"/>
  <c r="O16"/>
  <c r="N16"/>
  <c r="L16"/>
  <c r="J16"/>
  <c r="I16"/>
  <c r="G16"/>
  <c r="E16"/>
  <c r="D16"/>
  <c r="B16"/>
  <c r="A18"/>
  <c r="A19" s="1"/>
  <c r="A20" s="1"/>
  <c r="A21" s="1"/>
  <c r="A22" s="1"/>
  <c r="A23" s="1"/>
  <c r="A24" s="1"/>
  <c r="A25" s="1"/>
  <c r="A26" s="1"/>
  <c r="A27" s="1"/>
  <c r="A5"/>
  <c r="A6" s="1"/>
  <c r="A7" s="1"/>
  <c r="A8" s="1"/>
  <c r="A9" s="1"/>
  <c r="A10" s="1"/>
  <c r="A4"/>
  <c r="F3" i="3"/>
  <c r="G3"/>
  <c r="H3"/>
  <c r="I3"/>
  <c r="F4"/>
  <c r="G4"/>
  <c r="H4"/>
  <c r="I4"/>
  <c r="F5"/>
  <c r="G5"/>
  <c r="H5"/>
  <c r="I5"/>
  <c r="F6"/>
  <c r="G6"/>
  <c r="H6"/>
  <c r="I6"/>
  <c r="F7"/>
  <c r="G7"/>
  <c r="H7"/>
  <c r="I7"/>
  <c r="F8"/>
  <c r="G8"/>
  <c r="H8"/>
  <c r="I8"/>
  <c r="F9"/>
  <c r="G9"/>
  <c r="H9"/>
  <c r="I9"/>
  <c r="F10"/>
  <c r="G10"/>
  <c r="H10"/>
  <c r="I10"/>
  <c r="G2"/>
  <c r="H2"/>
  <c r="I2"/>
  <c r="F2"/>
  <c r="L13" i="1"/>
  <c r="K14"/>
  <c r="B17"/>
  <c r="F59"/>
  <c r="D71"/>
  <c r="F82"/>
  <c r="G93"/>
  <c r="G94"/>
  <c r="B103"/>
  <c r="B104"/>
  <c r="C105"/>
  <c r="E105"/>
  <c r="G105"/>
  <c r="J105"/>
  <c r="K105"/>
  <c r="T105"/>
  <c r="U105"/>
  <c r="V105"/>
  <c r="B106"/>
  <c r="E106"/>
  <c r="J106"/>
  <c r="N106"/>
  <c r="K107"/>
  <c r="O107"/>
  <c r="H108"/>
  <c r="K108"/>
  <c r="D114"/>
  <c r="K114"/>
  <c r="G115"/>
  <c r="O115"/>
  <c r="G116"/>
  <c r="K116"/>
  <c r="J117"/>
  <c r="K118"/>
  <c r="O118"/>
  <c r="H119"/>
  <c r="K119"/>
  <c r="A12" i="2" l="1"/>
  <c r="A13" s="1"/>
  <c r="A11"/>
</calcChain>
</file>

<file path=xl/sharedStrings.xml><?xml version="1.0" encoding="utf-8"?>
<sst xmlns="http://schemas.openxmlformats.org/spreadsheetml/2006/main" count="152" uniqueCount="97">
  <si>
    <t>LMB</t>
  </si>
  <si>
    <t>SV-107</t>
  </si>
  <si>
    <t>SV-106</t>
  </si>
  <si>
    <t>SV-532</t>
  </si>
  <si>
    <t>SV-535</t>
  </si>
  <si>
    <t>SV-641</t>
  </si>
  <si>
    <t>SV-642</t>
  </si>
  <si>
    <t>na</t>
  </si>
  <si>
    <t>HYB</t>
  </si>
  <si>
    <t>CC</t>
  </si>
  <si>
    <t>BG</t>
  </si>
  <si>
    <t xml:space="preserve">    &lt;0.0548</t>
  </si>
  <si>
    <t>&lt;0.05</t>
  </si>
  <si>
    <t>TS</t>
  </si>
  <si>
    <t>NS</t>
  </si>
  <si>
    <t>NS= no sample</t>
  </si>
  <si>
    <t>GS</t>
  </si>
  <si>
    <t>&lt;0.052</t>
  </si>
  <si>
    <t>CORB</t>
  </si>
  <si>
    <t>C-0</t>
  </si>
  <si>
    <t>C-1</t>
  </si>
  <si>
    <t>C-2</t>
  </si>
  <si>
    <t>C-3</t>
  </si>
  <si>
    <t>C-4</t>
  </si>
  <si>
    <t>C-5</t>
  </si>
  <si>
    <t>C-6</t>
  </si>
  <si>
    <t>&lt;0.0510</t>
  </si>
  <si>
    <t>&lt;0.0515</t>
  </si>
  <si>
    <t>&lt;0.0528</t>
  </si>
  <si>
    <t>PCB</t>
  </si>
  <si>
    <t>SD000</t>
  </si>
  <si>
    <t>SD001</t>
  </si>
  <si>
    <t>SD002</t>
  </si>
  <si>
    <t>SD003</t>
  </si>
  <si>
    <t>SD004</t>
  </si>
  <si>
    <t>SD005</t>
  </si>
  <si>
    <t>SD006</t>
  </si>
  <si>
    <t>SD007</t>
  </si>
  <si>
    <t>SD008</t>
  </si>
  <si>
    <t>SD009</t>
  </si>
  <si>
    <t>SD010</t>
  </si>
  <si>
    <t>SD011</t>
  </si>
  <si>
    <t>SD012</t>
  </si>
  <si>
    <t>SD013</t>
  </si>
  <si>
    <t>SD014</t>
  </si>
  <si>
    <t>SD015</t>
  </si>
  <si>
    <t>SD106</t>
  </si>
  <si>
    <t>SD532</t>
  </si>
  <si>
    <t>SD535</t>
  </si>
  <si>
    <t>SD642</t>
  </si>
  <si>
    <t>SD641</t>
  </si>
  <si>
    <t>&lt;0.0653</t>
  </si>
  <si>
    <t>&lt;0.0663</t>
  </si>
  <si>
    <t>&lt;0.0603</t>
  </si>
  <si>
    <t>&lt;0.209</t>
  </si>
  <si>
    <t>&lt;0.0638</t>
  </si>
  <si>
    <t>&lt;0.130</t>
  </si>
  <si>
    <t>&lt;0.191</t>
  </si>
  <si>
    <t>&lt;0.0949</t>
  </si>
  <si>
    <t>&lt;0.105</t>
  </si>
  <si>
    <t>&lt;0.135</t>
  </si>
  <si>
    <t>&lt;0.063</t>
  </si>
  <si>
    <t>&lt;0.1765</t>
  </si>
  <si>
    <t>&lt;0.137</t>
  </si>
  <si>
    <t>&lt;0.065</t>
  </si>
  <si>
    <t>&lt;0.068</t>
  </si>
  <si>
    <t>&lt;0.064</t>
  </si>
  <si>
    <t>&lt;0.06</t>
  </si>
  <si>
    <t>&lt;0.181</t>
  </si>
  <si>
    <t>&lt;0.119</t>
  </si>
  <si>
    <t>&lt;0.0621</t>
  </si>
  <si>
    <t>&lt;0.16</t>
  </si>
  <si>
    <t>&lt;0.053</t>
  </si>
  <si>
    <t>&lt;0.054</t>
  </si>
  <si>
    <t xml:space="preserve"> </t>
  </si>
  <si>
    <t>&lt;696</t>
  </si>
  <si>
    <t>&lt;620</t>
  </si>
  <si>
    <t>&lt;712</t>
  </si>
  <si>
    <t>TOC</t>
  </si>
  <si>
    <t>Bass_Obs</t>
  </si>
  <si>
    <t>CC_Obs</t>
  </si>
  <si>
    <t>BG_Obs</t>
  </si>
  <si>
    <t>GS_Obs</t>
  </si>
  <si>
    <t>Notes - export results from AQUATOX to a spreadsheet using monthy values</t>
  </si>
  <si>
    <t>SV107_date (tPCB wet weight fillet)</t>
  </si>
  <si>
    <t>Copy into "Comparison" spreadsheet</t>
  </si>
  <si>
    <t>Clip it so you just have April 15 values</t>
  </si>
  <si>
    <t>Transform includes: Divide by 1000 to convert ppb to ppm, multiply by conversion factor of 0.75 for whole-body to fillet</t>
  </si>
  <si>
    <t>Desired for ATOX</t>
  </si>
  <si>
    <t>Raw observed</t>
  </si>
  <si>
    <t>Max</t>
  </si>
  <si>
    <t>Min</t>
  </si>
  <si>
    <t>BG_Obs mean</t>
  </si>
  <si>
    <t>Bass_Obs mean</t>
  </si>
  <si>
    <t>Shad_Obs mean</t>
  </si>
  <si>
    <t>fillets (ppm)</t>
  </si>
  <si>
    <t>whole-body (ppb)</t>
  </si>
</sst>
</file>

<file path=xl/styles.xml><?xml version="1.0" encoding="utf-8"?>
<styleSheet xmlns="http://schemas.openxmlformats.org/spreadsheetml/2006/main">
  <numFmts count="4">
    <numFmt numFmtId="164" formatCode="\ 0.000"/>
    <numFmt numFmtId="165" formatCode="0.000"/>
    <numFmt numFmtId="166" formatCode="\ 0.00"/>
    <numFmt numFmtId="167" formatCode="\&lt;0.0000"/>
  </numFmts>
  <fonts count="3">
    <font>
      <sz val="10"/>
      <name val="Arial"/>
    </font>
    <font>
      <sz val="8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/>
    <xf numFmtId="0" fontId="0" fillId="2" borderId="0" xfId="0" applyFill="1"/>
    <xf numFmtId="0" fontId="0" fillId="3" borderId="0" xfId="0" applyFill="1"/>
    <xf numFmtId="2" fontId="0" fillId="3" borderId="0" xfId="0" applyNumberFormat="1" applyFill="1"/>
    <xf numFmtId="0" fontId="0" fillId="3" borderId="0" xfId="0" applyFill="1" applyAlignment="1">
      <alignment horizontal="right"/>
    </xf>
    <xf numFmtId="0" fontId="0" fillId="0" borderId="0" xfId="0" applyBorder="1"/>
    <xf numFmtId="164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165" fontId="0" fillId="0" borderId="0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7" fontId="0" fillId="0" borderId="0" xfId="0" applyNumberFormat="1"/>
    <xf numFmtId="167" fontId="0" fillId="0" borderId="0" xfId="0" applyNumberFormat="1" applyAlignment="1">
      <alignment horizontal="right"/>
    </xf>
    <xf numFmtId="0" fontId="0" fillId="0" borderId="0" xfId="0" applyNumberFormat="1"/>
    <xf numFmtId="167" fontId="0" fillId="3" borderId="0" xfId="0" applyNumberFormat="1" applyFill="1" applyAlignment="1">
      <alignment horizontal="right"/>
    </xf>
    <xf numFmtId="0" fontId="0" fillId="3" borderId="0" xfId="0" applyNumberFormat="1" applyFill="1" applyAlignment="1">
      <alignment horizontal="right"/>
    </xf>
    <xf numFmtId="0" fontId="0" fillId="3" borderId="0" xfId="0" applyFill="1" applyBorder="1"/>
    <xf numFmtId="0" fontId="0" fillId="0" borderId="0" xfId="0" applyFill="1"/>
    <xf numFmtId="2" fontId="0" fillId="0" borderId="0" xfId="0" applyNumberFormat="1" applyFill="1"/>
    <xf numFmtId="1" fontId="0" fillId="0" borderId="0" xfId="0" applyNumberFormat="1"/>
    <xf numFmtId="14" fontId="0" fillId="0" borderId="0" xfId="0" applyNumberFormat="1"/>
    <xf numFmtId="4" fontId="0" fillId="0" borderId="0" xfId="0" applyNumberFormat="1"/>
    <xf numFmtId="0" fontId="2" fillId="0" borderId="0" xfId="0" applyFont="1"/>
    <xf numFmtId="2" fontId="2" fillId="0" borderId="0" xfId="0" applyNumberFormat="1" applyFont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21"/>
  <sheetViews>
    <sheetView workbookViewId="0">
      <selection activeCell="G13" sqref="G13"/>
    </sheetView>
  </sheetViews>
  <sheetFormatPr defaultRowHeight="12.75"/>
  <sheetData>
    <row r="1" spans="1:12">
      <c r="D1" t="s">
        <v>0</v>
      </c>
    </row>
    <row r="2" spans="1:12"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12">
      <c r="A3">
        <v>1990</v>
      </c>
      <c r="B3">
        <v>14.2</v>
      </c>
      <c r="C3" s="1" t="s">
        <v>7</v>
      </c>
      <c r="D3">
        <v>1.88</v>
      </c>
      <c r="E3">
        <v>0.3</v>
      </c>
      <c r="F3">
        <v>0.25</v>
      </c>
      <c r="G3" s="1" t="s">
        <v>7</v>
      </c>
    </row>
    <row r="4" spans="1:12">
      <c r="A4">
        <v>1991</v>
      </c>
      <c r="B4">
        <v>10.8</v>
      </c>
      <c r="C4">
        <v>5.8</v>
      </c>
      <c r="D4">
        <v>1.92</v>
      </c>
      <c r="E4">
        <v>0.9</v>
      </c>
      <c r="F4">
        <v>0.25</v>
      </c>
      <c r="G4">
        <v>0.65</v>
      </c>
    </row>
    <row r="5" spans="1:12">
      <c r="A5">
        <v>1992</v>
      </c>
      <c r="B5">
        <v>5.0999999999999996</v>
      </c>
      <c r="C5">
        <v>3.15</v>
      </c>
      <c r="D5">
        <v>1.77</v>
      </c>
      <c r="E5">
        <v>0.42</v>
      </c>
      <c r="F5">
        <v>0.11</v>
      </c>
      <c r="G5">
        <v>0.2</v>
      </c>
    </row>
    <row r="6" spans="1:12">
      <c r="A6">
        <v>1993</v>
      </c>
      <c r="B6">
        <v>5.35</v>
      </c>
      <c r="C6">
        <v>3.65</v>
      </c>
      <c r="D6">
        <v>1.84</v>
      </c>
      <c r="E6">
        <v>0.6</v>
      </c>
      <c r="F6">
        <v>0.15</v>
      </c>
      <c r="G6">
        <v>0.45600000000000002</v>
      </c>
    </row>
    <row r="7" spans="1:12">
      <c r="A7">
        <v>1994</v>
      </c>
      <c r="B7">
        <v>4.9000000000000004</v>
      </c>
      <c r="C7">
        <v>4.0999999999999996</v>
      </c>
      <c r="D7">
        <v>2.5</v>
      </c>
      <c r="E7">
        <v>1.2</v>
      </c>
      <c r="F7">
        <v>0.41</v>
      </c>
      <c r="G7">
        <v>0.51</v>
      </c>
    </row>
    <row r="8" spans="1:12">
      <c r="A8">
        <v>1995</v>
      </c>
      <c r="B8">
        <v>3.33</v>
      </c>
      <c r="C8">
        <v>3.1</v>
      </c>
      <c r="D8">
        <v>1.9</v>
      </c>
      <c r="E8">
        <v>0.92</v>
      </c>
      <c r="F8">
        <v>0.11</v>
      </c>
      <c r="G8">
        <v>0.54</v>
      </c>
    </row>
    <row r="9" spans="1:12">
      <c r="A9">
        <v>1996</v>
      </c>
      <c r="B9">
        <v>9.16</v>
      </c>
      <c r="C9">
        <v>4.01</v>
      </c>
      <c r="D9">
        <v>1.58</v>
      </c>
      <c r="E9">
        <v>1.65</v>
      </c>
      <c r="F9">
        <v>0.10199999999999999</v>
      </c>
      <c r="G9">
        <v>0.41199999999999998</v>
      </c>
      <c r="J9">
        <v>9.16</v>
      </c>
      <c r="K9">
        <v>4.01</v>
      </c>
    </row>
    <row r="10" spans="1:12">
      <c r="A10">
        <v>1997</v>
      </c>
      <c r="B10">
        <v>8.66</v>
      </c>
      <c r="C10">
        <v>3.84</v>
      </c>
      <c r="D10">
        <v>1.83</v>
      </c>
      <c r="E10">
        <v>0.84099999999999997</v>
      </c>
      <c r="F10">
        <v>0.17399999999999999</v>
      </c>
      <c r="G10">
        <v>0.378</v>
      </c>
      <c r="J10">
        <v>8.66</v>
      </c>
      <c r="K10">
        <v>3.84</v>
      </c>
    </row>
    <row r="11" spans="1:12">
      <c r="A11">
        <v>1998</v>
      </c>
      <c r="B11">
        <v>8.69</v>
      </c>
      <c r="C11">
        <v>4.1900000000000004</v>
      </c>
      <c r="D11">
        <v>1.86</v>
      </c>
      <c r="E11">
        <v>0.75</v>
      </c>
      <c r="F11">
        <v>0.16</v>
      </c>
      <c r="G11">
        <v>0.31</v>
      </c>
      <c r="J11">
        <v>8.69</v>
      </c>
      <c r="K11">
        <v>4.1900000000000004</v>
      </c>
    </row>
    <row r="12" spans="1:12">
      <c r="A12">
        <v>1999</v>
      </c>
      <c r="B12" s="2">
        <v>11.692222222222224</v>
      </c>
      <c r="C12" s="2">
        <v>2.4543000000000004</v>
      </c>
      <c r="D12" s="2">
        <v>1.6663000000000001</v>
      </c>
      <c r="E12" s="2">
        <v>0.69869999999999999</v>
      </c>
      <c r="F12" s="2">
        <v>7.1399999999999991E-2</v>
      </c>
      <c r="G12" s="2">
        <v>0.26569999999999999</v>
      </c>
      <c r="J12" s="2">
        <v>11.692222222222224</v>
      </c>
      <c r="K12" s="2">
        <v>2.4543000000000004</v>
      </c>
    </row>
    <row r="13" spans="1:12">
      <c r="A13">
        <v>2000</v>
      </c>
      <c r="B13" s="2">
        <v>11.03</v>
      </c>
      <c r="C13" s="2">
        <v>3.16</v>
      </c>
      <c r="D13" s="2">
        <v>0.68</v>
      </c>
      <c r="E13" s="2">
        <v>0.25</v>
      </c>
      <c r="F13" s="2">
        <v>4.7300000000000002E-2</v>
      </c>
      <c r="G13" s="2">
        <v>0.11</v>
      </c>
      <c r="J13" s="2">
        <v>11.03</v>
      </c>
      <c r="K13" s="2">
        <v>3.16</v>
      </c>
      <c r="L13" s="2">
        <f>AVERAGE(J13:K13)</f>
        <v>7.0949999999999998</v>
      </c>
    </row>
    <row r="14" spans="1:12">
      <c r="A14">
        <v>2001</v>
      </c>
      <c r="B14">
        <v>6.93</v>
      </c>
      <c r="C14">
        <v>2.4</v>
      </c>
      <c r="D14">
        <v>0.67</v>
      </c>
      <c r="E14">
        <v>0.17</v>
      </c>
      <c r="F14">
        <v>0.16</v>
      </c>
      <c r="G14">
        <v>0.14000000000000001</v>
      </c>
      <c r="K14">
        <f>AVERAGE(J9:K13)</f>
        <v>6.6886522222222222</v>
      </c>
      <c r="L14">
        <v>3.49</v>
      </c>
    </row>
    <row r="15" spans="1:12">
      <c r="A15">
        <v>2002</v>
      </c>
      <c r="B15">
        <v>4.51</v>
      </c>
      <c r="C15">
        <v>1.99</v>
      </c>
      <c r="D15">
        <v>0.43</v>
      </c>
      <c r="E15">
        <v>0.154</v>
      </c>
      <c r="F15">
        <v>3.1E-2</v>
      </c>
      <c r="G15" s="3">
        <v>0.115</v>
      </c>
    </row>
    <row r="16" spans="1:12">
      <c r="A16" s="4">
        <v>2003</v>
      </c>
      <c r="B16" s="4">
        <v>4.54</v>
      </c>
      <c r="C16" s="4">
        <v>3.16</v>
      </c>
      <c r="D16" s="4">
        <v>1.18</v>
      </c>
      <c r="E16" s="4">
        <v>0.39</v>
      </c>
      <c r="F16" s="4">
        <v>0.06</v>
      </c>
      <c r="G16" s="4">
        <v>0.11</v>
      </c>
    </row>
    <row r="17" spans="1:9">
      <c r="B17" t="e">
        <f>mean</f>
        <v>#NAME?</v>
      </c>
    </row>
    <row r="18" spans="1:9">
      <c r="D18" t="s">
        <v>8</v>
      </c>
    </row>
    <row r="19" spans="1:9">
      <c r="B19" t="s">
        <v>1</v>
      </c>
      <c r="C19" t="s">
        <v>2</v>
      </c>
      <c r="D19" t="s">
        <v>3</v>
      </c>
      <c r="E19" t="s">
        <v>4</v>
      </c>
      <c r="F19" t="s">
        <v>5</v>
      </c>
      <c r="G19" t="s">
        <v>6</v>
      </c>
    </row>
    <row r="20" spans="1:9">
      <c r="A20">
        <v>1990</v>
      </c>
      <c r="E20" s="2">
        <v>1</v>
      </c>
      <c r="F20">
        <v>1.25</v>
      </c>
    </row>
    <row r="21" spans="1:9">
      <c r="A21">
        <v>1991</v>
      </c>
      <c r="C21">
        <v>5.95</v>
      </c>
      <c r="D21">
        <v>5.25</v>
      </c>
      <c r="E21">
        <v>2.25</v>
      </c>
      <c r="F21">
        <v>2.2000000000000002</v>
      </c>
      <c r="G21">
        <v>3</v>
      </c>
    </row>
    <row r="22" spans="1:9">
      <c r="A22">
        <v>1992</v>
      </c>
      <c r="B22">
        <v>2.25</v>
      </c>
      <c r="C22">
        <v>3.3</v>
      </c>
      <c r="D22">
        <v>2.35</v>
      </c>
      <c r="E22">
        <v>1.1000000000000001</v>
      </c>
      <c r="F22">
        <v>1.9</v>
      </c>
      <c r="G22">
        <v>1.45</v>
      </c>
      <c r="I22">
        <v>2.06</v>
      </c>
    </row>
    <row r="23" spans="1:9">
      <c r="A23">
        <v>1993</v>
      </c>
      <c r="B23">
        <v>1.35</v>
      </c>
      <c r="C23">
        <v>3.9</v>
      </c>
      <c r="D23">
        <v>2.6</v>
      </c>
      <c r="E23">
        <v>3.3</v>
      </c>
      <c r="F23">
        <v>3.03</v>
      </c>
      <c r="G23">
        <v>3.07</v>
      </c>
      <c r="I23">
        <v>2.9</v>
      </c>
    </row>
    <row r="24" spans="1:9">
      <c r="A24">
        <v>1994</v>
      </c>
      <c r="B24">
        <v>4.17</v>
      </c>
      <c r="C24">
        <v>4.29</v>
      </c>
      <c r="D24">
        <v>4.71</v>
      </c>
      <c r="E24">
        <v>3.38</v>
      </c>
      <c r="F24">
        <v>5.55</v>
      </c>
      <c r="G24">
        <v>5.09</v>
      </c>
      <c r="I24">
        <v>4.53</v>
      </c>
    </row>
    <row r="25" spans="1:9">
      <c r="A25">
        <v>1995</v>
      </c>
      <c r="B25">
        <v>2.21</v>
      </c>
      <c r="C25">
        <v>5.2</v>
      </c>
      <c r="D25">
        <v>2.86</v>
      </c>
      <c r="E25">
        <v>3.99</v>
      </c>
      <c r="F25">
        <v>2.98</v>
      </c>
      <c r="G25">
        <v>5.78</v>
      </c>
      <c r="I25">
        <v>3.84</v>
      </c>
    </row>
    <row r="26" spans="1:9">
      <c r="A26">
        <v>1996</v>
      </c>
      <c r="B26">
        <v>4.08</v>
      </c>
      <c r="C26">
        <v>4.7</v>
      </c>
      <c r="D26">
        <v>5.6</v>
      </c>
      <c r="E26">
        <v>2.93</v>
      </c>
      <c r="F26">
        <v>2.5499999999999998</v>
      </c>
      <c r="G26">
        <v>2.95</v>
      </c>
      <c r="I26">
        <v>3.8</v>
      </c>
    </row>
    <row r="27" spans="1:9">
      <c r="A27">
        <v>1997</v>
      </c>
      <c r="B27">
        <v>3.49</v>
      </c>
      <c r="C27">
        <v>2.2599999999999998</v>
      </c>
      <c r="D27">
        <v>4.01</v>
      </c>
      <c r="E27">
        <v>2.1</v>
      </c>
      <c r="F27">
        <v>2.36</v>
      </c>
      <c r="G27">
        <v>1.21</v>
      </c>
      <c r="I27">
        <v>2.6</v>
      </c>
    </row>
    <row r="28" spans="1:9">
      <c r="A28">
        <v>1998</v>
      </c>
      <c r="B28">
        <v>2.46</v>
      </c>
      <c r="C28">
        <v>3.18</v>
      </c>
      <c r="D28">
        <v>3.58</v>
      </c>
      <c r="E28">
        <v>2.87</v>
      </c>
      <c r="F28">
        <v>2.68</v>
      </c>
      <c r="G28">
        <v>2.04</v>
      </c>
      <c r="I28">
        <v>2.8</v>
      </c>
    </row>
    <row r="29" spans="1:9">
      <c r="A29">
        <v>1999</v>
      </c>
      <c r="B29" s="2">
        <v>2.0745</v>
      </c>
      <c r="C29" s="2">
        <v>4.3574000000000002</v>
      </c>
      <c r="D29" s="2">
        <v>3.6740000000000004</v>
      </c>
      <c r="E29" s="2">
        <v>1.1015000000000001</v>
      </c>
      <c r="F29" s="2">
        <v>1.67</v>
      </c>
      <c r="G29" s="2">
        <v>0.98675000000000013</v>
      </c>
      <c r="I29" s="2">
        <v>2.2999999999999998</v>
      </c>
    </row>
    <row r="30" spans="1:9">
      <c r="A30">
        <v>2000</v>
      </c>
      <c r="B30" s="2">
        <v>3.68</v>
      </c>
      <c r="C30" s="2">
        <v>2.15</v>
      </c>
      <c r="D30" s="2">
        <v>2.78</v>
      </c>
      <c r="E30" s="2">
        <v>1.89</v>
      </c>
      <c r="F30" s="2">
        <v>3.25</v>
      </c>
      <c r="G30" s="2">
        <v>2.84</v>
      </c>
      <c r="I30" s="2">
        <v>2.8</v>
      </c>
    </row>
    <row r="31" spans="1:9">
      <c r="A31">
        <v>2001</v>
      </c>
      <c r="B31" s="2">
        <v>6.29</v>
      </c>
      <c r="C31" s="2">
        <v>3.54</v>
      </c>
      <c r="D31" s="2">
        <v>2.6</v>
      </c>
      <c r="E31" s="2">
        <v>3.04</v>
      </c>
      <c r="F31" s="2">
        <v>2.5099999999999998</v>
      </c>
      <c r="G31" s="2">
        <v>2.46</v>
      </c>
      <c r="I31" s="2">
        <v>3.4</v>
      </c>
    </row>
    <row r="32" spans="1:9">
      <c r="A32">
        <v>2002</v>
      </c>
      <c r="B32" s="2">
        <v>2.58</v>
      </c>
      <c r="C32" s="2">
        <v>1.28</v>
      </c>
      <c r="D32" s="2">
        <v>1.76</v>
      </c>
      <c r="E32" s="2">
        <v>1.26</v>
      </c>
      <c r="F32" s="2">
        <v>2.56</v>
      </c>
      <c r="G32" s="2">
        <v>1.67</v>
      </c>
      <c r="I32" s="2">
        <v>1.85</v>
      </c>
    </row>
    <row r="33" spans="1:10">
      <c r="A33" s="4">
        <v>2003</v>
      </c>
      <c r="B33" s="5">
        <v>6.4</v>
      </c>
      <c r="C33" s="5">
        <v>7.9</v>
      </c>
      <c r="D33" s="5">
        <v>2.7</v>
      </c>
      <c r="E33" s="5">
        <v>2.16</v>
      </c>
      <c r="F33" s="5">
        <v>3.1</v>
      </c>
      <c r="G33" s="5">
        <v>3</v>
      </c>
      <c r="H33" s="4"/>
      <c r="I33" s="4">
        <v>4.2</v>
      </c>
      <c r="J33" s="4"/>
    </row>
    <row r="34" spans="1:10">
      <c r="B34" s="2"/>
      <c r="C34" s="2"/>
      <c r="D34" s="2"/>
      <c r="E34" s="2"/>
      <c r="F34" s="2"/>
      <c r="G34" s="2"/>
    </row>
    <row r="35" spans="1:10">
      <c r="D35" t="s">
        <v>9</v>
      </c>
    </row>
    <row r="36" spans="1:10">
      <c r="B36" t="s">
        <v>1</v>
      </c>
      <c r="C36" t="s">
        <v>2</v>
      </c>
      <c r="D36" t="s">
        <v>3</v>
      </c>
      <c r="E36" t="s">
        <v>4</v>
      </c>
      <c r="F36" t="s">
        <v>5</v>
      </c>
      <c r="G36" t="s">
        <v>6</v>
      </c>
    </row>
    <row r="37" spans="1:10">
      <c r="A37">
        <v>1990</v>
      </c>
      <c r="B37">
        <v>3.75</v>
      </c>
      <c r="D37">
        <v>0.3</v>
      </c>
      <c r="E37" s="2">
        <v>0.6</v>
      </c>
    </row>
    <row r="38" spans="1:10">
      <c r="A38">
        <v>1991</v>
      </c>
      <c r="B38">
        <v>5.0999999999999996</v>
      </c>
      <c r="C38">
        <v>2.97</v>
      </c>
      <c r="D38">
        <v>2.1</v>
      </c>
      <c r="E38">
        <v>0.8</v>
      </c>
      <c r="F38">
        <v>0.28000000000000003</v>
      </c>
      <c r="G38">
        <v>0.28000000000000003</v>
      </c>
    </row>
    <row r="39" spans="1:10">
      <c r="A39">
        <v>1992</v>
      </c>
      <c r="B39">
        <v>7.08</v>
      </c>
      <c r="C39">
        <v>2.04</v>
      </c>
      <c r="D39">
        <v>1.2</v>
      </c>
      <c r="E39">
        <v>0.47</v>
      </c>
      <c r="F39">
        <v>1</v>
      </c>
      <c r="G39">
        <v>0.44</v>
      </c>
    </row>
    <row r="40" spans="1:10">
      <c r="A40">
        <v>1993</v>
      </c>
      <c r="B40">
        <v>5.03</v>
      </c>
      <c r="C40">
        <v>5.15</v>
      </c>
      <c r="D40">
        <v>1.55</v>
      </c>
      <c r="E40">
        <v>0.55000000000000004</v>
      </c>
      <c r="F40">
        <v>0.71</v>
      </c>
      <c r="G40">
        <v>0.4</v>
      </c>
    </row>
    <row r="41" spans="1:10">
      <c r="A41">
        <v>1994</v>
      </c>
      <c r="B41">
        <v>6.97</v>
      </c>
      <c r="C41">
        <v>4.1500000000000004</v>
      </c>
      <c r="D41">
        <v>2.75</v>
      </c>
      <c r="E41">
        <v>0.92</v>
      </c>
      <c r="F41">
        <v>0.78</v>
      </c>
      <c r="G41">
        <v>0.48</v>
      </c>
    </row>
    <row r="42" spans="1:10">
      <c r="A42">
        <v>1995</v>
      </c>
      <c r="B42">
        <v>2.4500000000000002</v>
      </c>
      <c r="C42">
        <v>1.51</v>
      </c>
      <c r="D42">
        <v>1.1200000000000001</v>
      </c>
      <c r="E42">
        <v>0.41</v>
      </c>
      <c r="F42">
        <v>0.21</v>
      </c>
      <c r="G42">
        <v>0.35</v>
      </c>
    </row>
    <row r="43" spans="1:10">
      <c r="A43">
        <v>1996</v>
      </c>
      <c r="B43">
        <v>2.17</v>
      </c>
      <c r="C43">
        <v>1.87</v>
      </c>
      <c r="D43">
        <v>1.04</v>
      </c>
      <c r="E43">
        <v>0.92</v>
      </c>
      <c r="F43">
        <v>9.5000000000000001E-2</v>
      </c>
      <c r="G43">
        <v>0.77</v>
      </c>
    </row>
    <row r="44" spans="1:10">
      <c r="A44">
        <v>1997</v>
      </c>
      <c r="B44">
        <v>2.68</v>
      </c>
      <c r="C44">
        <v>1.448</v>
      </c>
      <c r="D44">
        <v>2.0499999999999998</v>
      </c>
      <c r="E44">
        <v>0.61</v>
      </c>
      <c r="F44">
        <v>0.24</v>
      </c>
      <c r="G44">
        <v>0.501</v>
      </c>
    </row>
    <row r="45" spans="1:10">
      <c r="A45">
        <v>1998</v>
      </c>
      <c r="B45">
        <v>1.17</v>
      </c>
      <c r="C45">
        <v>2.5299999999999998</v>
      </c>
      <c r="D45">
        <v>0.77</v>
      </c>
      <c r="E45">
        <v>0.57999999999999996</v>
      </c>
      <c r="F45">
        <v>0.06</v>
      </c>
      <c r="G45">
        <v>0.27</v>
      </c>
    </row>
    <row r="46" spans="1:10">
      <c r="A46">
        <v>1999</v>
      </c>
      <c r="B46" s="2">
        <v>2.27</v>
      </c>
      <c r="C46" s="2">
        <v>1.4</v>
      </c>
      <c r="D46" s="2">
        <v>0.92362499999999992</v>
      </c>
      <c r="E46" s="2">
        <v>0.34599999999999997</v>
      </c>
      <c r="F46" s="2">
        <v>7.6625000000000013E-2</v>
      </c>
      <c r="G46" s="2">
        <v>0.37924999999999998</v>
      </c>
    </row>
    <row r="47" spans="1:10">
      <c r="A47">
        <v>2000</v>
      </c>
      <c r="B47" s="2">
        <v>0.56999999999999995</v>
      </c>
      <c r="C47" s="2">
        <v>1.31</v>
      </c>
      <c r="D47" s="2">
        <v>0.63</v>
      </c>
      <c r="E47" s="2">
        <v>0.42</v>
      </c>
      <c r="F47" s="2">
        <v>0.57999999999999996</v>
      </c>
      <c r="G47" s="2">
        <v>0.18</v>
      </c>
    </row>
    <row r="48" spans="1:10">
      <c r="A48">
        <v>2001</v>
      </c>
      <c r="B48" s="2">
        <v>1.91</v>
      </c>
      <c r="C48" s="2">
        <v>0.97</v>
      </c>
      <c r="D48" s="2">
        <v>0.9</v>
      </c>
      <c r="E48" s="2">
        <v>0.94</v>
      </c>
      <c r="F48" s="2">
        <v>0.57999999999999996</v>
      </c>
      <c r="G48" s="2">
        <v>0.19</v>
      </c>
    </row>
    <row r="49" spans="1:7">
      <c r="A49">
        <v>2002</v>
      </c>
      <c r="B49" s="2">
        <v>0.35699999999999998</v>
      </c>
      <c r="C49" s="2">
        <v>0.74</v>
      </c>
      <c r="D49" s="2">
        <v>0.77700000000000002</v>
      </c>
      <c r="E49" s="2">
        <v>7.4999999999999997E-2</v>
      </c>
      <c r="F49" s="2">
        <v>0.06</v>
      </c>
      <c r="G49" s="2">
        <v>3.6999999999999998E-2</v>
      </c>
    </row>
    <row r="50" spans="1:7">
      <c r="A50" s="4">
        <v>2003</v>
      </c>
      <c r="B50" s="5">
        <v>1.55</v>
      </c>
      <c r="C50" s="5">
        <v>1.49</v>
      </c>
      <c r="D50" s="5">
        <v>0.52700000000000002</v>
      </c>
      <c r="E50" s="5">
        <v>0.31</v>
      </c>
      <c r="F50" s="5">
        <v>4.4999999999999998E-2</v>
      </c>
      <c r="G50" s="5">
        <v>0.125</v>
      </c>
    </row>
    <row r="51" spans="1:7">
      <c r="B51" s="2"/>
      <c r="C51" s="2"/>
      <c r="D51" s="2"/>
      <c r="E51" s="2"/>
      <c r="F51" s="2"/>
      <c r="G51" s="2"/>
    </row>
    <row r="52" spans="1:7">
      <c r="C52" t="s">
        <v>10</v>
      </c>
    </row>
    <row r="53" spans="1:7">
      <c r="B53" t="s">
        <v>1</v>
      </c>
      <c r="C53" t="s">
        <v>3</v>
      </c>
      <c r="D53" t="s">
        <v>5</v>
      </c>
    </row>
    <row r="54" spans="1:7">
      <c r="A54">
        <v>1995</v>
      </c>
      <c r="B54">
        <v>3.15</v>
      </c>
      <c r="C54">
        <v>0.43099999999999999</v>
      </c>
      <c r="D54">
        <v>4.8000000000000001E-2</v>
      </c>
    </row>
    <row r="55" spans="1:7">
      <c r="A55">
        <v>1996</v>
      </c>
      <c r="B55">
        <v>2.96</v>
      </c>
      <c r="C55">
        <v>0.39600000000000002</v>
      </c>
      <c r="D55">
        <v>0.67300000000000004</v>
      </c>
    </row>
    <row r="56" spans="1:7">
      <c r="A56">
        <v>1997</v>
      </c>
      <c r="B56">
        <v>8.4</v>
      </c>
      <c r="C56">
        <v>0.93100000000000005</v>
      </c>
      <c r="D56">
        <v>5.2999999999999999E-2</v>
      </c>
    </row>
    <row r="57" spans="1:7">
      <c r="A57">
        <v>1998</v>
      </c>
      <c r="B57">
        <v>4.08</v>
      </c>
      <c r="C57">
        <v>0.72799999999999998</v>
      </c>
      <c r="D57">
        <v>2.5999999999999999E-2</v>
      </c>
    </row>
    <row r="58" spans="1:7">
      <c r="A58">
        <v>1999</v>
      </c>
      <c r="B58">
        <v>2.19</v>
      </c>
      <c r="C58">
        <v>1.1299999999999999</v>
      </c>
      <c r="D58">
        <v>6.4000000000000001E-2</v>
      </c>
    </row>
    <row r="59" spans="1:7">
      <c r="A59">
        <v>2000</v>
      </c>
      <c r="B59">
        <v>3.7</v>
      </c>
      <c r="C59">
        <v>0.35</v>
      </c>
      <c r="D59">
        <v>9.2600000000000002E-2</v>
      </c>
      <c r="F59">
        <f>STDEV(B55:B59)</f>
        <v>2.4217927244089248</v>
      </c>
      <c r="G59">
        <v>4.2</v>
      </c>
    </row>
    <row r="60" spans="1:7">
      <c r="A60">
        <v>2001</v>
      </c>
      <c r="B60">
        <v>3.37</v>
      </c>
      <c r="C60">
        <v>0.36899999999999999</v>
      </c>
      <c r="D60">
        <v>2.75E-2</v>
      </c>
    </row>
    <row r="61" spans="1:7">
      <c r="A61">
        <v>2002</v>
      </c>
      <c r="B61">
        <v>1.01</v>
      </c>
      <c r="C61">
        <v>0.38400000000000001</v>
      </c>
      <c r="D61" t="s">
        <v>11</v>
      </c>
    </row>
    <row r="62" spans="1:7">
      <c r="A62" s="4">
        <v>2003</v>
      </c>
      <c r="B62" s="4">
        <v>1.29</v>
      </c>
      <c r="C62" s="4">
        <v>0.17699999999999999</v>
      </c>
      <c r="D62" s="6" t="s">
        <v>12</v>
      </c>
    </row>
    <row r="64" spans="1:7">
      <c r="C64" t="s">
        <v>13</v>
      </c>
    </row>
    <row r="65" spans="1:6">
      <c r="B65" t="s">
        <v>1</v>
      </c>
      <c r="C65" t="s">
        <v>3</v>
      </c>
      <c r="D65" t="s">
        <v>5</v>
      </c>
    </row>
    <row r="66" spans="1:6">
      <c r="A66">
        <v>1995</v>
      </c>
      <c r="B66">
        <v>2.35</v>
      </c>
      <c r="C66">
        <v>1.1299999999999999</v>
      </c>
      <c r="D66">
        <v>0.18099999999999999</v>
      </c>
    </row>
    <row r="67" spans="1:6">
      <c r="A67">
        <v>1996</v>
      </c>
      <c r="B67">
        <v>4.58</v>
      </c>
      <c r="C67">
        <v>4.2</v>
      </c>
      <c r="D67">
        <v>5.3999999999999999E-2</v>
      </c>
    </row>
    <row r="68" spans="1:6">
      <c r="A68">
        <v>1997</v>
      </c>
      <c r="B68">
        <v>4.9000000000000004</v>
      </c>
      <c r="C68">
        <v>1.5</v>
      </c>
      <c r="D68">
        <v>5.5E-2</v>
      </c>
    </row>
    <row r="69" spans="1:6">
      <c r="A69">
        <v>1998</v>
      </c>
      <c r="B69">
        <v>3.83</v>
      </c>
      <c r="C69">
        <v>2.09</v>
      </c>
      <c r="D69">
        <v>0.14799999999999999</v>
      </c>
    </row>
    <row r="70" spans="1:6">
      <c r="A70">
        <v>1999</v>
      </c>
      <c r="B70">
        <v>5.01</v>
      </c>
      <c r="C70">
        <v>0.74199999999999999</v>
      </c>
      <c r="D70">
        <v>2.5999999999999999E-2</v>
      </c>
    </row>
    <row r="71" spans="1:6">
      <c r="A71">
        <v>2000</v>
      </c>
      <c r="B71">
        <v>3.48</v>
      </c>
      <c r="C71">
        <v>1.48</v>
      </c>
      <c r="D71">
        <f>0.0542/2</f>
        <v>2.7099999999999999E-2</v>
      </c>
    </row>
    <row r="72" spans="1:6">
      <c r="A72">
        <v>2001</v>
      </c>
      <c r="B72">
        <v>2.99</v>
      </c>
      <c r="C72">
        <v>0.55000000000000004</v>
      </c>
      <c r="D72">
        <v>2.5700000000000001E-2</v>
      </c>
    </row>
    <row r="73" spans="1:6">
      <c r="A73">
        <v>2002</v>
      </c>
      <c r="B73">
        <v>3.65</v>
      </c>
      <c r="C73">
        <v>0.38100000000000001</v>
      </c>
      <c r="D73">
        <v>7.0000000000000007E-2</v>
      </c>
    </row>
    <row r="74" spans="1:6">
      <c r="A74" s="4">
        <v>2003</v>
      </c>
      <c r="B74" s="4">
        <v>1.63</v>
      </c>
      <c r="C74" s="4">
        <v>0.64200000000000002</v>
      </c>
      <c r="D74" s="6" t="s">
        <v>14</v>
      </c>
      <c r="F74" t="s">
        <v>15</v>
      </c>
    </row>
    <row r="75" spans="1:6">
      <c r="D75" s="1"/>
    </row>
    <row r="76" spans="1:6">
      <c r="C76" t="s">
        <v>16</v>
      </c>
    </row>
    <row r="77" spans="1:6">
      <c r="B77" t="s">
        <v>1</v>
      </c>
      <c r="C77" t="s">
        <v>3</v>
      </c>
      <c r="D77" t="s">
        <v>5</v>
      </c>
    </row>
    <row r="78" spans="1:6">
      <c r="A78">
        <v>1995</v>
      </c>
      <c r="B78">
        <v>13.3</v>
      </c>
      <c r="C78">
        <v>4.53</v>
      </c>
      <c r="D78">
        <v>0.99</v>
      </c>
    </row>
    <row r="79" spans="1:6">
      <c r="A79">
        <v>1996</v>
      </c>
      <c r="B79">
        <v>11.4</v>
      </c>
      <c r="C79">
        <v>1.22</v>
      </c>
      <c r="D79">
        <v>5.5E-2</v>
      </c>
    </row>
    <row r="80" spans="1:6">
      <c r="A80">
        <v>1997</v>
      </c>
      <c r="B80">
        <v>9.3000000000000007</v>
      </c>
      <c r="C80">
        <v>3.76</v>
      </c>
      <c r="D80">
        <v>0.48699999999999999</v>
      </c>
    </row>
    <row r="81" spans="1:12">
      <c r="A81">
        <v>1998</v>
      </c>
      <c r="B81">
        <v>3.09</v>
      </c>
      <c r="C81">
        <v>1.24</v>
      </c>
      <c r="D81">
        <v>2.5999999999999999E-2</v>
      </c>
      <c r="J81" s="7"/>
      <c r="K81" s="7"/>
    </row>
    <row r="82" spans="1:12">
      <c r="A82">
        <v>1999</v>
      </c>
      <c r="B82">
        <v>4.49</v>
      </c>
      <c r="C82">
        <v>2.4</v>
      </c>
      <c r="D82">
        <v>0.24199999999999999</v>
      </c>
      <c r="F82">
        <f>AVERAGE(B79:B83)</f>
        <v>6.604000000000001</v>
      </c>
      <c r="J82" s="8"/>
      <c r="K82" s="7"/>
    </row>
    <row r="83" spans="1:12">
      <c r="A83">
        <v>2000</v>
      </c>
      <c r="B83">
        <v>4.74</v>
      </c>
      <c r="C83">
        <v>1.46</v>
      </c>
      <c r="D83">
        <v>8.14E-2</v>
      </c>
      <c r="J83" s="9"/>
      <c r="K83" s="7"/>
    </row>
    <row r="84" spans="1:12">
      <c r="A84">
        <v>2001</v>
      </c>
      <c r="B84">
        <v>6.16</v>
      </c>
      <c r="C84">
        <v>1.76</v>
      </c>
      <c r="D84">
        <v>0.37</v>
      </c>
      <c r="J84" s="9"/>
      <c r="K84" s="7"/>
    </row>
    <row r="85" spans="1:12">
      <c r="A85">
        <v>2002</v>
      </c>
      <c r="B85">
        <v>4.8</v>
      </c>
      <c r="C85">
        <v>2.7</v>
      </c>
      <c r="D85" s="1" t="s">
        <v>17</v>
      </c>
      <c r="J85" s="9"/>
      <c r="K85" s="7"/>
    </row>
    <row r="86" spans="1:12">
      <c r="A86" s="4">
        <v>2003</v>
      </c>
      <c r="B86" s="4">
        <v>3.97</v>
      </c>
      <c r="C86" s="4">
        <v>0.57299999999999995</v>
      </c>
      <c r="D86" s="6">
        <v>0.43099999999999999</v>
      </c>
      <c r="J86" s="9"/>
      <c r="K86" s="7"/>
    </row>
    <row r="87" spans="1:12">
      <c r="J87" s="9"/>
      <c r="K87" s="7"/>
    </row>
    <row r="88" spans="1:12">
      <c r="E88" t="s">
        <v>18</v>
      </c>
      <c r="J88" s="10"/>
      <c r="K88" s="7"/>
    </row>
    <row r="89" spans="1:12">
      <c r="B89" t="s">
        <v>19</v>
      </c>
      <c r="C89" t="s">
        <v>20</v>
      </c>
      <c r="D89" t="s">
        <v>21</v>
      </c>
      <c r="E89" t="s">
        <v>22</v>
      </c>
      <c r="F89" t="s">
        <v>23</v>
      </c>
      <c r="G89" t="s">
        <v>24</v>
      </c>
      <c r="H89" t="s">
        <v>25</v>
      </c>
      <c r="J89" s="11"/>
      <c r="K89" s="7"/>
    </row>
    <row r="90" spans="1:12">
      <c r="A90">
        <v>1995</v>
      </c>
      <c r="C90">
        <v>10.1</v>
      </c>
      <c r="D90">
        <v>0.161</v>
      </c>
      <c r="E90">
        <v>5.85</v>
      </c>
      <c r="F90">
        <v>0.08</v>
      </c>
      <c r="G90">
        <v>2.15</v>
      </c>
      <c r="H90">
        <v>6.81</v>
      </c>
      <c r="J90" s="8"/>
      <c r="K90" s="7"/>
    </row>
    <row r="91" spans="1:12">
      <c r="A91">
        <v>1996</v>
      </c>
      <c r="B91">
        <v>0.27</v>
      </c>
      <c r="C91">
        <v>3.94</v>
      </c>
      <c r="D91">
        <v>0.29599999999999999</v>
      </c>
      <c r="E91">
        <v>8.67</v>
      </c>
      <c r="F91">
        <v>0.05</v>
      </c>
      <c r="G91">
        <v>7.57</v>
      </c>
      <c r="J91" s="11"/>
      <c r="K91" s="7"/>
      <c r="L91" t="s">
        <v>74</v>
      </c>
    </row>
    <row r="92" spans="1:12">
      <c r="A92">
        <v>1997</v>
      </c>
      <c r="B92">
        <v>0.42499999999999999</v>
      </c>
      <c r="C92">
        <v>7.59</v>
      </c>
      <c r="D92">
        <v>0.40799999999999997</v>
      </c>
      <c r="E92">
        <v>7.5</v>
      </c>
      <c r="F92">
        <v>0.42499999999999999</v>
      </c>
      <c r="G92">
        <v>8.0500000000000007</v>
      </c>
      <c r="H92">
        <v>5.98</v>
      </c>
      <c r="J92" s="11"/>
      <c r="K92" s="7"/>
    </row>
    <row r="93" spans="1:12">
      <c r="A93">
        <v>1998</v>
      </c>
      <c r="B93">
        <v>0.13600000000000001</v>
      </c>
      <c r="C93">
        <v>2.14</v>
      </c>
      <c r="D93">
        <v>0.17499999999999999</v>
      </c>
      <c r="E93">
        <v>2.56</v>
      </c>
      <c r="F93">
        <v>0.22500000000000001</v>
      </c>
      <c r="G93">
        <f>(1.81+2.88)/2</f>
        <v>2.3449999999999998</v>
      </c>
      <c r="H93">
        <v>2.1</v>
      </c>
      <c r="J93" s="11"/>
      <c r="K93" s="7"/>
    </row>
    <row r="94" spans="1:12">
      <c r="A94">
        <v>1999</v>
      </c>
      <c r="B94">
        <v>0.246</v>
      </c>
      <c r="C94">
        <v>3.39</v>
      </c>
      <c r="D94">
        <v>0.153</v>
      </c>
      <c r="E94">
        <v>0.56100000000000005</v>
      </c>
      <c r="F94">
        <v>6.6000000000000003E-2</v>
      </c>
      <c r="G94">
        <f>(2.65+3.22)/2</f>
        <v>2.9350000000000001</v>
      </c>
      <c r="H94">
        <v>6.41</v>
      </c>
      <c r="J94" s="7"/>
      <c r="K94" s="7"/>
    </row>
    <row r="95" spans="1:12">
      <c r="A95">
        <v>2000</v>
      </c>
      <c r="B95" s="12">
        <v>5.2200000000000003E-2</v>
      </c>
      <c r="C95">
        <v>2.56</v>
      </c>
      <c r="D95" s="12">
        <v>5.3999999999999999E-2</v>
      </c>
      <c r="E95">
        <v>1.64</v>
      </c>
      <c r="F95" s="12">
        <v>5.5300000000000002E-2</v>
      </c>
      <c r="G95">
        <v>0.70099999999999996</v>
      </c>
      <c r="H95">
        <v>1.4</v>
      </c>
      <c r="J95" s="7"/>
      <c r="K95" s="7"/>
    </row>
    <row r="96" spans="1:12">
      <c r="A96">
        <v>2001</v>
      </c>
      <c r="B96" s="12">
        <v>5.5500000000000001E-2</v>
      </c>
      <c r="C96">
        <v>2.3199999999999998</v>
      </c>
      <c r="D96" s="12">
        <v>5.0799999999999998E-2</v>
      </c>
      <c r="E96">
        <v>0.84</v>
      </c>
      <c r="F96" s="12">
        <v>5.2400000000000002E-2</v>
      </c>
      <c r="G96">
        <v>0.45</v>
      </c>
      <c r="H96">
        <v>1.49</v>
      </c>
      <c r="J96" s="7"/>
      <c r="K96" s="7"/>
    </row>
    <row r="97" spans="1:22">
      <c r="A97">
        <v>2002</v>
      </c>
      <c r="B97" s="13" t="s">
        <v>26</v>
      </c>
      <c r="C97">
        <v>2.5099999999999998</v>
      </c>
      <c r="D97" s="13" t="s">
        <v>27</v>
      </c>
      <c r="E97">
        <v>0.97299999999999998</v>
      </c>
      <c r="F97" s="13" t="s">
        <v>28</v>
      </c>
      <c r="G97">
        <v>0.75800000000000001</v>
      </c>
      <c r="H97" s="14">
        <v>1.27</v>
      </c>
      <c r="J97" s="7"/>
      <c r="K97" s="7"/>
    </row>
    <row r="98" spans="1:22" s="4" customFormat="1">
      <c r="A98" s="4">
        <v>2003</v>
      </c>
      <c r="B98" s="15" t="s">
        <v>72</v>
      </c>
      <c r="C98" s="4">
        <v>0.94199999999999995</v>
      </c>
      <c r="D98" s="15" t="s">
        <v>73</v>
      </c>
      <c r="E98" s="4">
        <v>2.6</v>
      </c>
      <c r="F98" s="15" t="s">
        <v>72</v>
      </c>
      <c r="G98" s="4">
        <v>0.93600000000000005</v>
      </c>
      <c r="H98" s="16">
        <v>1.45</v>
      </c>
      <c r="J98" s="17"/>
      <c r="K98" s="17"/>
    </row>
    <row r="99" spans="1:22">
      <c r="J99" s="7"/>
      <c r="K99" s="7"/>
    </row>
    <row r="100" spans="1:22">
      <c r="B100" t="s">
        <v>29</v>
      </c>
    </row>
    <row r="101" spans="1:22">
      <c r="B101" t="s">
        <v>30</v>
      </c>
      <c r="C101" t="s">
        <v>31</v>
      </c>
      <c r="D101" t="s">
        <v>32</v>
      </c>
      <c r="E101" t="s">
        <v>33</v>
      </c>
      <c r="F101" t="s">
        <v>34</v>
      </c>
      <c r="G101" t="s">
        <v>35</v>
      </c>
      <c r="H101" t="s">
        <v>36</v>
      </c>
      <c r="I101" t="s">
        <v>37</v>
      </c>
      <c r="J101" t="s">
        <v>38</v>
      </c>
      <c r="K101" t="s">
        <v>39</v>
      </c>
      <c r="L101" t="s">
        <v>40</v>
      </c>
      <c r="M101" t="s">
        <v>41</v>
      </c>
      <c r="N101" t="s">
        <v>42</v>
      </c>
      <c r="O101" t="s">
        <v>43</v>
      </c>
      <c r="P101" t="s">
        <v>44</v>
      </c>
      <c r="Q101" t="s">
        <v>45</v>
      </c>
      <c r="R101" t="s">
        <v>46</v>
      </c>
      <c r="S101" t="s">
        <v>47</v>
      </c>
      <c r="T101" t="s">
        <v>48</v>
      </c>
      <c r="U101" t="s">
        <v>49</v>
      </c>
      <c r="V101" t="s">
        <v>50</v>
      </c>
    </row>
    <row r="102" spans="1:22">
      <c r="A102">
        <v>1995</v>
      </c>
      <c r="C102">
        <v>0.82099999999999995</v>
      </c>
      <c r="D102">
        <v>2.3199999999999998</v>
      </c>
      <c r="E102">
        <v>5.8999999999999997E-2</v>
      </c>
      <c r="F102">
        <v>1.54</v>
      </c>
      <c r="G102">
        <v>0.52200000000000002</v>
      </c>
      <c r="H102">
        <v>0.94299999999999995</v>
      </c>
      <c r="I102">
        <v>1.58</v>
      </c>
      <c r="J102">
        <v>3.07</v>
      </c>
      <c r="K102">
        <v>3.66</v>
      </c>
      <c r="L102">
        <v>8.56</v>
      </c>
      <c r="M102">
        <v>16</v>
      </c>
      <c r="N102">
        <v>12</v>
      </c>
      <c r="O102">
        <v>23.3</v>
      </c>
      <c r="P102">
        <v>1.7</v>
      </c>
      <c r="Q102">
        <v>0.67800000000000005</v>
      </c>
      <c r="R102">
        <v>8.92</v>
      </c>
      <c r="S102">
        <v>0.57799999999999996</v>
      </c>
      <c r="T102">
        <v>1.83</v>
      </c>
      <c r="U102">
        <v>0.24</v>
      </c>
      <c r="V102">
        <v>0.13</v>
      </c>
    </row>
    <row r="103" spans="1:22">
      <c r="A103">
        <v>1996</v>
      </c>
      <c r="B103">
        <f>0.13/2</f>
        <v>6.5000000000000002E-2</v>
      </c>
      <c r="C103">
        <v>1.31</v>
      </c>
      <c r="D103">
        <v>0.97699999999999998</v>
      </c>
      <c r="E103">
        <v>0.112</v>
      </c>
      <c r="F103">
        <v>1.28</v>
      </c>
      <c r="G103">
        <v>1.5</v>
      </c>
      <c r="H103">
        <v>0.159</v>
      </c>
      <c r="I103">
        <v>4.26</v>
      </c>
      <c r="J103">
        <v>0.68600000000000005</v>
      </c>
      <c r="K103">
        <v>5.67</v>
      </c>
      <c r="L103">
        <v>3.12</v>
      </c>
      <c r="M103">
        <v>6.53</v>
      </c>
      <c r="N103">
        <v>5.81</v>
      </c>
      <c r="O103">
        <v>8.26</v>
      </c>
      <c r="P103">
        <v>5.17</v>
      </c>
      <c r="Q103">
        <v>1.62</v>
      </c>
      <c r="R103">
        <v>5.65</v>
      </c>
      <c r="S103">
        <v>0.45400000000000001</v>
      </c>
      <c r="T103">
        <v>0.23499999999999999</v>
      </c>
      <c r="U103">
        <v>0.57199999999999995</v>
      </c>
      <c r="V103">
        <v>0.17</v>
      </c>
    </row>
    <row r="104" spans="1:22">
      <c r="A104">
        <v>1997</v>
      </c>
      <c r="B104">
        <f>0.13/2</f>
        <v>6.5000000000000002E-2</v>
      </c>
      <c r="C104">
        <v>1.56</v>
      </c>
      <c r="D104">
        <v>1.85</v>
      </c>
      <c r="E104">
        <v>8.5000000000000006E-2</v>
      </c>
      <c r="F104">
        <v>0.39200000000000002</v>
      </c>
      <c r="G104">
        <v>2.36</v>
      </c>
      <c r="H104">
        <v>0.23499999999999999</v>
      </c>
      <c r="I104">
        <v>1.46</v>
      </c>
      <c r="J104">
        <v>2.13</v>
      </c>
      <c r="K104">
        <v>4.71</v>
      </c>
      <c r="L104">
        <v>3.78</v>
      </c>
      <c r="M104">
        <v>6.51</v>
      </c>
      <c r="N104">
        <v>4.12</v>
      </c>
      <c r="O104">
        <v>8.6</v>
      </c>
      <c r="P104">
        <v>1.39</v>
      </c>
      <c r="Q104">
        <v>2.09</v>
      </c>
      <c r="R104">
        <v>4.0999999999999996</v>
      </c>
      <c r="S104">
        <v>0.38500000000000001</v>
      </c>
      <c r="T104">
        <v>0.51200000000000001</v>
      </c>
      <c r="U104">
        <v>0.19</v>
      </c>
      <c r="V104">
        <v>0.19</v>
      </c>
    </row>
    <row r="105" spans="1:22">
      <c r="A105">
        <v>1998</v>
      </c>
      <c r="C105">
        <f>0.153/2</f>
        <v>7.6499999999999999E-2</v>
      </c>
      <c r="D105">
        <v>0.22900000000000001</v>
      </c>
      <c r="E105">
        <f>0.145/2</f>
        <v>7.2499999999999995E-2</v>
      </c>
      <c r="F105">
        <v>0.76400000000000001</v>
      </c>
      <c r="G105">
        <f>((0.145/2)+0.961)/2</f>
        <v>0.51674999999999993</v>
      </c>
      <c r="H105">
        <v>0.255</v>
      </c>
      <c r="I105">
        <v>0.28299999999999997</v>
      </c>
      <c r="J105">
        <f>0.141/2</f>
        <v>7.0499999999999993E-2</v>
      </c>
      <c r="K105">
        <f>(2.41+2.83)/2</f>
        <v>2.62</v>
      </c>
      <c r="L105">
        <v>2.0499999999999998</v>
      </c>
      <c r="M105">
        <v>2.83</v>
      </c>
      <c r="N105">
        <v>2.5299999999999998</v>
      </c>
      <c r="O105">
        <v>2.25</v>
      </c>
      <c r="P105">
        <v>1.31</v>
      </c>
      <c r="Q105">
        <v>1.03</v>
      </c>
      <c r="R105">
        <v>0.51400000000000001</v>
      </c>
      <c r="S105">
        <v>0.88100000000000001</v>
      </c>
      <c r="T105">
        <f>0.274/2</f>
        <v>0.13700000000000001</v>
      </c>
      <c r="U105">
        <f>0.215/2</f>
        <v>0.1075</v>
      </c>
      <c r="V105">
        <f>0.247/2</f>
        <v>0.1235</v>
      </c>
    </row>
    <row r="106" spans="1:22">
      <c r="A106">
        <v>1999</v>
      </c>
      <c r="B106">
        <f>0.065/2</f>
        <v>3.2500000000000001E-2</v>
      </c>
      <c r="C106">
        <v>2.1800000000000002</v>
      </c>
      <c r="D106">
        <v>0.40400000000000003</v>
      </c>
      <c r="E106">
        <f>0.06/2</f>
        <v>0.03</v>
      </c>
      <c r="F106">
        <v>1.1599999999999999</v>
      </c>
      <c r="G106">
        <v>0.13700000000000001</v>
      </c>
      <c r="H106">
        <v>0.308</v>
      </c>
      <c r="I106">
        <v>0.22800000000000001</v>
      </c>
      <c r="J106">
        <f>(3.35+2.04)/2</f>
        <v>2.6950000000000003</v>
      </c>
      <c r="K106">
        <v>3.21</v>
      </c>
      <c r="L106">
        <v>3.06</v>
      </c>
      <c r="M106">
        <v>3.93</v>
      </c>
      <c r="N106">
        <f>(2.19+2.2)/2</f>
        <v>2.1950000000000003</v>
      </c>
      <c r="O106">
        <v>5.78</v>
      </c>
      <c r="P106">
        <v>1.4</v>
      </c>
      <c r="Q106">
        <v>2.99</v>
      </c>
      <c r="R106">
        <v>3.46</v>
      </c>
      <c r="S106">
        <v>0.40500000000000003</v>
      </c>
      <c r="T106">
        <v>0.83699999999999997</v>
      </c>
      <c r="U106">
        <v>0.98399999999999999</v>
      </c>
      <c r="V106">
        <v>1.88</v>
      </c>
    </row>
    <row r="107" spans="1:22">
      <c r="A107">
        <v>2000</v>
      </c>
      <c r="B107" s="1" t="s">
        <v>51</v>
      </c>
      <c r="C107">
        <v>0.61699999999999999</v>
      </c>
      <c r="D107">
        <v>3.87</v>
      </c>
      <c r="E107" s="1" t="s">
        <v>52</v>
      </c>
      <c r="F107">
        <v>0.373</v>
      </c>
      <c r="G107">
        <v>0.23</v>
      </c>
      <c r="H107">
        <v>6.7500000000000004E-2</v>
      </c>
      <c r="I107" s="1" t="s">
        <v>53</v>
      </c>
      <c r="J107">
        <v>1.63</v>
      </c>
      <c r="K107">
        <f>(2.32+2.71)/2</f>
        <v>2.5149999999999997</v>
      </c>
      <c r="L107">
        <v>2.08</v>
      </c>
      <c r="M107">
        <v>12.5</v>
      </c>
      <c r="N107">
        <v>1.33</v>
      </c>
      <c r="O107">
        <f>(1.27+2.67)/2</f>
        <v>1.97</v>
      </c>
      <c r="P107">
        <v>1.18</v>
      </c>
      <c r="Q107">
        <v>0.51800000000000002</v>
      </c>
      <c r="R107">
        <v>2.36</v>
      </c>
      <c r="S107" s="1" t="s">
        <v>54</v>
      </c>
      <c r="T107">
        <v>0.62</v>
      </c>
      <c r="U107" s="1">
        <v>1.22</v>
      </c>
      <c r="V107" s="1" t="s">
        <v>71</v>
      </c>
    </row>
    <row r="108" spans="1:22">
      <c r="A108">
        <v>2001</v>
      </c>
      <c r="B108" s="1" t="s">
        <v>55</v>
      </c>
      <c r="C108">
        <v>2.56</v>
      </c>
      <c r="D108">
        <v>0.68300000000000005</v>
      </c>
      <c r="E108" s="1" t="s">
        <v>56</v>
      </c>
      <c r="F108">
        <v>1.07</v>
      </c>
      <c r="G108">
        <v>0.36699999999999999</v>
      </c>
      <c r="H108">
        <f>(0.706+0.461)/2</f>
        <v>0.58350000000000002</v>
      </c>
      <c r="I108">
        <v>0.218</v>
      </c>
      <c r="J108">
        <v>0.47199999999999998</v>
      </c>
      <c r="K108">
        <f>(2.57+2.36)/2</f>
        <v>2.4649999999999999</v>
      </c>
      <c r="L108">
        <v>2.6</v>
      </c>
      <c r="M108">
        <v>2.3199999999999998</v>
      </c>
      <c r="N108">
        <v>5.73</v>
      </c>
      <c r="O108">
        <v>3.98</v>
      </c>
      <c r="P108">
        <v>0.81399999999999995</v>
      </c>
      <c r="Q108">
        <v>0.44500000000000001</v>
      </c>
      <c r="R108">
        <v>0.48699999999999999</v>
      </c>
      <c r="S108" s="1" t="s">
        <v>57</v>
      </c>
      <c r="T108">
        <v>0.39800000000000002</v>
      </c>
      <c r="U108" s="1">
        <v>0.33600000000000002</v>
      </c>
      <c r="V108" s="1" t="s">
        <v>58</v>
      </c>
    </row>
    <row r="109" spans="1:22">
      <c r="A109">
        <v>2002</v>
      </c>
      <c r="B109" s="1" t="s">
        <v>59</v>
      </c>
      <c r="C109">
        <v>1.85</v>
      </c>
      <c r="D109">
        <v>1.2</v>
      </c>
      <c r="E109" s="1" t="s">
        <v>60</v>
      </c>
      <c r="F109">
        <v>0.36</v>
      </c>
      <c r="G109">
        <v>0.16300000000000001</v>
      </c>
      <c r="H109">
        <v>0.86399999999999999</v>
      </c>
      <c r="I109">
        <v>7.4999999999999997E-2</v>
      </c>
      <c r="J109" s="1" t="s">
        <v>61</v>
      </c>
      <c r="K109">
        <v>4.26</v>
      </c>
      <c r="L109">
        <v>5.55</v>
      </c>
      <c r="M109">
        <v>3.3</v>
      </c>
      <c r="N109">
        <v>1.92</v>
      </c>
      <c r="O109">
        <v>9.68</v>
      </c>
      <c r="P109">
        <v>0.89600000000000002</v>
      </c>
      <c r="Q109">
        <v>0.53900000000000003</v>
      </c>
      <c r="R109">
        <v>2.93</v>
      </c>
      <c r="S109" s="1" t="s">
        <v>62</v>
      </c>
      <c r="T109">
        <v>0.57899999999999996</v>
      </c>
      <c r="U109" s="1">
        <v>1.17</v>
      </c>
      <c r="V109" s="1" t="s">
        <v>63</v>
      </c>
    </row>
    <row r="110" spans="1:22">
      <c r="A110" s="4">
        <v>2003</v>
      </c>
      <c r="B110" s="6" t="s">
        <v>64</v>
      </c>
      <c r="C110" s="4" t="s">
        <v>65</v>
      </c>
      <c r="D110" s="4">
        <v>9.9000000000000005E-2</v>
      </c>
      <c r="E110" s="6" t="s">
        <v>61</v>
      </c>
      <c r="F110" s="4">
        <v>7.9000000000000001E-2</v>
      </c>
      <c r="G110" s="4" t="s">
        <v>66</v>
      </c>
      <c r="H110" s="4" t="s">
        <v>67</v>
      </c>
      <c r="I110" s="4" t="s">
        <v>61</v>
      </c>
      <c r="J110" s="6" t="s">
        <v>70</v>
      </c>
      <c r="K110" s="4">
        <v>3.25</v>
      </c>
      <c r="L110" s="4">
        <v>0.33100000000000002</v>
      </c>
      <c r="M110" s="4">
        <v>2.27</v>
      </c>
      <c r="N110" s="4">
        <v>1.77</v>
      </c>
      <c r="O110" s="4">
        <v>5.51</v>
      </c>
      <c r="P110" s="4">
        <v>0.64200000000000002</v>
      </c>
      <c r="Q110" s="4">
        <v>1.61</v>
      </c>
      <c r="R110" s="4">
        <v>1.25</v>
      </c>
      <c r="S110" s="6" t="s">
        <v>68</v>
      </c>
      <c r="T110" s="4">
        <v>0.16900000000000001</v>
      </c>
      <c r="U110" s="6">
        <v>0.83199999999999996</v>
      </c>
      <c r="V110" s="6" t="s">
        <v>69</v>
      </c>
    </row>
    <row r="112" spans="1:22">
      <c r="B112" t="s">
        <v>78</v>
      </c>
    </row>
    <row r="113" spans="1:23">
      <c r="B113" t="s">
        <v>30</v>
      </c>
      <c r="C113" t="s">
        <v>31</v>
      </c>
      <c r="D113" t="s">
        <v>32</v>
      </c>
      <c r="E113" t="s">
        <v>33</v>
      </c>
      <c r="F113" t="s">
        <v>34</v>
      </c>
      <c r="G113" t="s">
        <v>35</v>
      </c>
      <c r="H113" t="s">
        <v>36</v>
      </c>
      <c r="I113" t="s">
        <v>37</v>
      </c>
      <c r="J113" t="s">
        <v>38</v>
      </c>
      <c r="K113" t="s">
        <v>39</v>
      </c>
      <c r="L113" t="s">
        <v>40</v>
      </c>
      <c r="M113" t="s">
        <v>41</v>
      </c>
      <c r="N113" t="s">
        <v>42</v>
      </c>
      <c r="O113" t="s">
        <v>43</v>
      </c>
      <c r="P113" t="s">
        <v>44</v>
      </c>
      <c r="Q113" t="s">
        <v>45</v>
      </c>
      <c r="R113" t="s">
        <v>46</v>
      </c>
      <c r="S113" t="s">
        <v>47</v>
      </c>
      <c r="T113" t="s">
        <v>48</v>
      </c>
      <c r="U113" t="s">
        <v>49</v>
      </c>
      <c r="V113" t="s">
        <v>50</v>
      </c>
    </row>
    <row r="114" spans="1:23">
      <c r="A114">
        <v>1996</v>
      </c>
      <c r="B114">
        <v>1391</v>
      </c>
      <c r="C114">
        <v>946</v>
      </c>
      <c r="D114">
        <f>(2437+2158)/2</f>
        <v>2297.5</v>
      </c>
      <c r="E114">
        <v>2400</v>
      </c>
      <c r="F114">
        <v>7066</v>
      </c>
      <c r="G114">
        <v>844</v>
      </c>
      <c r="H114">
        <v>2566</v>
      </c>
      <c r="I114">
        <v>5363</v>
      </c>
      <c r="J114">
        <v>8562</v>
      </c>
      <c r="K114">
        <f>(20170+29700)/2</f>
        <v>24935</v>
      </c>
      <c r="L114">
        <v>10082</v>
      </c>
      <c r="M114">
        <v>7861</v>
      </c>
      <c r="N114">
        <v>24576</v>
      </c>
      <c r="O114">
        <v>18607</v>
      </c>
      <c r="P114">
        <v>15544</v>
      </c>
      <c r="Q114">
        <v>21482</v>
      </c>
      <c r="R114">
        <v>27689</v>
      </c>
      <c r="S114">
        <v>24406</v>
      </c>
      <c r="T114">
        <v>24590</v>
      </c>
      <c r="U114">
        <v>20759</v>
      </c>
      <c r="V114">
        <v>22178</v>
      </c>
    </row>
    <row r="115" spans="1:23">
      <c r="A115">
        <v>1997</v>
      </c>
      <c r="B115">
        <v>4200</v>
      </c>
      <c r="C115">
        <v>6300</v>
      </c>
      <c r="D115">
        <v>7800</v>
      </c>
      <c r="E115">
        <v>12000</v>
      </c>
      <c r="F115">
        <v>6400</v>
      </c>
      <c r="G115">
        <f>(7900+16000)/2</f>
        <v>11950</v>
      </c>
      <c r="H115">
        <v>15000</v>
      </c>
      <c r="I115">
        <v>20000</v>
      </c>
      <c r="J115">
        <v>31000</v>
      </c>
      <c r="K115">
        <v>49000</v>
      </c>
      <c r="L115">
        <v>27000</v>
      </c>
      <c r="M115">
        <v>36000</v>
      </c>
      <c r="N115">
        <v>38000</v>
      </c>
      <c r="O115">
        <f>(30000+29000)/2</f>
        <v>29500</v>
      </c>
      <c r="P115">
        <v>39000</v>
      </c>
      <c r="Q115">
        <v>26000</v>
      </c>
      <c r="R115">
        <v>64000</v>
      </c>
      <c r="S115">
        <v>22000</v>
      </c>
      <c r="T115">
        <v>38000</v>
      </c>
      <c r="U115">
        <v>34000</v>
      </c>
      <c r="V115">
        <v>40000</v>
      </c>
    </row>
    <row r="116" spans="1:23">
      <c r="A116">
        <v>1998</v>
      </c>
      <c r="B116">
        <v>2400</v>
      </c>
      <c r="C116">
        <v>1500</v>
      </c>
      <c r="D116">
        <v>1400</v>
      </c>
      <c r="E116">
        <v>2000</v>
      </c>
      <c r="F116">
        <v>2300</v>
      </c>
      <c r="G116">
        <f>(1300+2400)/2</f>
        <v>1850</v>
      </c>
      <c r="H116">
        <v>1500</v>
      </c>
      <c r="I116">
        <v>5100</v>
      </c>
      <c r="J116">
        <v>1500</v>
      </c>
      <c r="K116">
        <f>(23000+29000)/2</f>
        <v>26000</v>
      </c>
      <c r="L116">
        <v>18000</v>
      </c>
      <c r="M116">
        <v>29000</v>
      </c>
      <c r="N116">
        <v>35000</v>
      </c>
      <c r="O116">
        <v>25000</v>
      </c>
      <c r="P116">
        <v>21000</v>
      </c>
      <c r="Q116">
        <v>25000</v>
      </c>
      <c r="R116">
        <v>32000</v>
      </c>
      <c r="S116">
        <v>25000</v>
      </c>
      <c r="T116">
        <v>24000</v>
      </c>
      <c r="U116">
        <v>13000</v>
      </c>
      <c r="V116">
        <v>29000</v>
      </c>
    </row>
    <row r="117" spans="1:23">
      <c r="A117">
        <v>1999</v>
      </c>
      <c r="B117">
        <v>3300</v>
      </c>
      <c r="C117">
        <v>6900</v>
      </c>
      <c r="D117">
        <v>3700</v>
      </c>
      <c r="E117">
        <v>3200</v>
      </c>
      <c r="F117">
        <v>16000</v>
      </c>
      <c r="G117">
        <v>2100</v>
      </c>
      <c r="H117">
        <v>2600</v>
      </c>
      <c r="I117">
        <v>26000</v>
      </c>
      <c r="J117">
        <f>(24000+29000)/2</f>
        <v>26500</v>
      </c>
      <c r="K117">
        <v>22000</v>
      </c>
      <c r="L117">
        <v>24000</v>
      </c>
      <c r="M117">
        <v>25000</v>
      </c>
      <c r="N117">
        <v>15000</v>
      </c>
      <c r="O117">
        <v>29000</v>
      </c>
      <c r="P117">
        <v>17000</v>
      </c>
      <c r="Q117">
        <v>28000</v>
      </c>
      <c r="R117">
        <v>31000</v>
      </c>
      <c r="S117">
        <v>37000</v>
      </c>
      <c r="T117">
        <v>39000</v>
      </c>
      <c r="U117">
        <v>36000</v>
      </c>
      <c r="V117">
        <v>24000</v>
      </c>
    </row>
    <row r="118" spans="1:23">
      <c r="A118">
        <v>2000</v>
      </c>
      <c r="B118">
        <v>1200</v>
      </c>
      <c r="C118" s="1" t="s">
        <v>77</v>
      </c>
      <c r="D118">
        <v>5360</v>
      </c>
      <c r="E118">
        <v>2330</v>
      </c>
      <c r="F118">
        <v>9120</v>
      </c>
      <c r="G118">
        <v>6630</v>
      </c>
      <c r="H118" s="1" t="s">
        <v>76</v>
      </c>
      <c r="I118" s="1" t="s">
        <v>75</v>
      </c>
      <c r="J118">
        <v>26500</v>
      </c>
      <c r="K118">
        <f>(36000+25400)/2</f>
        <v>30700</v>
      </c>
      <c r="L118">
        <v>7430</v>
      </c>
      <c r="M118">
        <v>22400</v>
      </c>
      <c r="N118">
        <v>11100</v>
      </c>
      <c r="O118">
        <f>(34100+19000)/2</f>
        <v>26550</v>
      </c>
      <c r="P118">
        <v>30400</v>
      </c>
      <c r="Q118">
        <v>23300</v>
      </c>
      <c r="R118">
        <v>22700</v>
      </c>
      <c r="S118">
        <v>26600</v>
      </c>
      <c r="T118">
        <v>18000</v>
      </c>
      <c r="U118">
        <v>23000</v>
      </c>
      <c r="V118">
        <v>21200</v>
      </c>
      <c r="W118" t="s">
        <v>74</v>
      </c>
    </row>
    <row r="119" spans="1:23">
      <c r="A119">
        <v>2001</v>
      </c>
      <c r="B119">
        <v>2310</v>
      </c>
      <c r="C119">
        <v>20700</v>
      </c>
      <c r="D119">
        <v>7400</v>
      </c>
      <c r="E119">
        <v>17200</v>
      </c>
      <c r="F119">
        <v>24900</v>
      </c>
      <c r="G119">
        <v>9150</v>
      </c>
      <c r="H119">
        <f>(7450+9540)/2</f>
        <v>8495</v>
      </c>
      <c r="I119">
        <v>3000</v>
      </c>
      <c r="J119">
        <v>16300</v>
      </c>
      <c r="K119">
        <f>(35700+29500)/2</f>
        <v>32600</v>
      </c>
      <c r="L119">
        <v>29200</v>
      </c>
      <c r="M119">
        <v>38300</v>
      </c>
      <c r="N119">
        <v>15800</v>
      </c>
      <c r="O119">
        <v>32900</v>
      </c>
      <c r="P119">
        <v>16500</v>
      </c>
      <c r="Q119">
        <v>12500</v>
      </c>
      <c r="R119">
        <v>25300</v>
      </c>
      <c r="S119">
        <v>33900</v>
      </c>
      <c r="T119">
        <v>25500</v>
      </c>
      <c r="U119">
        <v>30000</v>
      </c>
      <c r="V119">
        <v>22200</v>
      </c>
    </row>
    <row r="120" spans="1:23">
      <c r="A120">
        <v>2002</v>
      </c>
      <c r="B120" s="18">
        <v>13000</v>
      </c>
      <c r="C120" s="18">
        <v>3990</v>
      </c>
      <c r="D120" s="18">
        <v>18500</v>
      </c>
      <c r="E120" s="18">
        <v>18600</v>
      </c>
      <c r="F120" s="18">
        <v>6560</v>
      </c>
      <c r="G120" s="18">
        <v>2880</v>
      </c>
      <c r="H120" s="18">
        <v>3160</v>
      </c>
      <c r="I120" s="18">
        <v>829</v>
      </c>
      <c r="J120" s="18">
        <v>397</v>
      </c>
      <c r="K120" s="18">
        <v>25500</v>
      </c>
      <c r="L120" s="18">
        <v>26100</v>
      </c>
      <c r="M120" s="18">
        <v>22750</v>
      </c>
      <c r="N120" s="18">
        <v>15600</v>
      </c>
      <c r="O120" s="18">
        <v>20800</v>
      </c>
      <c r="P120" s="18">
        <v>15400</v>
      </c>
      <c r="Q120" s="18">
        <v>19800</v>
      </c>
      <c r="R120" s="18">
        <v>31100</v>
      </c>
      <c r="S120" s="18">
        <v>27000</v>
      </c>
      <c r="T120" s="18">
        <v>26300</v>
      </c>
      <c r="U120" s="18">
        <v>23700</v>
      </c>
      <c r="V120" s="18">
        <v>15900</v>
      </c>
    </row>
    <row r="121" spans="1:23">
      <c r="A121">
        <v>2003</v>
      </c>
      <c r="B121" s="18">
        <v>1030</v>
      </c>
      <c r="C121" s="18">
        <v>1270</v>
      </c>
      <c r="D121" s="18">
        <v>1270</v>
      </c>
      <c r="E121" s="18">
        <v>1360</v>
      </c>
      <c r="F121" s="18">
        <v>2130</v>
      </c>
      <c r="G121" s="18">
        <v>1440</v>
      </c>
      <c r="H121" s="18">
        <v>1630</v>
      </c>
      <c r="I121" s="18">
        <v>1060</v>
      </c>
      <c r="J121" s="18">
        <v>579</v>
      </c>
      <c r="K121" s="18">
        <v>32150</v>
      </c>
      <c r="L121" s="18">
        <v>1120</v>
      </c>
      <c r="M121" s="18">
        <v>28500</v>
      </c>
      <c r="N121" s="18">
        <v>15100</v>
      </c>
      <c r="O121" s="18">
        <v>27300</v>
      </c>
      <c r="P121" s="18">
        <v>10800</v>
      </c>
      <c r="Q121" s="18">
        <v>23900</v>
      </c>
      <c r="R121" s="18">
        <v>35650</v>
      </c>
      <c r="S121" s="18">
        <v>31900</v>
      </c>
      <c r="T121" s="18">
        <v>23300</v>
      </c>
      <c r="U121" s="18">
        <v>20300</v>
      </c>
      <c r="V121" s="18">
        <v>25900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P27"/>
  <sheetViews>
    <sheetView tabSelected="1" workbookViewId="0">
      <pane xSplit="1" ySplit="1" topLeftCell="B6" activePane="bottomRight" state="frozen"/>
      <selection pane="topRight" activeCell="B1" sqref="B1"/>
      <selection pane="bottomLeft" activeCell="A2" sqref="A2"/>
      <selection pane="bottomRight" activeCell="Q28" sqref="Q28"/>
    </sheetView>
  </sheetViews>
  <sheetFormatPr defaultRowHeight="12.75"/>
  <cols>
    <col min="1" max="1" width="14.28515625" customWidth="1"/>
    <col min="2" max="2" width="8.7109375" customWidth="1"/>
    <col min="3" max="3" width="3.85546875" customWidth="1"/>
    <col min="6" max="6" width="8.7109375" customWidth="1"/>
    <col min="8" max="8" width="3" customWidth="1"/>
    <col min="11" max="11" width="3.140625" customWidth="1"/>
    <col min="13" max="13" width="3.85546875" customWidth="1"/>
    <col min="16" max="16" width="9.140625" style="2"/>
  </cols>
  <sheetData>
    <row r="1" spans="1:16">
      <c r="A1" t="s">
        <v>84</v>
      </c>
      <c r="B1" t="s">
        <v>94</v>
      </c>
      <c r="D1" t="s">
        <v>91</v>
      </c>
      <c r="E1" t="s">
        <v>90</v>
      </c>
      <c r="G1" t="s">
        <v>93</v>
      </c>
      <c r="I1" t="s">
        <v>91</v>
      </c>
      <c r="J1" t="s">
        <v>90</v>
      </c>
      <c r="L1" t="s">
        <v>92</v>
      </c>
      <c r="N1" t="s">
        <v>91</v>
      </c>
      <c r="O1" t="s">
        <v>90</v>
      </c>
      <c r="P1"/>
    </row>
    <row r="2" spans="1:16">
      <c r="A2" s="21">
        <v>34804</v>
      </c>
      <c r="B2" s="2">
        <v>7.8250000000000002</v>
      </c>
      <c r="C2" s="2"/>
      <c r="D2" s="2">
        <v>2.35</v>
      </c>
      <c r="E2" s="2">
        <v>13.3</v>
      </c>
      <c r="F2" s="2"/>
      <c r="G2" s="2">
        <v>3.31</v>
      </c>
      <c r="H2" s="2"/>
      <c r="I2" s="2">
        <v>1.1599999999999999</v>
      </c>
      <c r="J2" s="2">
        <v>5.84</v>
      </c>
      <c r="K2" s="2"/>
      <c r="L2" s="2">
        <v>2.2841818181818181</v>
      </c>
      <c r="M2" s="2"/>
      <c r="N2">
        <v>1.94</v>
      </c>
      <c r="O2">
        <v>5.83</v>
      </c>
      <c r="P2" s="23" t="s">
        <v>95</v>
      </c>
    </row>
    <row r="3" spans="1:16">
      <c r="A3" s="21">
        <v>35170</v>
      </c>
      <c r="B3" s="2">
        <v>7.99</v>
      </c>
      <c r="C3" s="2"/>
      <c r="D3" s="2">
        <v>4.58</v>
      </c>
      <c r="E3" s="2">
        <v>11.4</v>
      </c>
      <c r="F3" s="2"/>
      <c r="G3" s="2">
        <v>9.16</v>
      </c>
      <c r="H3" s="2"/>
      <c r="I3" s="2">
        <v>2.94</v>
      </c>
      <c r="J3" s="2">
        <v>22.5</v>
      </c>
      <c r="K3" s="2"/>
      <c r="L3" s="2">
        <v>3.9792727272727273</v>
      </c>
      <c r="M3" s="2"/>
      <c r="N3" s="2">
        <v>0.97</v>
      </c>
      <c r="O3" s="2">
        <v>11</v>
      </c>
      <c r="P3"/>
    </row>
    <row r="4" spans="1:16">
      <c r="A4" s="21">
        <f>A3+365</f>
        <v>35535</v>
      </c>
      <c r="B4" s="2">
        <v>7.0949999999999998</v>
      </c>
      <c r="C4" s="2"/>
      <c r="D4" s="2">
        <v>4.9000000000000004</v>
      </c>
      <c r="E4" s="2">
        <v>9.2899999999999991</v>
      </c>
      <c r="F4" s="2"/>
      <c r="G4" s="2">
        <v>8.6689999999999987</v>
      </c>
      <c r="H4" s="2"/>
      <c r="I4" s="2">
        <v>3.76</v>
      </c>
      <c r="J4" s="2">
        <v>18.440000000000001</v>
      </c>
      <c r="K4" s="2"/>
      <c r="L4" s="2">
        <v>8.4</v>
      </c>
      <c r="M4" s="2"/>
      <c r="N4" s="2">
        <v>8.4</v>
      </c>
      <c r="O4" s="2">
        <v>8.4</v>
      </c>
      <c r="P4"/>
    </row>
    <row r="5" spans="1:16">
      <c r="A5" s="21">
        <f t="shared" ref="A5:A13" si="0">A4+365</f>
        <v>35900</v>
      </c>
      <c r="B5" s="2">
        <v>2.105</v>
      </c>
      <c r="C5" s="2"/>
      <c r="D5" s="2">
        <v>1.1200000000000001</v>
      </c>
      <c r="E5" s="2">
        <v>3.09</v>
      </c>
      <c r="F5" s="2"/>
      <c r="G5" s="2">
        <v>8.0399999999999991</v>
      </c>
      <c r="H5" s="2"/>
      <c r="I5" s="2">
        <v>2.74</v>
      </c>
      <c r="J5" s="2">
        <v>17.2</v>
      </c>
      <c r="K5" s="2"/>
      <c r="L5" s="2">
        <v>4.08</v>
      </c>
      <c r="M5" s="2"/>
      <c r="N5" s="2">
        <v>4.08</v>
      </c>
      <c r="O5" s="2">
        <v>4.08</v>
      </c>
      <c r="P5"/>
    </row>
    <row r="6" spans="1:16">
      <c r="A6" s="21">
        <f t="shared" si="0"/>
        <v>36265</v>
      </c>
      <c r="B6" s="2">
        <v>4.75</v>
      </c>
      <c r="C6" s="2"/>
      <c r="D6" s="2">
        <v>4.49</v>
      </c>
      <c r="E6" s="2">
        <v>5.01</v>
      </c>
      <c r="F6" s="2"/>
      <c r="G6" s="2">
        <v>11.196999999999999</v>
      </c>
      <c r="H6" s="2"/>
      <c r="I6" s="2">
        <v>3.65</v>
      </c>
      <c r="J6" s="2">
        <v>23.9</v>
      </c>
      <c r="K6" s="2"/>
      <c r="L6" s="2">
        <v>2.19</v>
      </c>
      <c r="M6" s="2"/>
      <c r="N6" s="2">
        <v>2.19</v>
      </c>
      <c r="O6" s="2">
        <v>2.19</v>
      </c>
      <c r="P6"/>
    </row>
    <row r="7" spans="1:16">
      <c r="A7" s="21">
        <f>A6+366</f>
        <v>36631</v>
      </c>
      <c r="B7" s="2">
        <v>4.3849999999999998</v>
      </c>
      <c r="C7" s="2"/>
      <c r="D7" s="2">
        <v>4.03</v>
      </c>
      <c r="E7" s="2">
        <v>4.74</v>
      </c>
      <c r="F7" s="2"/>
      <c r="G7" s="2">
        <v>10.99873</v>
      </c>
      <c r="H7" s="2"/>
      <c r="I7" s="2">
        <v>0.09</v>
      </c>
      <c r="J7" s="2">
        <v>34</v>
      </c>
      <c r="K7" s="2"/>
      <c r="L7" s="2">
        <v>3.7</v>
      </c>
      <c r="M7" s="2"/>
      <c r="N7" s="2">
        <v>3.7</v>
      </c>
      <c r="O7" s="2">
        <v>3.7</v>
      </c>
      <c r="P7"/>
    </row>
    <row r="8" spans="1:16">
      <c r="A8" s="21">
        <f t="shared" si="0"/>
        <v>36996</v>
      </c>
      <c r="B8" s="2">
        <v>4.5750000000000002</v>
      </c>
      <c r="C8" s="2"/>
      <c r="D8" s="2">
        <v>2.99</v>
      </c>
      <c r="E8" s="2">
        <v>6.16</v>
      </c>
      <c r="F8" s="2"/>
      <c r="G8" s="2">
        <v>6.9289999999999994</v>
      </c>
      <c r="H8" s="2"/>
      <c r="I8" s="2">
        <v>2.15</v>
      </c>
      <c r="J8" s="2">
        <v>17.100000000000001</v>
      </c>
      <c r="K8" s="2"/>
      <c r="L8" s="2">
        <v>3.37</v>
      </c>
      <c r="M8" s="2"/>
      <c r="N8" s="2">
        <v>3.37</v>
      </c>
      <c r="O8" s="2">
        <v>3.37</v>
      </c>
      <c r="P8"/>
    </row>
    <row r="9" spans="1:16">
      <c r="A9" s="21">
        <f t="shared" si="0"/>
        <v>37361</v>
      </c>
      <c r="B9" s="2">
        <v>4.2300000000000004</v>
      </c>
      <c r="C9" s="2"/>
      <c r="D9" s="2">
        <v>3.65</v>
      </c>
      <c r="E9" s="2">
        <v>4.8099999999999996</v>
      </c>
      <c r="F9" s="2"/>
      <c r="G9" s="2">
        <v>4.51</v>
      </c>
      <c r="H9" s="2"/>
      <c r="I9" s="2">
        <v>0.94799999999999995</v>
      </c>
      <c r="J9" s="2">
        <v>7.58</v>
      </c>
      <c r="K9" s="2"/>
      <c r="L9" s="2">
        <v>1.01</v>
      </c>
      <c r="M9" s="2"/>
      <c r="N9" s="2">
        <v>1.01</v>
      </c>
      <c r="O9" s="2">
        <v>1.01</v>
      </c>
      <c r="P9"/>
    </row>
    <row r="10" spans="1:16">
      <c r="A10" s="21">
        <f t="shared" si="0"/>
        <v>37726</v>
      </c>
      <c r="B10" s="19">
        <v>2.8</v>
      </c>
      <c r="C10" s="19"/>
      <c r="D10" s="19">
        <v>1.63</v>
      </c>
      <c r="E10" s="19">
        <v>3.97</v>
      </c>
      <c r="F10" s="19"/>
      <c r="G10" s="19">
        <v>4.6399999999999997</v>
      </c>
      <c r="H10" s="19"/>
      <c r="I10" s="19">
        <v>1.07</v>
      </c>
      <c r="J10" s="19">
        <v>13.4</v>
      </c>
      <c r="K10" s="19"/>
      <c r="L10" s="19">
        <v>1.29</v>
      </c>
      <c r="M10" s="19"/>
      <c r="N10" s="19">
        <v>1.29</v>
      </c>
      <c r="O10" s="19">
        <v>1.29</v>
      </c>
      <c r="P10"/>
    </row>
    <row r="11" spans="1:16">
      <c r="A11" s="21">
        <f>A10+366</f>
        <v>38092</v>
      </c>
      <c r="B11" s="19">
        <v>2.7</v>
      </c>
      <c r="C11" s="19"/>
      <c r="D11" s="19">
        <v>0.61899999999999999</v>
      </c>
      <c r="E11" s="19">
        <v>6.44</v>
      </c>
      <c r="F11" s="19"/>
      <c r="G11" s="19">
        <v>3.4</v>
      </c>
      <c r="H11" s="19"/>
      <c r="I11" s="19">
        <v>0.97899999999999998</v>
      </c>
      <c r="J11" s="19">
        <v>6.59</v>
      </c>
      <c r="K11" s="19"/>
      <c r="L11" s="19">
        <v>2.5</v>
      </c>
      <c r="M11" s="19"/>
      <c r="N11" s="19">
        <v>1.67</v>
      </c>
      <c r="O11" s="19">
        <v>2.94</v>
      </c>
      <c r="P11"/>
    </row>
    <row r="12" spans="1:16">
      <c r="A12" s="21">
        <f t="shared" si="0"/>
        <v>38457</v>
      </c>
      <c r="B12" s="19">
        <v>5.7</v>
      </c>
      <c r="C12" s="19"/>
      <c r="D12" s="19">
        <v>3.08</v>
      </c>
      <c r="E12" s="19">
        <v>9.6</v>
      </c>
      <c r="F12" s="19"/>
      <c r="G12" s="19">
        <v>4.3</v>
      </c>
      <c r="H12" s="19"/>
      <c r="I12" s="19">
        <v>0.87</v>
      </c>
      <c r="J12" s="19">
        <v>14.1</v>
      </c>
      <c r="K12" s="19"/>
      <c r="L12" s="19">
        <v>1.9</v>
      </c>
      <c r="M12" s="19"/>
      <c r="N12" s="19">
        <v>1.1599999999999999</v>
      </c>
      <c r="O12" s="19">
        <v>2.58</v>
      </c>
      <c r="P12"/>
    </row>
    <row r="13" spans="1:16">
      <c r="A13" s="21">
        <f t="shared" si="0"/>
        <v>38822</v>
      </c>
      <c r="B13" s="19">
        <v>7.9</v>
      </c>
      <c r="C13" s="19"/>
      <c r="D13" s="19">
        <v>2.2000000000000002</v>
      </c>
      <c r="E13" s="19">
        <v>32</v>
      </c>
      <c r="F13" s="19"/>
      <c r="G13" s="19">
        <v>5.7</v>
      </c>
      <c r="H13" s="19"/>
      <c r="I13" s="19">
        <v>0.77</v>
      </c>
      <c r="J13" s="19">
        <v>12</v>
      </c>
      <c r="K13" s="19"/>
      <c r="L13" s="19">
        <v>2.2000000000000002</v>
      </c>
      <c r="M13" s="19"/>
      <c r="N13" s="19">
        <v>1.2</v>
      </c>
      <c r="O13" s="19">
        <v>3</v>
      </c>
      <c r="P13"/>
    </row>
    <row r="16" spans="1:16">
      <c r="A16" s="21">
        <v>34804</v>
      </c>
      <c r="B16" s="25">
        <f>B2/0.75*1000</f>
        <v>10433.333333333334</v>
      </c>
      <c r="C16" s="22"/>
      <c r="D16" s="25">
        <f>D2/0.75*1000</f>
        <v>3133.3333333333335</v>
      </c>
      <c r="E16" s="25">
        <f>E2/0.75*1000</f>
        <v>17733.333333333336</v>
      </c>
      <c r="G16" s="25">
        <f>G2/0.75*1000</f>
        <v>4413.333333333333</v>
      </c>
      <c r="H16" s="22"/>
      <c r="I16" s="25">
        <f>I2/0.75*1000</f>
        <v>1546.6666666666667</v>
      </c>
      <c r="J16" s="25">
        <f>J2/0.75*1000</f>
        <v>7786.6666666666661</v>
      </c>
      <c r="L16" s="25">
        <f>L2/0.75*1000</f>
        <v>3045.5757575757575</v>
      </c>
      <c r="M16" s="22"/>
      <c r="N16" s="25">
        <f>N2/0.75*1000</f>
        <v>2586.6666666666665</v>
      </c>
      <c r="O16" s="25">
        <f>O2/0.75*1000</f>
        <v>7773.333333333333</v>
      </c>
      <c r="P16" s="24" t="s">
        <v>96</v>
      </c>
    </row>
    <row r="17" spans="1:15">
      <c r="A17" s="21">
        <v>35170</v>
      </c>
      <c r="B17" s="25">
        <f t="shared" ref="B17:B27" si="1">B3/0.75*1000</f>
        <v>10653.333333333334</v>
      </c>
      <c r="C17" s="22"/>
      <c r="D17" s="25">
        <f t="shared" ref="D17:E17" si="2">D3/0.75*1000</f>
        <v>6106.6666666666661</v>
      </c>
      <c r="E17" s="25">
        <f t="shared" si="2"/>
        <v>15200.000000000002</v>
      </c>
      <c r="G17" s="25">
        <f t="shared" ref="G17:G27" si="3">G3/0.75*1000</f>
        <v>12213.333333333332</v>
      </c>
      <c r="H17" s="22"/>
      <c r="I17" s="25">
        <f t="shared" ref="I17:J17" si="4">I3/0.75*1000</f>
        <v>3920</v>
      </c>
      <c r="J17" s="25">
        <f t="shared" si="4"/>
        <v>30000</v>
      </c>
      <c r="L17" s="25">
        <f t="shared" ref="L17:L27" si="5">L3/0.75*1000</f>
        <v>5305.69696969697</v>
      </c>
      <c r="M17" s="22"/>
      <c r="N17" s="25">
        <f t="shared" ref="N17:O17" si="6">N3/0.75*1000</f>
        <v>1293.3333333333333</v>
      </c>
      <c r="O17" s="25">
        <f t="shared" si="6"/>
        <v>14666.666666666666</v>
      </c>
    </row>
    <row r="18" spans="1:15">
      <c r="A18" s="21">
        <f>A17+365</f>
        <v>35535</v>
      </c>
      <c r="B18" s="25">
        <f t="shared" si="1"/>
        <v>9459.9999999999982</v>
      </c>
      <c r="C18" s="22"/>
      <c r="D18" s="25">
        <f t="shared" ref="D18:E18" si="7">D4/0.75*1000</f>
        <v>6533.3333333333339</v>
      </c>
      <c r="E18" s="25">
        <f t="shared" si="7"/>
        <v>12386.666666666664</v>
      </c>
      <c r="G18" s="25">
        <f t="shared" si="3"/>
        <v>11558.666666666666</v>
      </c>
      <c r="H18" s="22"/>
      <c r="I18" s="25">
        <f t="shared" ref="I18:J18" si="8">I4/0.75*1000</f>
        <v>5013.333333333333</v>
      </c>
      <c r="J18" s="25">
        <f t="shared" si="8"/>
        <v>24586.666666666668</v>
      </c>
      <c r="L18" s="25">
        <f t="shared" si="5"/>
        <v>11200.000000000002</v>
      </c>
      <c r="M18" s="22"/>
      <c r="N18" s="25">
        <f t="shared" ref="N18:O18" si="9">N4/0.75*1000</f>
        <v>11200.000000000002</v>
      </c>
      <c r="O18" s="25">
        <f t="shared" si="9"/>
        <v>11200.000000000002</v>
      </c>
    </row>
    <row r="19" spans="1:15">
      <c r="A19" s="21">
        <f t="shared" ref="A19:A27" si="10">A18+365</f>
        <v>35900</v>
      </c>
      <c r="B19" s="25">
        <f t="shared" si="1"/>
        <v>2806.6666666666665</v>
      </c>
      <c r="C19" s="22"/>
      <c r="D19" s="25">
        <f t="shared" ref="D19:E19" si="11">D5/0.75*1000</f>
        <v>1493.3333333333335</v>
      </c>
      <c r="E19" s="25">
        <f t="shared" si="11"/>
        <v>4120</v>
      </c>
      <c r="G19" s="25">
        <f t="shared" si="3"/>
        <v>10719.999999999998</v>
      </c>
      <c r="H19" s="22"/>
      <c r="I19" s="25">
        <f t="shared" ref="I19:J19" si="12">I5/0.75*1000</f>
        <v>3653.3333333333339</v>
      </c>
      <c r="J19" s="25">
        <f t="shared" si="12"/>
        <v>22933.333333333332</v>
      </c>
      <c r="L19" s="25">
        <f t="shared" si="5"/>
        <v>5440</v>
      </c>
      <c r="M19" s="22"/>
      <c r="N19" s="25">
        <f t="shared" ref="N19:O19" si="13">N5/0.75*1000</f>
        <v>5440</v>
      </c>
      <c r="O19" s="25">
        <f t="shared" si="13"/>
        <v>5440</v>
      </c>
    </row>
    <row r="20" spans="1:15">
      <c r="A20" s="21">
        <f t="shared" si="10"/>
        <v>36265</v>
      </c>
      <c r="B20" s="25">
        <f t="shared" si="1"/>
        <v>6333.333333333333</v>
      </c>
      <c r="C20" s="22"/>
      <c r="D20" s="25">
        <f t="shared" ref="D20:E20" si="14">D6/0.75*1000</f>
        <v>5986.666666666667</v>
      </c>
      <c r="E20" s="25">
        <f t="shared" si="14"/>
        <v>6680</v>
      </c>
      <c r="G20" s="25">
        <f t="shared" si="3"/>
        <v>14929.333333333332</v>
      </c>
      <c r="H20" s="22"/>
      <c r="I20" s="25">
        <f t="shared" ref="I20:J20" si="15">I6/0.75*1000</f>
        <v>4866.6666666666661</v>
      </c>
      <c r="J20" s="25">
        <f t="shared" si="15"/>
        <v>31866.666666666664</v>
      </c>
      <c r="L20" s="25">
        <f t="shared" si="5"/>
        <v>2920</v>
      </c>
      <c r="M20" s="22"/>
      <c r="N20" s="25">
        <f t="shared" ref="N20:O20" si="16">N6/0.75*1000</f>
        <v>2920</v>
      </c>
      <c r="O20" s="25">
        <f t="shared" si="16"/>
        <v>2920</v>
      </c>
    </row>
    <row r="21" spans="1:15">
      <c r="A21" s="21">
        <f>A20+366</f>
        <v>36631</v>
      </c>
      <c r="B21" s="25">
        <f t="shared" si="1"/>
        <v>5846.666666666667</v>
      </c>
      <c r="C21" s="22"/>
      <c r="D21" s="25">
        <f t="shared" ref="D21:E21" si="17">D7/0.75*1000</f>
        <v>5373.3333333333339</v>
      </c>
      <c r="E21" s="25">
        <f t="shared" si="17"/>
        <v>6320</v>
      </c>
      <c r="G21" s="25">
        <f t="shared" si="3"/>
        <v>14664.973333333333</v>
      </c>
      <c r="H21" s="22"/>
      <c r="I21" s="25">
        <f t="shared" ref="I21:J21" si="18">I7/0.75*1000</f>
        <v>120</v>
      </c>
      <c r="J21" s="25">
        <f t="shared" si="18"/>
        <v>45333.333333333336</v>
      </c>
      <c r="L21" s="25">
        <f t="shared" si="5"/>
        <v>4933.3333333333339</v>
      </c>
      <c r="M21" s="22"/>
      <c r="N21" s="25">
        <f t="shared" ref="N21:O21" si="19">N7/0.75*1000</f>
        <v>4933.3333333333339</v>
      </c>
      <c r="O21" s="25">
        <f t="shared" si="19"/>
        <v>4933.3333333333339</v>
      </c>
    </row>
    <row r="22" spans="1:15">
      <c r="A22" s="21">
        <f t="shared" si="10"/>
        <v>36996</v>
      </c>
      <c r="B22" s="25">
        <f t="shared" si="1"/>
        <v>6100.0000000000009</v>
      </c>
      <c r="C22" s="22"/>
      <c r="D22" s="25">
        <f t="shared" ref="D22:E22" si="20">D8/0.75*1000</f>
        <v>3986.666666666667</v>
      </c>
      <c r="E22" s="25">
        <f t="shared" si="20"/>
        <v>8213.3333333333321</v>
      </c>
      <c r="G22" s="25">
        <f t="shared" si="3"/>
        <v>9238.6666666666661</v>
      </c>
      <c r="H22" s="22"/>
      <c r="I22" s="25">
        <f t="shared" ref="I22:J22" si="21">I8/0.75*1000</f>
        <v>2866.6666666666665</v>
      </c>
      <c r="J22" s="25">
        <f t="shared" si="21"/>
        <v>22800</v>
      </c>
      <c r="L22" s="25">
        <f t="shared" si="5"/>
        <v>4493.333333333333</v>
      </c>
      <c r="M22" s="22"/>
      <c r="N22" s="25">
        <f t="shared" ref="N22:O22" si="22">N8/0.75*1000</f>
        <v>4493.333333333333</v>
      </c>
      <c r="O22" s="25">
        <f t="shared" si="22"/>
        <v>4493.333333333333</v>
      </c>
    </row>
    <row r="23" spans="1:15">
      <c r="A23" s="21">
        <f t="shared" si="10"/>
        <v>37361</v>
      </c>
      <c r="B23" s="25">
        <f t="shared" si="1"/>
        <v>5640.0000000000009</v>
      </c>
      <c r="C23" s="22"/>
      <c r="D23" s="25">
        <f t="shared" ref="D23:E23" si="23">D9/0.75*1000</f>
        <v>4866.6666666666661</v>
      </c>
      <c r="E23" s="25">
        <f t="shared" si="23"/>
        <v>6413.333333333333</v>
      </c>
      <c r="G23" s="25">
        <f t="shared" si="3"/>
        <v>6013.333333333333</v>
      </c>
      <c r="H23" s="22"/>
      <c r="I23" s="25">
        <f t="shared" ref="I23:J23" si="24">I9/0.75*1000</f>
        <v>1264</v>
      </c>
      <c r="J23" s="25">
        <f t="shared" si="24"/>
        <v>10106.666666666668</v>
      </c>
      <c r="L23" s="25">
        <f t="shared" si="5"/>
        <v>1346.6666666666667</v>
      </c>
      <c r="M23" s="22"/>
      <c r="N23" s="25">
        <f t="shared" ref="N23:O23" si="25">N9/0.75*1000</f>
        <v>1346.6666666666667</v>
      </c>
      <c r="O23" s="25">
        <f t="shared" si="25"/>
        <v>1346.6666666666667</v>
      </c>
    </row>
    <row r="24" spans="1:15">
      <c r="A24" s="21">
        <f t="shared" si="10"/>
        <v>37726</v>
      </c>
      <c r="B24" s="25">
        <f t="shared" si="1"/>
        <v>3733.333333333333</v>
      </c>
      <c r="C24" s="22"/>
      <c r="D24" s="25">
        <f t="shared" ref="D24:E24" si="26">D10/0.75*1000</f>
        <v>2173.3333333333335</v>
      </c>
      <c r="E24" s="25">
        <f t="shared" si="26"/>
        <v>5293.3333333333339</v>
      </c>
      <c r="G24" s="25">
        <f t="shared" si="3"/>
        <v>6186.666666666667</v>
      </c>
      <c r="H24" s="22"/>
      <c r="I24" s="25">
        <f t="shared" ref="I24:J24" si="27">I10/0.75*1000</f>
        <v>1426.6666666666667</v>
      </c>
      <c r="J24" s="25">
        <f t="shared" si="27"/>
        <v>17866.666666666668</v>
      </c>
      <c r="L24" s="25">
        <f t="shared" si="5"/>
        <v>1720</v>
      </c>
      <c r="M24" s="22"/>
      <c r="N24" s="25">
        <f t="shared" ref="N24:O24" si="28">N10/0.75*1000</f>
        <v>1720</v>
      </c>
      <c r="O24" s="25">
        <f t="shared" si="28"/>
        <v>1720</v>
      </c>
    </row>
    <row r="25" spans="1:15">
      <c r="A25" s="21">
        <f>A24+366</f>
        <v>38092</v>
      </c>
      <c r="B25" s="25">
        <f t="shared" si="1"/>
        <v>3600</v>
      </c>
      <c r="C25" s="22"/>
      <c r="D25" s="25">
        <f t="shared" ref="D25:E25" si="29">D11/0.75*1000</f>
        <v>825.33333333333337</v>
      </c>
      <c r="E25" s="25">
        <f t="shared" si="29"/>
        <v>8586.6666666666679</v>
      </c>
      <c r="G25" s="25">
        <f t="shared" si="3"/>
        <v>4533.333333333333</v>
      </c>
      <c r="H25" s="22"/>
      <c r="I25" s="25">
        <f t="shared" ref="I25:J25" si="30">I11/0.75*1000</f>
        <v>1305.3333333333333</v>
      </c>
      <c r="J25" s="25">
        <f t="shared" si="30"/>
        <v>8786.6666666666679</v>
      </c>
      <c r="L25" s="25">
        <f t="shared" si="5"/>
        <v>3333.3333333333335</v>
      </c>
      <c r="M25" s="22"/>
      <c r="N25" s="25">
        <f t="shared" ref="N25:O25" si="31">N11/0.75*1000</f>
        <v>2226.6666666666665</v>
      </c>
      <c r="O25" s="25">
        <f t="shared" si="31"/>
        <v>3920</v>
      </c>
    </row>
    <row r="26" spans="1:15">
      <c r="A26" s="21">
        <f t="shared" si="10"/>
        <v>38457</v>
      </c>
      <c r="B26" s="25">
        <f t="shared" si="1"/>
        <v>7600.0000000000009</v>
      </c>
      <c r="C26" s="22"/>
      <c r="D26" s="25">
        <f t="shared" ref="D26:E26" si="32">D12/0.75*1000</f>
        <v>4106.6666666666661</v>
      </c>
      <c r="E26" s="25">
        <f t="shared" si="32"/>
        <v>12799.999999999998</v>
      </c>
      <c r="G26" s="25">
        <f t="shared" si="3"/>
        <v>5733.333333333333</v>
      </c>
      <c r="H26" s="22"/>
      <c r="I26" s="25">
        <f t="shared" ref="I26:J26" si="33">I12/0.75*1000</f>
        <v>1160</v>
      </c>
      <c r="J26" s="25">
        <f t="shared" si="33"/>
        <v>18800</v>
      </c>
      <c r="L26" s="25">
        <f t="shared" si="5"/>
        <v>2533.333333333333</v>
      </c>
      <c r="M26" s="22"/>
      <c r="N26" s="25">
        <f t="shared" ref="N26:O26" si="34">N12/0.75*1000</f>
        <v>1546.6666666666667</v>
      </c>
      <c r="O26" s="25">
        <f t="shared" si="34"/>
        <v>3440</v>
      </c>
    </row>
    <row r="27" spans="1:15">
      <c r="A27" s="21">
        <f t="shared" si="10"/>
        <v>38822</v>
      </c>
      <c r="B27" s="25">
        <f t="shared" si="1"/>
        <v>10533.333333333334</v>
      </c>
      <c r="C27" s="22"/>
      <c r="D27" s="25">
        <f t="shared" ref="D27:E27" si="35">D13/0.75*1000</f>
        <v>2933.3333333333335</v>
      </c>
      <c r="E27" s="25">
        <f t="shared" si="35"/>
        <v>42666.666666666664</v>
      </c>
      <c r="G27" s="25">
        <f t="shared" si="3"/>
        <v>7600.0000000000009</v>
      </c>
      <c r="H27" s="22"/>
      <c r="I27" s="25">
        <f t="shared" ref="I27:J27" si="36">I13/0.75*1000</f>
        <v>1026.6666666666665</v>
      </c>
      <c r="J27" s="25">
        <f t="shared" si="36"/>
        <v>16000</v>
      </c>
      <c r="L27" s="25">
        <f t="shared" si="5"/>
        <v>2933.3333333333335</v>
      </c>
      <c r="M27" s="22"/>
      <c r="N27" s="25">
        <f t="shared" ref="N27:O27" si="37">N13/0.75*1000</f>
        <v>1599.9999999999998</v>
      </c>
      <c r="O27" s="25">
        <f t="shared" si="37"/>
        <v>4000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2"/>
  <sheetViews>
    <sheetView topLeftCell="B1" workbookViewId="0">
      <selection activeCell="F33" sqref="F33"/>
    </sheetView>
  </sheetViews>
  <sheetFormatPr defaultRowHeight="12.75"/>
  <cols>
    <col min="1" max="1" width="108.7109375" customWidth="1"/>
    <col min="6" max="9" width="9.140625" style="20"/>
  </cols>
  <sheetData>
    <row r="1" spans="1:9">
      <c r="A1" t="s">
        <v>83</v>
      </c>
      <c r="B1" t="s">
        <v>82</v>
      </c>
      <c r="C1" t="s">
        <v>80</v>
      </c>
      <c r="D1" t="s">
        <v>79</v>
      </c>
      <c r="E1" t="s">
        <v>81</v>
      </c>
      <c r="F1" t="s">
        <v>82</v>
      </c>
      <c r="G1" t="s">
        <v>80</v>
      </c>
      <c r="H1" t="s">
        <v>79</v>
      </c>
      <c r="I1" t="s">
        <v>81</v>
      </c>
    </row>
    <row r="2" spans="1:9">
      <c r="A2" t="s">
        <v>86</v>
      </c>
      <c r="B2" s="2">
        <v>7.8250000000000002</v>
      </c>
      <c r="C2" s="2">
        <v>2.4500000000000002</v>
      </c>
      <c r="D2" s="2">
        <v>3.31</v>
      </c>
      <c r="E2" s="2">
        <v>2.2841818181818181</v>
      </c>
      <c r="F2" s="20">
        <f>(B2*1000/0.75)</f>
        <v>10433.333333333334</v>
      </c>
      <c r="G2" s="20">
        <f>(C2*1000/0.75)</f>
        <v>3266.6666666666665</v>
      </c>
      <c r="H2" s="20">
        <f>(D2*1000/0.75)</f>
        <v>4413.333333333333</v>
      </c>
      <c r="I2" s="20">
        <f>(E2*1000/0.75)</f>
        <v>3045.5757575757575</v>
      </c>
    </row>
    <row r="3" spans="1:9">
      <c r="B3" s="2">
        <v>7.99</v>
      </c>
      <c r="C3" s="2">
        <v>2.17</v>
      </c>
      <c r="D3" s="2">
        <v>9.16</v>
      </c>
      <c r="E3" s="2">
        <v>3.9792727272727273</v>
      </c>
      <c r="F3" s="20">
        <f t="shared" ref="F3:F10" si="0">(B3*1000/0.75)</f>
        <v>10653.333333333334</v>
      </c>
      <c r="G3" s="20">
        <f t="shared" ref="G3:G10" si="1">(C3*1000/0.75)</f>
        <v>2893.3333333333335</v>
      </c>
      <c r="H3" s="20">
        <f t="shared" ref="H3:H10" si="2">(D3*1000/0.75)</f>
        <v>12213.333333333334</v>
      </c>
      <c r="I3" s="20">
        <f t="shared" ref="I3:I10" si="3">(E3*1000/0.75)</f>
        <v>5305.69696969697</v>
      </c>
    </row>
    <row r="4" spans="1:9">
      <c r="A4" t="s">
        <v>85</v>
      </c>
      <c r="B4" s="2">
        <v>7.0949999999999998</v>
      </c>
      <c r="C4" s="2">
        <v>2.6832500000000001</v>
      </c>
      <c r="D4" s="2">
        <v>8.6689999999999987</v>
      </c>
      <c r="E4" s="2">
        <v>8.4</v>
      </c>
      <c r="F4" s="20">
        <f t="shared" si="0"/>
        <v>9460</v>
      </c>
      <c r="G4" s="20">
        <f t="shared" si="1"/>
        <v>3577.6666666666665</v>
      </c>
      <c r="H4" s="20">
        <f t="shared" si="2"/>
        <v>11558.666666666664</v>
      </c>
      <c r="I4" s="20">
        <f t="shared" si="3"/>
        <v>11200</v>
      </c>
    </row>
    <row r="5" spans="1:9">
      <c r="A5" t="s">
        <v>87</v>
      </c>
      <c r="B5" s="2">
        <v>2.105</v>
      </c>
      <c r="C5" s="2">
        <v>1.18</v>
      </c>
      <c r="D5" s="2">
        <v>8.0399999999999991</v>
      </c>
      <c r="E5" s="2">
        <v>4.08</v>
      </c>
      <c r="F5" s="20">
        <f t="shared" si="0"/>
        <v>2806.6666666666665</v>
      </c>
      <c r="G5" s="20">
        <f t="shared" si="1"/>
        <v>1573.3333333333333</v>
      </c>
      <c r="H5" s="20">
        <f t="shared" si="2"/>
        <v>10719.999999999998</v>
      </c>
      <c r="I5" s="20">
        <f t="shared" si="3"/>
        <v>5440</v>
      </c>
    </row>
    <row r="6" spans="1:9">
      <c r="B6" s="2">
        <v>4.75</v>
      </c>
      <c r="C6" s="2">
        <v>2.27</v>
      </c>
      <c r="D6" s="2">
        <v>11.196999999999999</v>
      </c>
      <c r="E6" s="2">
        <v>2.19</v>
      </c>
      <c r="F6" s="20">
        <f t="shared" si="0"/>
        <v>6333.333333333333</v>
      </c>
      <c r="G6" s="20">
        <f t="shared" si="1"/>
        <v>3026.6666666666665</v>
      </c>
      <c r="H6" s="20">
        <f t="shared" si="2"/>
        <v>14929.333333333334</v>
      </c>
      <c r="I6" s="20">
        <f t="shared" si="3"/>
        <v>2920</v>
      </c>
    </row>
    <row r="7" spans="1:9">
      <c r="B7" s="2">
        <v>4.3849999999999998</v>
      </c>
      <c r="C7" s="2">
        <v>0.60149999999999992</v>
      </c>
      <c r="D7" s="2">
        <v>10.99873</v>
      </c>
      <c r="E7" s="2">
        <v>3.7</v>
      </c>
      <c r="F7" s="20">
        <f t="shared" si="0"/>
        <v>5846.666666666667</v>
      </c>
      <c r="G7" s="20">
        <f t="shared" si="1"/>
        <v>801.99999999999989</v>
      </c>
      <c r="H7" s="20">
        <f t="shared" si="2"/>
        <v>14664.973333333333</v>
      </c>
      <c r="I7" s="20">
        <f t="shared" si="3"/>
        <v>4933.333333333333</v>
      </c>
    </row>
    <row r="8" spans="1:9">
      <c r="B8" s="2">
        <v>4.5750000000000002</v>
      </c>
      <c r="C8" s="2">
        <v>1.9177499999999998</v>
      </c>
      <c r="D8" s="2">
        <v>6.9289999999999994</v>
      </c>
      <c r="E8" s="2">
        <v>3.37</v>
      </c>
      <c r="F8" s="20">
        <f t="shared" si="0"/>
        <v>6100</v>
      </c>
      <c r="G8" s="20">
        <f t="shared" si="1"/>
        <v>2556.9999999999995</v>
      </c>
      <c r="H8" s="20">
        <f t="shared" si="2"/>
        <v>9238.6666666666661</v>
      </c>
      <c r="I8" s="20">
        <f t="shared" si="3"/>
        <v>4493.333333333333</v>
      </c>
    </row>
    <row r="9" spans="1:9">
      <c r="B9" s="2">
        <v>4.2300000000000004</v>
      </c>
      <c r="C9" s="2">
        <v>0.35699999999999998</v>
      </c>
      <c r="D9" s="2">
        <v>4.51</v>
      </c>
      <c r="E9" s="2">
        <v>1.01</v>
      </c>
      <c r="F9" s="20">
        <f t="shared" si="0"/>
        <v>5640</v>
      </c>
      <c r="G9" s="20">
        <f t="shared" si="1"/>
        <v>476</v>
      </c>
      <c r="H9" s="20">
        <f t="shared" si="2"/>
        <v>6013.333333333333</v>
      </c>
      <c r="I9" s="20">
        <f t="shared" si="3"/>
        <v>1346.6666666666667</v>
      </c>
    </row>
    <row r="10" spans="1:9">
      <c r="B10" s="19">
        <v>2.8</v>
      </c>
      <c r="C10" s="19">
        <v>1.55</v>
      </c>
      <c r="D10" s="19">
        <v>4.6399999999999997</v>
      </c>
      <c r="E10" s="19">
        <v>1.29</v>
      </c>
      <c r="F10" s="20">
        <f t="shared" si="0"/>
        <v>3733.3333333333335</v>
      </c>
      <c r="G10" s="20">
        <f t="shared" si="1"/>
        <v>2066.6666666666665</v>
      </c>
      <c r="H10" s="20">
        <f t="shared" si="2"/>
        <v>6186.666666666667</v>
      </c>
      <c r="I10" s="20">
        <f t="shared" si="3"/>
        <v>1720</v>
      </c>
    </row>
    <row r="12" spans="1:9">
      <c r="B12" t="s">
        <v>89</v>
      </c>
      <c r="F12" s="20" t="s">
        <v>88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Measureddata</vt:lpstr>
      <vt:lpstr>Comparison</vt:lpstr>
      <vt:lpstr>NOTES</vt:lpstr>
    </vt:vector>
  </TitlesOfParts>
  <Company>ERM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jimo</dc:creator>
  <cp:lastModifiedBy>Richard Park</cp:lastModifiedBy>
  <dcterms:created xsi:type="dcterms:W3CDTF">2003-05-22T14:55:29Z</dcterms:created>
  <dcterms:modified xsi:type="dcterms:W3CDTF">2010-11-26T21:38:09Z</dcterms:modified>
</cp:coreProperties>
</file>