
<file path=[Content_Types].xml><?xml version="1.0" encoding="utf-8"?>
<Types xmlns="http://schemas.openxmlformats.org/package/2006/content-types">
  <Override PartName="/xl/worksheets/sheet15.xml" ContentType="application/vnd.openxmlformats-officedocument.spreadsheetml.worksheet+xml"/>
  <Override PartName="/xl/activeX/activeX2.bin" ContentType="application/vnd.ms-office.activeX"/>
  <Override PartName="/xl/activeX/activeX4.bin" ContentType="application/vnd.ms-office.activeX"/>
  <Override PartName="/xl/activeX/activeX9.xml" ContentType="application/vnd.ms-office.activeX+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activeX/activeX5.xml" ContentType="application/vnd.ms-office.activeX+xml"/>
  <Override PartName="/xl/activeX/activeX6.xml" ContentType="application/vnd.ms-office.activeX+xml"/>
  <Override PartName="/xl/activeX/activeX11.bin" ContentType="application/vnd.ms-office.activeX"/>
  <Override PartName="/xl/activeX/activeX12.bin" ContentType="application/vnd.ms-office.activeX"/>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10.bin" ContentType="application/vnd.ms-office.activeX"/>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activeX/activeX1.xml" ContentType="application/vnd.ms-office.activeX+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activeX/activeX9.bin" ContentType="application/vnd.ms-office.activeX"/>
  <Override PartName="/xl/activeX/activeX11.xml" ContentType="application/vnd.ms-office.activeX+xml"/>
  <Override PartName="/xl/activeX/activeX12.xml" ContentType="application/vnd.ms-office.activeX+xml"/>
  <Override PartName="/xl/calcChain.xml" ContentType="application/vnd.openxmlformats-officedocument.spreadsheetml.calcChain+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worksheets/sheet17.xml" ContentType="application/vnd.openxmlformats-officedocument.spreadsheetml.worksheet+xml"/>
  <Override PartName="/xl/worksheets/sheet18.xml" ContentType="application/vnd.openxmlformats-officedocument.spreadsheetml.worksheet+xml"/>
  <Override PartName="/xl/activeX/activeX5.bin" ContentType="application/vnd.ms-office.activeX"/>
  <Override PartName="/xl/activeX/activeX6.bin" ContentType="application/vnd.ms-office.activeX"/>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activeX/activeX3.bin" ContentType="application/vnd.ms-office.activeX"/>
  <Override PartName="/xl/worksheets/sheet14.xml" ContentType="application/vnd.openxmlformats-officedocument.spreadsheetml.worksheet+xml"/>
  <Override PartName="/xl/activeX/activeX1.bin" ContentType="application/vnd.ms-office.activeX"/>
  <Override PartName="/xl/activeX/activeX8.xml" ContentType="application/vnd.ms-office.activeX+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workbookProtection lockStructure="1"/>
  <bookViews>
    <workbookView xWindow="720" yWindow="1500" windowWidth="14640" windowHeight="5445" tabRatio="909"/>
  </bookViews>
  <sheets>
    <sheet name="Purpose and Instructions" sheetId="30" r:id="rId1"/>
    <sheet name="Summary Checklist" sheetId="32" r:id="rId2"/>
    <sheet name="Overview" sheetId="31" r:id="rId3"/>
    <sheet name="1. Project Costs" sheetId="1" r:id="rId4"/>
    <sheet name="2. Financial Analysis Inputs" sheetId="5" r:id="rId5"/>
    <sheet name="3. Earnings Before Taxes" sheetId="4" r:id="rId6"/>
    <sheet name="4. Profit Test" sheetId="6" r:id="rId7"/>
    <sheet name="5. Current Ratio" sheetId="7" r:id="rId8"/>
    <sheet name="6. Beaver's Ratio" sheetId="8" r:id="rId9"/>
    <sheet name="7. Debt to Equity Ratio" sheetId="9" r:id="rId10"/>
    <sheet name="Summary of Substantial Impacts" sheetId="11" state="hidden" r:id="rId11"/>
    <sheet name="8. Financial Analysis Summary" sheetId="23" r:id="rId12"/>
    <sheet name="9. Widespread Impact Inputs" sheetId="28" r:id="rId13"/>
    <sheet name="10. Widespread Imp. Indicators" sheetId="22" r:id="rId14"/>
    <sheet name="Example Financial Information" sheetId="25" r:id="rId15"/>
    <sheet name="Example Financial Inputs" sheetId="24" r:id="rId16"/>
    <sheet name="Data Sources Widespread" sheetId="33" r:id="rId17"/>
    <sheet name="Changelog" sheetId="34" r:id="rId18"/>
  </sheets>
  <externalReferences>
    <externalReference r:id="rId19"/>
    <externalReference r:id="rId20"/>
  </externalReferences>
  <definedNames>
    <definedName name="BR_YEAR" localSheetId="16">'[1]Worksheet K'!$D$26</definedName>
    <definedName name="BR_YEAR" localSheetId="2">'[1]Worksheet K'!$D$26</definedName>
    <definedName name="BR_YEAR" localSheetId="0">'[1]Worksheet K'!$D$26</definedName>
    <definedName name="BR_YEAR" localSheetId="1">'[1]Worksheet K'!$D$26</definedName>
    <definedName name="BR_YEAR">'6. Beaver''s Ratio'!$D$23</definedName>
    <definedName name="Brit_Pound_to_U.S.">[2]Conversions!$B$3</definedName>
    <definedName name="CR_YEAR" localSheetId="16">'[1]Worksheet J'!$D$19</definedName>
    <definedName name="CR_YEAR" localSheetId="2">'[1]Worksheet J'!$D$19</definedName>
    <definedName name="CR_YEAR" localSheetId="0">'[1]Worksheet J'!$D$19</definedName>
    <definedName name="CR_YEAR" localSheetId="1">'[1]Worksheet J'!$D$19</definedName>
    <definedName name="CR_YEAR">'5. Current Ratio'!$D$19</definedName>
    <definedName name="DE_YEAR" localSheetId="16">'[1]Worksheet L'!$D$19</definedName>
    <definedName name="DE_YEAR" localSheetId="2">'[1]Worksheet L'!$D$19</definedName>
    <definedName name="DE_YEAR" localSheetId="0">'[1]Worksheet L'!$D$19</definedName>
    <definedName name="DE_YEAR" localSheetId="1">'[1]Worksheet L'!$D$19</definedName>
    <definedName name="DE_YEAR">'7. Debt to Equity Ratio'!$D$19</definedName>
    <definedName name="Discharger_Ratio" localSheetId="16">#REF!</definedName>
    <definedName name="Discharger_Ratio" localSheetId="2">#REF!</definedName>
    <definedName name="Discharger_Ratio" localSheetId="0">#REF!</definedName>
    <definedName name="Discharger_Ratio" localSheetId="1">#REF!</definedName>
    <definedName name="Discharger_Ratio">#REF!</definedName>
    <definedName name="Discharger_Ratio1" localSheetId="16">#REF!</definedName>
    <definedName name="Discharger_Ratio1" localSheetId="2">#REF!</definedName>
    <definedName name="Discharger_Ratio1" localSheetId="1">#REF!</definedName>
    <definedName name="Discharger_Ratio1">#REF!</definedName>
    <definedName name="EBT_Year" localSheetId="16">'[1]Worksheet H'!$D$21</definedName>
    <definedName name="EBT_Year" localSheetId="2">'[1]Worksheet H'!$D$21</definedName>
    <definedName name="EBT_Year" localSheetId="0">'[1]Worksheet H'!$D$21</definedName>
    <definedName name="EBT_Year" localSheetId="1">'[1]Worksheet H'!$D$21</definedName>
    <definedName name="EBT_Year">'3. Earnings Before Taxes'!#REF!</definedName>
    <definedName name="EURO_to_U.S.">[2]Conversions!$B$2</definedName>
    <definedName name="euros" localSheetId="16">#REF!</definedName>
    <definedName name="euros" localSheetId="2">#REF!</definedName>
    <definedName name="euros" localSheetId="0">#REF!</definedName>
    <definedName name="euros" localSheetId="1">#REF!</definedName>
    <definedName name="euros">#REF!</definedName>
    <definedName name="euros1" localSheetId="16">#REF!</definedName>
    <definedName name="euros1" localSheetId="2">#REF!</definedName>
    <definedName name="euros1" localSheetId="1">#REF!</definedName>
    <definedName name="euros1">#REF!</definedName>
    <definedName name="millions" localSheetId="16">#REF!</definedName>
    <definedName name="millions" localSheetId="2">#REF!</definedName>
    <definedName name="millions" localSheetId="0">#REF!</definedName>
    <definedName name="millions" localSheetId="1">#REF!</definedName>
    <definedName name="millions">#REF!</definedName>
    <definedName name="pounds" localSheetId="16">#REF!</definedName>
    <definedName name="pounds" localSheetId="2">#REF!</definedName>
    <definedName name="pounds" localSheetId="0">#REF!</definedName>
    <definedName name="pounds" localSheetId="1">#REF!</definedName>
    <definedName name="pounds">#REF!</definedName>
    <definedName name="_xlnm.Print_Area" localSheetId="3">'1. Project Costs'!$B$1:$F$23</definedName>
    <definedName name="_xlnm.Print_Area" localSheetId="13">'10. Widespread Imp. Indicators'!$B$1:$E$34</definedName>
    <definedName name="_xlnm.Print_Area" localSheetId="4">'2. Financial Analysis Inputs'!$B$1:$F$23</definedName>
    <definedName name="_xlnm.Print_Area" localSheetId="5">'3. Earnings Before Taxes'!$B$1:$H$40</definedName>
    <definedName name="_xlnm.Print_Area" localSheetId="6">'4. Profit Test'!$B$1:$J$55</definedName>
    <definedName name="_xlnm.Print_Area" localSheetId="7">'5. Current Ratio'!$B$1:$J$33</definedName>
    <definedName name="_xlnm.Print_Area" localSheetId="8">'6. Beaver''s Ratio'!$B$1:$J$40</definedName>
    <definedName name="_xlnm.Print_Area" localSheetId="9">'7. Debt to Equity Ratio'!$B$1:$J$31</definedName>
    <definedName name="_xlnm.Print_Area" localSheetId="11">'8. Financial Analysis Summary'!$B$1:$H$25</definedName>
    <definedName name="_xlnm.Print_Area" localSheetId="12">'9. Widespread Impact Inputs'!$B$1:$E$35</definedName>
    <definedName name="_xlnm.Print_Area" localSheetId="16">'Data Sources Widespread'!$B$1:$C$23</definedName>
    <definedName name="_xlnm.Print_Area" localSheetId="14">'Example Financial Information'!$B$1:$L$53</definedName>
    <definedName name="_xlnm.Print_Area" localSheetId="15">'Example Financial Inputs'!$B$1:$F$18</definedName>
    <definedName name="_xlnm.Print_Area" localSheetId="2">Overview!$B$1:$B$35</definedName>
    <definedName name="_xlnm.Print_Area" localSheetId="0">'Purpose and Instructions'!$B$1:$D$39</definedName>
    <definedName name="_xlnm.Print_Area" localSheetId="1">'Summary Checklist'!$B$1:$C$30</definedName>
    <definedName name="Thousands">[2]Conversions!$B$8</definedName>
    <definedName name="Z_A679FB87_A1CB_40DE_BE63_577A323259F2_.wvu.PrintArea" localSheetId="16" hidden="1">'Data Sources Widespread'!$B$1:$C$23</definedName>
    <definedName name="Z_A679FB87_A1CB_40DE_BE63_577A323259F2_.wvu.PrintArea" localSheetId="0" hidden="1">'Purpose and Instructions'!$B$1:$D$39</definedName>
    <definedName name="Z_C755A7B6_4EFC_4DA7_BCB7_9E73DFEB5AC8_.wvu.Cols" localSheetId="3" hidden="1">'1. Project Costs'!$G:$H</definedName>
    <definedName name="Z_C755A7B6_4EFC_4DA7_BCB7_9E73DFEB5AC8_.wvu.Cols" localSheetId="6" hidden="1">'4. Profit Test'!$H:$I</definedName>
    <definedName name="Z_C755A7B6_4EFC_4DA7_BCB7_9E73DFEB5AC8_.wvu.Cols" localSheetId="7" hidden="1">'5. Current Ratio'!$G:$I</definedName>
    <definedName name="Z_C755A7B6_4EFC_4DA7_BCB7_9E73DFEB5AC8_.wvu.Cols" localSheetId="8" hidden="1">'6. Beaver''s Ratio'!$G:$I,'6. Beaver''s Ratio'!$L:$L</definedName>
    <definedName name="Z_C755A7B6_4EFC_4DA7_BCB7_9E73DFEB5AC8_.wvu.Cols" localSheetId="9" hidden="1">'7. Debt to Equity Ratio'!$G:$I</definedName>
    <definedName name="Z_C755A7B6_4EFC_4DA7_BCB7_9E73DFEB5AC8_.wvu.PrintArea" localSheetId="3" hidden="1">'1. Project Costs'!$B$1:$F$23</definedName>
    <definedName name="Z_C755A7B6_4EFC_4DA7_BCB7_9E73DFEB5AC8_.wvu.PrintArea" localSheetId="13" hidden="1">'10. Widespread Imp. Indicators'!$B$1:$E$34</definedName>
    <definedName name="Z_C755A7B6_4EFC_4DA7_BCB7_9E73DFEB5AC8_.wvu.PrintArea" localSheetId="4" hidden="1">'2. Financial Analysis Inputs'!$B$1:$F$23</definedName>
    <definedName name="Z_C755A7B6_4EFC_4DA7_BCB7_9E73DFEB5AC8_.wvu.PrintArea" localSheetId="5" hidden="1">'3. Earnings Before Taxes'!$B$1:$H$40</definedName>
    <definedName name="Z_C755A7B6_4EFC_4DA7_BCB7_9E73DFEB5AC8_.wvu.PrintArea" localSheetId="6" hidden="1">'4. Profit Test'!$B$1:$J$55</definedName>
    <definedName name="Z_C755A7B6_4EFC_4DA7_BCB7_9E73DFEB5AC8_.wvu.PrintArea" localSheetId="7" hidden="1">'5. Current Ratio'!$B$1:$J$33</definedName>
    <definedName name="Z_C755A7B6_4EFC_4DA7_BCB7_9E73DFEB5AC8_.wvu.PrintArea" localSheetId="8" hidden="1">'6. Beaver''s Ratio'!$B$1:$F$40</definedName>
    <definedName name="Z_C755A7B6_4EFC_4DA7_BCB7_9E73DFEB5AC8_.wvu.PrintArea" localSheetId="9" hidden="1">'7. Debt to Equity Ratio'!$B$1:$F$31</definedName>
    <definedName name="Z_C755A7B6_4EFC_4DA7_BCB7_9E73DFEB5AC8_.wvu.PrintArea" localSheetId="11" hidden="1">'8. Financial Analysis Summary'!$B$1:$G$25</definedName>
    <definedName name="Z_C755A7B6_4EFC_4DA7_BCB7_9E73DFEB5AC8_.wvu.PrintArea" localSheetId="12" hidden="1">'9. Widespread Impact Inputs'!$B$1:$D$35</definedName>
    <definedName name="Z_C755A7B6_4EFC_4DA7_BCB7_9E73DFEB5AC8_.wvu.PrintArea" localSheetId="16" hidden="1">'Data Sources Widespread'!$B$1:$C$23</definedName>
    <definedName name="Z_C755A7B6_4EFC_4DA7_BCB7_9E73DFEB5AC8_.wvu.PrintArea" localSheetId="14" hidden="1">'Example Financial Information'!$B$1:$E$53,'Example Financial Information'!$H$1:$K$36</definedName>
    <definedName name="Z_C755A7B6_4EFC_4DA7_BCB7_9E73DFEB5AC8_.wvu.PrintArea" localSheetId="15" hidden="1">'Example Financial Inputs'!$B$1:$F$18</definedName>
    <definedName name="Z_C755A7B6_4EFC_4DA7_BCB7_9E73DFEB5AC8_.wvu.PrintArea" localSheetId="2" hidden="1">Overview!$B$1:$B$35</definedName>
    <definedName name="Z_C755A7B6_4EFC_4DA7_BCB7_9E73DFEB5AC8_.wvu.PrintArea" localSheetId="0" hidden="1">'Purpose and Instructions'!$B$1:$D$39</definedName>
    <definedName name="Z_C755A7B6_4EFC_4DA7_BCB7_9E73DFEB5AC8_.wvu.PrintArea" localSheetId="1" hidden="1">'Summary Checklist'!$B$1:$C$30</definedName>
    <definedName name="Z_C755A7B6_4EFC_4DA7_BCB7_9E73DFEB5AC8_.wvu.Rows" localSheetId="7" hidden="1">'5. Current Ratio'!$19:$19</definedName>
    <definedName name="Z_C755A7B6_4EFC_4DA7_BCB7_9E73DFEB5AC8_.wvu.Rows" localSheetId="8" hidden="1">'6. Beaver''s Ratio'!$23:$23</definedName>
    <definedName name="Z_C755A7B6_4EFC_4DA7_BCB7_9E73DFEB5AC8_.wvu.Rows" localSheetId="9" hidden="1">'7. Debt to Equity Ratio'!$19:$19</definedName>
  </definedNames>
  <calcPr calcId="125725"/>
  <customWorkbookViews>
    <customWorkbookView name="Custom" guid="{C755A7B6-4EFC-4DA7-BCB7-9E73DFEB5AC8}" maximized="1" windowWidth="1366" windowHeight="543" tabRatio="909" activeSheetId="7" showComments="commIndAndComment"/>
  </customWorkbookViews>
</workbook>
</file>

<file path=xl/calcChain.xml><?xml version="1.0" encoding="utf-8"?>
<calcChain xmlns="http://schemas.openxmlformats.org/spreadsheetml/2006/main">
  <c r="D4" i="22"/>
  <c r="C6" i="24" l="1"/>
  <c r="D6"/>
  <c r="E6"/>
  <c r="D21" i="22" l="1"/>
  <c r="D20"/>
  <c r="D18"/>
  <c r="D17"/>
  <c r="D15"/>
  <c r="D13"/>
  <c r="D12"/>
  <c r="D11"/>
  <c r="D10"/>
  <c r="D9"/>
  <c r="D7"/>
  <c r="D8" s="1"/>
  <c r="D5"/>
  <c r="D6"/>
  <c r="B6" i="23" l="1"/>
  <c r="B12"/>
  <c r="D14" i="22" l="1"/>
  <c r="C5" i="24"/>
  <c r="B23" i="22" l="1"/>
  <c r="D16" l="1"/>
  <c r="E14" i="24"/>
  <c r="D14"/>
  <c r="D15"/>
  <c r="E15"/>
  <c r="C15"/>
  <c r="C14"/>
  <c r="D19" i="22" l="1"/>
  <c r="E43" i="25" l="1"/>
  <c r="E47" s="1"/>
  <c r="D43"/>
  <c r="D47" s="1"/>
  <c r="E32"/>
  <c r="D32"/>
  <c r="K30"/>
  <c r="J30"/>
  <c r="I30"/>
  <c r="E24"/>
  <c r="E11" i="24" s="1"/>
  <c r="D24" i="25"/>
  <c r="D11" i="24" s="1"/>
  <c r="C24" i="25"/>
  <c r="C11" i="24" s="1"/>
  <c r="E20" i="25"/>
  <c r="E8" i="24" s="1"/>
  <c r="D20" i="25"/>
  <c r="D8" i="24" s="1"/>
  <c r="C20" i="25"/>
  <c r="K17"/>
  <c r="J17"/>
  <c r="I17"/>
  <c r="E13"/>
  <c r="D13"/>
  <c r="C13"/>
  <c r="D7" i="24" l="1"/>
  <c r="D9"/>
  <c r="I21" i="25"/>
  <c r="C12" i="24"/>
  <c r="K21" i="25"/>
  <c r="E12" i="24"/>
  <c r="J36" i="25"/>
  <c r="D16" i="24" s="1"/>
  <c r="D13"/>
  <c r="D51" i="25"/>
  <c r="D10" i="24"/>
  <c r="C7"/>
  <c r="E7"/>
  <c r="E9"/>
  <c r="J21" i="25"/>
  <c r="D12" i="24"/>
  <c r="C25" i="25"/>
  <c r="C32" s="1"/>
  <c r="C34" s="1"/>
  <c r="C43" s="1"/>
  <c r="C47" s="1"/>
  <c r="C8" i="24"/>
  <c r="I36" i="25"/>
  <c r="C16" i="24" s="1"/>
  <c r="C13"/>
  <c r="K36" i="25"/>
  <c r="E16" i="24" s="1"/>
  <c r="E13"/>
  <c r="E51" i="25"/>
  <c r="E10" i="24"/>
  <c r="B3" i="11"/>
  <c r="D17" i="24" l="1"/>
  <c r="C9"/>
  <c r="C51" i="25"/>
  <c r="C10" i="24"/>
  <c r="E17"/>
  <c r="C17"/>
  <c r="D11" i="6"/>
  <c r="D20" s="1"/>
  <c r="F11"/>
  <c r="D21" s="1"/>
  <c r="C11"/>
  <c r="D6" i="23" s="1"/>
  <c r="D19" i="6" l="1"/>
  <c r="C12" i="9"/>
  <c r="D12"/>
  <c r="E12"/>
  <c r="D11"/>
  <c r="E11"/>
  <c r="C11"/>
  <c r="D10"/>
  <c r="D17" s="1"/>
  <c r="E10"/>
  <c r="D18" s="1"/>
  <c r="C10"/>
  <c r="D16" s="1"/>
  <c r="D10" i="8"/>
  <c r="D21" s="1"/>
  <c r="E10"/>
  <c r="D22" s="1"/>
  <c r="C10"/>
  <c r="D20" s="1"/>
  <c r="C15"/>
  <c r="D15"/>
  <c r="E15"/>
  <c r="D14"/>
  <c r="E14"/>
  <c r="C14"/>
  <c r="C12"/>
  <c r="D12"/>
  <c r="E12"/>
  <c r="D11"/>
  <c r="E11"/>
  <c r="C11"/>
  <c r="D12" i="7"/>
  <c r="E12"/>
  <c r="C12"/>
  <c r="D11"/>
  <c r="E11"/>
  <c r="C11"/>
  <c r="D10"/>
  <c r="D17" s="1"/>
  <c r="E10"/>
  <c r="D18" s="1"/>
  <c r="C10"/>
  <c r="D16" s="1"/>
  <c r="D15" i="4"/>
  <c r="F15"/>
  <c r="C15"/>
  <c r="D14"/>
  <c r="F14"/>
  <c r="C14"/>
  <c r="D13"/>
  <c r="F13"/>
  <c r="C13"/>
  <c r="C35" i="6" s="1"/>
  <c r="D12" i="4"/>
  <c r="F12"/>
  <c r="C12"/>
  <c r="C33" i="6" s="1"/>
  <c r="D11" i="1"/>
  <c r="C28" i="4" l="1"/>
  <c r="H9" i="1"/>
  <c r="H8" s="1"/>
  <c r="D13" i="9"/>
  <c r="E13"/>
  <c r="C13"/>
  <c r="C13" i="6"/>
  <c r="D13"/>
  <c r="F13"/>
  <c r="D13" i="7"/>
  <c r="E13"/>
  <c r="C13"/>
  <c r="E12" i="23" s="1"/>
  <c r="D16" i="8"/>
  <c r="E16"/>
  <c r="C16"/>
  <c r="D13"/>
  <c r="E13"/>
  <c r="C13"/>
  <c r="G12" i="23" l="1"/>
  <c r="D21" i="7"/>
  <c r="I3" i="11"/>
  <c r="E3"/>
  <c r="F3" s="1"/>
  <c r="D17" i="8"/>
  <c r="E17"/>
  <c r="C17"/>
  <c r="D12" i="1"/>
  <c r="D14" s="1"/>
  <c r="F16" i="4"/>
  <c r="D16"/>
  <c r="D12" i="6" s="1"/>
  <c r="D14" s="1"/>
  <c r="C16" i="4"/>
  <c r="C29" s="1"/>
  <c r="L17" i="8" l="1"/>
  <c r="F12" i="23"/>
  <c r="C27" i="8"/>
  <c r="C29"/>
  <c r="C25"/>
  <c r="F12" i="6"/>
  <c r="F14" s="1"/>
  <c r="C6" i="23"/>
  <c r="G3" i="11"/>
  <c r="H3" s="1"/>
  <c r="C12" i="6"/>
  <c r="C14" s="1"/>
  <c r="E6" i="23" s="1"/>
  <c r="C30" i="4"/>
  <c r="D12" i="23" l="1"/>
  <c r="C31" i="4"/>
  <c r="C3" i="11"/>
  <c r="C34" i="6" l="1"/>
  <c r="C36" s="1"/>
  <c r="F33" i="4"/>
  <c r="F6" i="23" l="1"/>
  <c r="B40" i="6"/>
  <c r="G6" i="23" s="1"/>
  <c r="D3" i="11"/>
</calcChain>
</file>

<file path=xl/sharedStrings.xml><?xml version="1.0" encoding="utf-8"?>
<sst xmlns="http://schemas.openxmlformats.org/spreadsheetml/2006/main" count="868" uniqueCount="492">
  <si>
    <t>A. Earnings Without Pollution Control Project Costs</t>
  </si>
  <si>
    <t>EBT = R - CGS - CO</t>
  </si>
  <si>
    <t>EWPR = EBT - ACPR</t>
  </si>
  <si>
    <t>A. Profit Rate Without Project Costs</t>
  </si>
  <si>
    <t>Net income after taxes</t>
  </si>
  <si>
    <t>Depreciation</t>
  </si>
  <si>
    <t>Current debt</t>
  </si>
  <si>
    <t>Long-term debt</t>
  </si>
  <si>
    <t>PRT = EBT ÷ R</t>
  </si>
  <si>
    <t>PRPR = EWPR ÷ R</t>
  </si>
  <si>
    <t>BR = CF ÷ TD</t>
  </si>
  <si>
    <t>DER = LTL ÷ OE</t>
  </si>
  <si>
    <t>CR = CA ÷ CL</t>
  </si>
  <si>
    <t>(1)</t>
  </si>
  <si>
    <t>(i)</t>
  </si>
  <si>
    <t>(3)</t>
  </si>
  <si>
    <t>(4)</t>
  </si>
  <si>
    <t>(5)</t>
  </si>
  <si>
    <t>Where:</t>
  </si>
  <si>
    <t>EBT =</t>
  </si>
  <si>
    <t>R =</t>
  </si>
  <si>
    <t>CGS =</t>
  </si>
  <si>
    <t>CO =</t>
  </si>
  <si>
    <t>Revenues</t>
  </si>
  <si>
    <t>Three Most Recently Completed Fiscal Years</t>
  </si>
  <si>
    <t>(2)</t>
  </si>
  <si>
    <t>ACPR =</t>
  </si>
  <si>
    <t>(n)</t>
  </si>
  <si>
    <t>(6)</t>
  </si>
  <si>
    <t>(7)</t>
  </si>
  <si>
    <t xml:space="preserve">PRT = </t>
  </si>
  <si>
    <t>Is the most recent year typical of the three years?</t>
  </si>
  <si>
    <t>Yes</t>
  </si>
  <si>
    <t>No</t>
  </si>
  <si>
    <t>PRPR =</t>
  </si>
  <si>
    <t>EWPR =</t>
  </si>
  <si>
    <t xml:space="preserve">R = </t>
  </si>
  <si>
    <t>CR =</t>
  </si>
  <si>
    <t>CA =</t>
  </si>
  <si>
    <t>CL =</t>
  </si>
  <si>
    <t>How does the current ratio (3) compare with the current ratios for other firms in this line of business?</t>
  </si>
  <si>
    <t>Is the current ratio (3) greater than 2.0?</t>
  </si>
  <si>
    <t>BR =</t>
  </si>
  <si>
    <t>CF =</t>
  </si>
  <si>
    <t>TD =</t>
  </si>
  <si>
    <t>Beaver's Ratio</t>
  </si>
  <si>
    <t>How does this ratio compare with the Beaver's Ratio for other firms in the same business?</t>
  </si>
  <si>
    <t>DER =</t>
  </si>
  <si>
    <t>LTL =</t>
  </si>
  <si>
    <t>OE =</t>
  </si>
  <si>
    <t>How does the debt to equity ratio (3) compare with the ratio for firms in the same business?</t>
  </si>
  <si>
    <t>B. Profit Rate With Pollution Control Costs</t>
  </si>
  <si>
    <t>Name</t>
  </si>
  <si>
    <t>Current Ratio</t>
  </si>
  <si>
    <t>Greater than 2?</t>
  </si>
  <si>
    <t>Primary Measure: Profitability</t>
  </si>
  <si>
    <t>Secondary Measure: Liquidity</t>
  </si>
  <si>
    <t>Secondary Measure: Solvency</t>
  </si>
  <si>
    <t>Greater than 0.2?</t>
  </si>
  <si>
    <t>Secondary Measure: Leverage</t>
  </si>
  <si>
    <t>Debt/Equity Ratio</t>
  </si>
  <si>
    <t>Profit Test Without Pollution Control Costs</t>
  </si>
  <si>
    <t>Profit Test With Pollution Control Costs</t>
  </si>
  <si>
    <t>CHS Inc.</t>
  </si>
  <si>
    <t>ConocoPhillips Company</t>
  </si>
  <si>
    <t>Holcim</t>
  </si>
  <si>
    <t>Renewable Energy Corporation ASA</t>
  </si>
  <si>
    <t>Parent Company</t>
  </si>
  <si>
    <t>Discharger Name</t>
  </si>
  <si>
    <t>American Crystal Sugar Company</t>
  </si>
  <si>
    <t>Advanced Silicon Materials Inc.</t>
  </si>
  <si>
    <t>Holcim (US) Inc.</t>
  </si>
  <si>
    <t>ConocoPhillips - Billings Refinery</t>
  </si>
  <si>
    <t>Cenex Harvest States Coop.</t>
  </si>
  <si>
    <t>Sidney Sugars Incorporated</t>
  </si>
  <si>
    <t>Secondary Measures</t>
  </si>
  <si>
    <t>Explanation of Tabs</t>
  </si>
  <si>
    <t>Annual Pollution Control Costs</t>
  </si>
  <si>
    <t>Description</t>
  </si>
  <si>
    <t>Purpose</t>
  </si>
  <si>
    <t>Year 1 Capital Cost</t>
  </si>
  <si>
    <t>Capital Cost Remaining after Year 1</t>
  </si>
  <si>
    <t xml:space="preserve">How do these profit rates compare with the profit rates for this line of business? </t>
  </si>
  <si>
    <t>CONSOLIDATED STATEMENTS OF OPERATIONS AND COMPREHENSIVE INCOME (LOSS)</t>
  </si>
  <si>
    <t>CONSOLIDATED BALANCE SHEETS</t>
  </si>
  <si>
    <t>(In thousands)</t>
  </si>
  <si>
    <t>Year ended December 31,</t>
  </si>
  <si>
    <t>December 31,</t>
  </si>
  <si>
    <t>REVENUES</t>
  </si>
  <si>
    <t>ASSETS</t>
  </si>
  <si>
    <t>Mine production</t>
  </si>
  <si>
    <t>Current assets</t>
  </si>
  <si>
    <t>PGM recycling</t>
  </si>
  <si>
    <t>Cash and cash equivalents</t>
  </si>
  <si>
    <t>Other</t>
  </si>
  <si>
    <t>Investments, at fair market value</t>
  </si>
  <si>
    <t>Total revenues</t>
  </si>
  <si>
    <t>Inventories</t>
  </si>
  <si>
    <t>Trade receivables</t>
  </si>
  <si>
    <t>COSTS AND EXPENSES</t>
  </si>
  <si>
    <t>Deferred income taxes</t>
  </si>
  <si>
    <t>Costs of metals sold:</t>
  </si>
  <si>
    <t>Other current assets</t>
  </si>
  <si>
    <t>Total current assets</t>
  </si>
  <si>
    <t>Restricted cash</t>
  </si>
  <si>
    <t>Total costs of metals sold</t>
  </si>
  <si>
    <t>Other noncurrent assets</t>
  </si>
  <si>
    <t>Depletion, depreciation and amortization:</t>
  </si>
  <si>
    <t>Total assets</t>
  </si>
  <si>
    <t>LIABILITIES AND STOCKHOLDERS' EQUITY</t>
  </si>
  <si>
    <t>Total depletion, depreciation and amortization</t>
  </si>
  <si>
    <t>Current liabilities</t>
  </si>
  <si>
    <t>Total costs of revenues</t>
  </si>
  <si>
    <t>Accounts payable</t>
  </si>
  <si>
    <t>Marketing</t>
  </si>
  <si>
    <t>Accrued compensation and benefits</t>
  </si>
  <si>
    <t>General and administrative</t>
  </si>
  <si>
    <t>Property, production and franchise taxes payable</t>
  </si>
  <si>
    <t>Restructuring</t>
  </si>
  <si>
    <t>-</t>
  </si>
  <si>
    <t>Current portion of long-term debt</t>
  </si>
  <si>
    <t>Losses on trade receivables and inventory purchases</t>
  </si>
  <si>
    <t>Other current liabilities</t>
  </si>
  <si>
    <t>Impairments of long-term investments and property, plant and equipment</t>
  </si>
  <si>
    <t>Total current liabilities</t>
  </si>
  <si>
    <t>(Gain)/loss on disposal of property, plant and equipment</t>
  </si>
  <si>
    <t>Total costs and expenses</t>
  </si>
  <si>
    <t>Accrued workers compensation</t>
  </si>
  <si>
    <t>OPERATING INCOME (LOSS)</t>
  </si>
  <si>
    <t>Asset retirement obligation</t>
  </si>
  <si>
    <t>Other noncurrent liabilities</t>
  </si>
  <si>
    <t>OTHER INCOME (EXPENSE)</t>
  </si>
  <si>
    <t>Total liabilities</t>
  </si>
  <si>
    <t>Interest income</t>
  </si>
  <si>
    <t>Interest expense</t>
  </si>
  <si>
    <t>Induced conversion loss</t>
  </si>
  <si>
    <t>INCOME (LOSS) BEFORE INCOME TAX BENEFIT (PROVISION)</t>
  </si>
  <si>
    <t>Income tax benefit (provision)</t>
  </si>
  <si>
    <t>NET INCOME (LOSS)</t>
  </si>
  <si>
    <t>Other comprehensive income (loss), net of tax</t>
  </si>
  <si>
    <t>COMPREHENSIVE INCOME (LOSS)</t>
  </si>
  <si>
    <t>(8)</t>
  </si>
  <si>
    <t>(9)</t>
  </si>
  <si>
    <t>Expected statewide unemployment rate, after compliance with water quality standards ([Current # of persons collecting unemployment in state + (15)]/labor force in state)</t>
  </si>
  <si>
    <t>(10)</t>
  </si>
  <si>
    <t>(11)</t>
  </si>
  <si>
    <t>(12)</t>
  </si>
  <si>
    <t>(13)</t>
  </si>
  <si>
    <t>(14)</t>
  </si>
  <si>
    <t>(15)</t>
  </si>
  <si>
    <t>(16)</t>
  </si>
  <si>
    <t>(17)</t>
  </si>
  <si>
    <t>(18)</t>
  </si>
  <si>
    <t>Verify Project Costs</t>
  </si>
  <si>
    <t>EXAMPLE MINING COMPANY</t>
  </si>
  <si>
    <t>Earnings Before Taxes</t>
  </si>
  <si>
    <t>Earnings with Pollution Control Project Costs</t>
  </si>
  <si>
    <t>Earnings Before Taxes (4)</t>
  </si>
  <si>
    <t>Total Annual Costs of Pollution Control Project [Worksheet G, (5)]</t>
  </si>
  <si>
    <t>Profit Rate Before Taxes</t>
  </si>
  <si>
    <t>Profit Rate with Pollution Control Costs</t>
  </si>
  <si>
    <t>Before-Tax Earnings With Pollution Control Costs</t>
  </si>
  <si>
    <t>Cash Flow</t>
  </si>
  <si>
    <t>Total Debt</t>
  </si>
  <si>
    <t>Long-Term Liabilities (long-term debt such as bonds, debentures, and bank debt, and all other noncurrent liabilities such as deferred income taxes)</t>
  </si>
  <si>
    <t>Owner Equity (the difference between total assets and total liabilities, including contributed or paid in capital and retained earnings)</t>
  </si>
  <si>
    <t>Guidance Documentation</t>
  </si>
  <si>
    <t>Component</t>
  </si>
  <si>
    <t>3-2</t>
  </si>
  <si>
    <t>3.1.a</t>
  </si>
  <si>
    <t>Capital Cost to be Financed</t>
  </si>
  <si>
    <t>Interest Rate for Financing</t>
  </si>
  <si>
    <t>3.1.b</t>
  </si>
  <si>
    <t>3-3</t>
  </si>
  <si>
    <t>Time Period for Financing</t>
  </si>
  <si>
    <t>Profitability</t>
  </si>
  <si>
    <t>3.2.a</t>
  </si>
  <si>
    <t>3-6</t>
  </si>
  <si>
    <t>3.2.b</t>
  </si>
  <si>
    <t>3-7</t>
  </si>
  <si>
    <t>Interpretation of Current Ratio</t>
  </si>
  <si>
    <t>3-8</t>
  </si>
  <si>
    <t>3-9</t>
  </si>
  <si>
    <t>Interpretation of Profit Test</t>
  </si>
  <si>
    <t>Interpretation of Beaver's Ratio</t>
  </si>
  <si>
    <t>3-10</t>
  </si>
  <si>
    <t>Interpretation of Debt/Equity Ratio</t>
  </si>
  <si>
    <t>Interpreting the Results</t>
  </si>
  <si>
    <t>3-11</t>
  </si>
  <si>
    <t>Figure 3-1</t>
  </si>
  <si>
    <t>3-13</t>
  </si>
  <si>
    <t>http://water.epa.gov/scitech/swguidance/standards/upload/2007_06_18_standards_econworkbook_complete.pdf</t>
  </si>
  <si>
    <t>Effect of Pollution Control on Profit</t>
  </si>
  <si>
    <t>Owner Equity</t>
  </si>
  <si>
    <t>Annual Cost of Operation and Maintenance</t>
  </si>
  <si>
    <t>Current Assets</t>
  </si>
  <si>
    <t>Current Liabilities</t>
  </si>
  <si>
    <t>3.2b</t>
  </si>
  <si>
    <t>3.1b</t>
  </si>
  <si>
    <t>Affected Community</t>
  </si>
  <si>
    <t>Unemployment Rates</t>
  </si>
  <si>
    <t>Labor Force</t>
  </si>
  <si>
    <t>Expenditures on Social Services</t>
  </si>
  <si>
    <t>Tax Revenues</t>
  </si>
  <si>
    <t>4-1</t>
  </si>
  <si>
    <t>4-3</t>
  </si>
  <si>
    <t>Multiplier Effect</t>
  </si>
  <si>
    <t>4-5</t>
  </si>
  <si>
    <t>4-4</t>
  </si>
  <si>
    <t>Consideration of Economic Benefits of Clean Water</t>
  </si>
  <si>
    <t>4-6</t>
  </si>
  <si>
    <t>Potential to Raise Prices</t>
  </si>
  <si>
    <t>Impact of Special Sources of Funding</t>
  </si>
  <si>
    <t>Financial Impact Analysis (overview)</t>
  </si>
  <si>
    <t>3.1.a; 3.1.b</t>
  </si>
  <si>
    <t>3-2; 3-3</t>
  </si>
  <si>
    <t xml:space="preserve">Page </t>
  </si>
  <si>
    <t xml:space="preserve">Section </t>
  </si>
  <si>
    <t>Section</t>
  </si>
  <si>
    <t>Page</t>
  </si>
  <si>
    <t>Profitability (overview)</t>
  </si>
  <si>
    <t>Comparison to Similar Line of Business</t>
  </si>
  <si>
    <t>Liquidity (overview)</t>
  </si>
  <si>
    <t>Solvency (overview)</t>
  </si>
  <si>
    <t>Leverage (overview)</t>
  </si>
  <si>
    <t>Comparison to Similar Lines of Business</t>
  </si>
  <si>
    <t>Comparison to Similar Dischargers</t>
  </si>
  <si>
    <t>Primary Measure (profitability)</t>
  </si>
  <si>
    <t>Measuring Substantial Impacts (flowchart)</t>
  </si>
  <si>
    <t>Determining Whether Impacts are Widespread (overview)</t>
  </si>
  <si>
    <t>Cost of Goods Sold</t>
  </si>
  <si>
    <t>Annualized capital cost [(1) × (2)]</t>
  </si>
  <si>
    <t>Total annual cost of pollution control project [(3) + (4)]</t>
  </si>
  <si>
    <t>Example Financial Information</t>
  </si>
  <si>
    <t>1. Project Costs</t>
  </si>
  <si>
    <t>2. Financial Analysis Inputs</t>
  </si>
  <si>
    <t>3. Earnings Before Taxes</t>
  </si>
  <si>
    <t>4. Profit Test</t>
  </si>
  <si>
    <t>5. Current Ratio</t>
  </si>
  <si>
    <t>6. Beaver's Ratio</t>
  </si>
  <si>
    <t>7. Debt to Equity Ratio</t>
  </si>
  <si>
    <t>8. Financial Analysis Summary</t>
  </si>
  <si>
    <t>9. Widespread Impact Inputs</t>
  </si>
  <si>
    <t>Supplementary information</t>
  </si>
  <si>
    <t>Comparison to Worksheets in the Guidance</t>
  </si>
  <si>
    <t>R</t>
  </si>
  <si>
    <t>CGS</t>
  </si>
  <si>
    <t>CO</t>
  </si>
  <si>
    <t>EBT [(1) - (2) - (3)]</t>
  </si>
  <si>
    <t>EBT (4)</t>
  </si>
  <si>
    <t>EWPR [(5) - (6)]</t>
  </si>
  <si>
    <t>Portion of Corporate Overhead Assigned to the Discharger</t>
  </si>
  <si>
    <t>CA</t>
  </si>
  <si>
    <t>CL</t>
  </si>
  <si>
    <t>OE</t>
  </si>
  <si>
    <t>LTL</t>
  </si>
  <si>
    <t>Financial Analysis Summary</t>
  </si>
  <si>
    <t>Typical Value for Facilities/Firms in Similar Lines of Business</t>
  </si>
  <si>
    <t>Other current community characteristics or anticipated impacts that are not listed in the worksheet:</t>
  </si>
  <si>
    <t>Widespread Impact Inputs</t>
  </si>
  <si>
    <t>10. Widespread Imp. Indicators</t>
  </si>
  <si>
    <t>Revenues ($)</t>
  </si>
  <si>
    <t>Cost of Goods Sold (including the cost of materials, direct labor, indirect labor, rent and heat) ($)</t>
  </si>
  <si>
    <t>Portion of Corporate Overhead Assigned to the Discharger (selling, general, administrative, interest, R&amp;D expenses, and depreciation on common property) ($)</t>
  </si>
  <si>
    <t>Net Income after Taxes ($)</t>
  </si>
  <si>
    <t>Depreciation ($)</t>
  </si>
  <si>
    <t>Current Assets (the sum of inventories, prepaid expenses, and accounts receivable) ($)</t>
  </si>
  <si>
    <t>Current Liabilities (the sum of accounts payable, accrued expenses, taxes, and the current portion of long-term debt) ($)</t>
  </si>
  <si>
    <t>Current Debt ($)</t>
  </si>
  <si>
    <t>Long-term Debt ($)</t>
  </si>
  <si>
    <t>Three most recently completed fiscal years (most recent first):</t>
  </si>
  <si>
    <t>Current unemployment rate in affected community (if available) (%)</t>
  </si>
  <si>
    <t>Current national unemployment rate (%)</t>
  </si>
  <si>
    <t>Additional number of persons expected to collect unemployment in affected community due to compliance with water quality standards (#)</t>
  </si>
  <si>
    <t>Current number of persons collecting unemployment in affected community (#)</t>
  </si>
  <si>
    <t>Labor force in affected community (#)</t>
  </si>
  <si>
    <t>Median household income in affected community ($)</t>
  </si>
  <si>
    <t>Total number of households in affected community (#)</t>
  </si>
  <si>
    <t>Percent of population below the poverty line in affected community (%)</t>
  </si>
  <si>
    <t>Current expenditures on social services in affected community ($)</t>
  </si>
  <si>
    <t>Expected expenditures on social services due to job losses in the affected community ($)</t>
  </si>
  <si>
    <t>Current total tax revenues in the affected community ($)</t>
  </si>
  <si>
    <t>Tax revenues paid by the private entity to the affected community ($)</t>
  </si>
  <si>
    <t>Current statewide unemployment rate (%)</t>
  </si>
  <si>
    <t>Additional number of persons expected to collect unemployment in the state due to compliance with water quality standards (#)</t>
  </si>
  <si>
    <t>Current number of persons collecting unemployment in state (#)</t>
  </si>
  <si>
    <t>Labor force in state (#)</t>
  </si>
  <si>
    <t>Current expenditures on social services in state ($)</t>
  </si>
  <si>
    <t>Expected statewide expenditures on social services due to job losses ($)</t>
  </si>
  <si>
    <t>Demonstrates how to fill in 'Financial Analysis Inputs' sheet using a company's income statement and balance sheet.</t>
  </si>
  <si>
    <t>Capital costs to be financed ($)</t>
  </si>
  <si>
    <t>Interest rate for financing (%)</t>
  </si>
  <si>
    <t>The Most Recently Completed Fiscal Year</t>
  </si>
  <si>
    <t>Applicant Name</t>
  </si>
  <si>
    <t>Current unemployment rate in affected community ([Current # of persons collecting unemployment in affected community / labor force in affected community], or, if unavailable, current unemployment rate provided in Tab 9.) (%)</t>
  </si>
  <si>
    <t>Most Recently Completed Fiscal Year</t>
  </si>
  <si>
    <t>Entity</t>
  </si>
  <si>
    <r>
      <t>Annualization factor = i/([(1 + i)</t>
    </r>
    <r>
      <rPr>
        <vertAlign val="superscript"/>
        <sz val="12"/>
        <color theme="1"/>
        <rFont val="Arial"/>
        <family val="2"/>
      </rPr>
      <t>n</t>
    </r>
    <r>
      <rPr>
        <sz val="12"/>
        <color theme="1"/>
        <rFont val="Arial"/>
        <family val="2"/>
      </rPr>
      <t xml:space="preserve"> - 1] + i)</t>
    </r>
  </si>
  <si>
    <r>
      <rPr>
        <b/>
        <sz val="12"/>
        <color theme="1"/>
        <rFont val="Arial"/>
        <family val="2"/>
      </rPr>
      <t>Additional comments</t>
    </r>
    <r>
      <rPr>
        <sz val="12"/>
        <color theme="1"/>
        <rFont val="Arial"/>
        <family val="2"/>
      </rPr>
      <t>:</t>
    </r>
  </si>
  <si>
    <r>
      <t>ACPR [</t>
    </r>
    <r>
      <rPr>
        <b/>
        <sz val="12"/>
        <color theme="1"/>
        <rFont val="Arial"/>
        <family val="2"/>
      </rPr>
      <t>Worksheet G</t>
    </r>
    <r>
      <rPr>
        <sz val="12"/>
        <color theme="1"/>
        <rFont val="Arial"/>
        <family val="2"/>
      </rPr>
      <t>, (5)]</t>
    </r>
  </si>
  <si>
    <r>
      <rPr>
        <b/>
        <sz val="12"/>
        <color theme="1"/>
        <rFont val="Arial"/>
        <family val="2"/>
      </rPr>
      <t>Considerations</t>
    </r>
    <r>
      <rPr>
        <sz val="12"/>
        <color theme="1"/>
        <rFont val="Arial"/>
        <family val="2"/>
      </rPr>
      <t>: How have profit rates changed over the three years?</t>
    </r>
  </si>
  <si>
    <r>
      <rPr>
        <b/>
        <sz val="12"/>
        <color theme="1"/>
        <rFont val="Arial"/>
        <family val="2"/>
      </rPr>
      <t>Considerations</t>
    </r>
    <r>
      <rPr>
        <sz val="12"/>
        <color theme="1"/>
        <rFont val="Arial"/>
        <family val="2"/>
      </rPr>
      <t>:</t>
    </r>
  </si>
  <si>
    <r>
      <t>EBT [</t>
    </r>
    <r>
      <rPr>
        <b/>
        <sz val="12"/>
        <color theme="1"/>
        <rFont val="Arial"/>
        <family val="2"/>
      </rPr>
      <t>Worksheet H</t>
    </r>
    <r>
      <rPr>
        <sz val="12"/>
        <color theme="1"/>
        <rFont val="Arial"/>
        <family val="2"/>
      </rPr>
      <t>, (4)]</t>
    </r>
  </si>
  <si>
    <r>
      <t>R [</t>
    </r>
    <r>
      <rPr>
        <b/>
        <sz val="12"/>
        <color theme="1"/>
        <rFont val="Arial"/>
        <family val="2"/>
      </rPr>
      <t>Worksheet H</t>
    </r>
    <r>
      <rPr>
        <sz val="12"/>
        <color theme="1"/>
        <rFont val="Arial"/>
        <family val="2"/>
      </rPr>
      <t>, (1)]</t>
    </r>
  </si>
  <si>
    <r>
      <t>EWPR [</t>
    </r>
    <r>
      <rPr>
        <b/>
        <sz val="12"/>
        <color theme="1"/>
        <rFont val="Arial"/>
        <family val="2"/>
      </rPr>
      <t>Worksheet H</t>
    </r>
    <r>
      <rPr>
        <sz val="12"/>
        <color theme="1"/>
        <rFont val="Arial"/>
        <family val="2"/>
      </rPr>
      <t>, (7)]</t>
    </r>
  </si>
  <si>
    <t>PRPR [(4) / (5)]</t>
  </si>
  <si>
    <t>PRT [(1) / (2)]</t>
  </si>
  <si>
    <t>CR [(1) / (2)]</t>
  </si>
  <si>
    <r>
      <t>CF</t>
    </r>
    <r>
      <rPr>
        <sz val="12"/>
        <color theme="1"/>
        <rFont val="Arial"/>
        <family val="2"/>
      </rPr>
      <t xml:space="preserve"> [(1) + (2)]</t>
    </r>
  </si>
  <si>
    <r>
      <t>TD</t>
    </r>
    <r>
      <rPr>
        <sz val="12"/>
        <color theme="1"/>
        <rFont val="Arial"/>
        <family val="2"/>
      </rPr>
      <t xml:space="preserve"> [(4) + (5)]</t>
    </r>
  </si>
  <si>
    <r>
      <t>BR</t>
    </r>
    <r>
      <rPr>
        <sz val="12"/>
        <color theme="1"/>
        <rFont val="Arial"/>
        <family val="2"/>
      </rPr>
      <t xml:space="preserve"> [(3) / (6)]</t>
    </r>
  </si>
  <si>
    <t>DER [(1) / (2)]</t>
  </si>
  <si>
    <r>
      <t>Primary Measure: Profit Test</t>
    </r>
    <r>
      <rPr>
        <b/>
        <vertAlign val="superscript"/>
        <sz val="12"/>
        <color theme="1"/>
        <rFont val="Arial"/>
        <family val="2"/>
      </rPr>
      <t>1</t>
    </r>
  </si>
  <si>
    <r>
      <t>Comparison with Typical Values for Facilities/Firms in Similar Line of Business</t>
    </r>
    <r>
      <rPr>
        <b/>
        <vertAlign val="superscript"/>
        <sz val="12"/>
        <color theme="1"/>
        <rFont val="Arial"/>
        <family val="2"/>
      </rPr>
      <t>2</t>
    </r>
  </si>
  <si>
    <t>Percent Change in Profit Rate Due to Pollution Controls</t>
  </si>
  <si>
    <t>Profit Rate Without Pollution Controls</t>
  </si>
  <si>
    <t>Profit Rate With Pollution Controls</t>
  </si>
  <si>
    <t xml:space="preserve"> </t>
  </si>
  <si>
    <t>Current statewide unemployment rate ([Current # of persons collecting unemployment in state] / labor force in state], or, if unavailable, current statewide unemployment rate provided in Tab 9.) (%)</t>
  </si>
  <si>
    <t>Expected unemployment rate in the affected community after compliance with water quality standards ([Current # of persons collecting unemployment in affected community + (4)] / labor force in affected community) (%)</t>
  </si>
  <si>
    <t>Primary Measure: 
Profit Test
(Profitability)</t>
  </si>
  <si>
    <t>Current Ratio
(Liquidity)</t>
  </si>
  <si>
    <t>Beaver's Ratio
(Solvency)</t>
  </si>
  <si>
    <t>Debt/Equity Ratio
(Leverage)</t>
  </si>
  <si>
    <r>
      <rPr>
        <b/>
        <sz val="12"/>
        <color theme="1"/>
        <rFont val="Arial"/>
        <family val="2"/>
      </rPr>
      <t>Description</t>
    </r>
    <r>
      <rPr>
        <sz val="12"/>
        <color theme="1"/>
        <rFont val="Arial"/>
        <family val="2"/>
      </rPr>
      <t xml:space="preserve">: This sheet demonstrates how to fill in the tab named "2. Financial Analysis Inputs" using links to the income statement and balance sheet on the "Example Financial Information" tab. </t>
    </r>
  </si>
  <si>
    <t>8. Determine if the substantial economic impacts will be widespread in the tab named: "10. Widespread Imp. Indicators."
There are no standardized tests and benchmarks with which to measure widespread impacts; however, this worksheet provides an example of the types of information that should be considered in reviewing impacts on the surrounding community.  Anecdotal information may be provided to describe any current community characteristics or anticipated impacts that are not listed.  See Section 4.3 in the Guidance for more information.</t>
  </si>
  <si>
    <t>B. Earnings with Pollution Control Project Costs</t>
  </si>
  <si>
    <t>What would be the percentage change in the profit rate for the most recent year due to pollution control costs?  [(PRPR - PRT) / PRT × 100]</t>
  </si>
  <si>
    <t>How does the Profit Rate with Pollution Control Costs compare to the profit rate of this line of business?</t>
  </si>
  <si>
    <t>Is the Beaver's Ratio greater than 0.2?</t>
  </si>
  <si>
    <t>Is the Beaver's Ratio between 0.2 and 0.15?</t>
  </si>
  <si>
    <t>Is the Beaver's Ratio less than 0.15?</t>
  </si>
  <si>
    <t>Summarize and discuss financial circumstances with and without pollution controls, and compare primary and secondary measures with the corresponding typical values for facilities/firms in similar lines of business.</t>
  </si>
  <si>
    <t>Steps</t>
  </si>
  <si>
    <t>1.  Demonstrate that designated use is a potential use and not an existing use.</t>
  </si>
  <si>
    <t>Data from State Water Quality Assessment Documents and water quality standards regulations.</t>
  </si>
  <si>
    <t>2.  Demonstrate that entity will incur substantial economic impacts.</t>
  </si>
  <si>
    <t>a.  Identify all reasonable pollution reduction options,</t>
  </si>
  <si>
    <t>Information on end-of-pipe treatment, possible treatment upgrades, additions to existing treatment, and pollution prevention activities including the following:
• change in raw materials,
• substitution of process chemicals,
• change in process,
• water recycling, reuse and efficiency,
• pretreatment requirements, and
• public education</t>
  </si>
  <si>
    <t>b.  Evaluate costs of all reasonable pollution reduction options,</t>
  </si>
  <si>
    <t>c.  Identify lowest cost pollution reduction option that allows entity to meet water quality standards.</t>
  </si>
  <si>
    <t>Information on treatment efficiencies for alternative pollution reduction techniques. Cost estimates for all alternatives.</t>
  </si>
  <si>
    <t>Information on appropriate interest rates and period of financing.</t>
  </si>
  <si>
    <t>b.  Primary Measure:</t>
  </si>
  <si>
    <t>profitability,</t>
  </si>
  <si>
    <t>Information that will allow evaluation of whether an entity will remain profitable after incurring the cost of pollution reduction including:
• revenues,
• cost of goods sold,
• portion of corporate overhead assigned to the entity, and
• total annualized pollution reduction project costs.</t>
  </si>
  <si>
    <t>c.  Secondary measures:</t>
  </si>
  <si>
    <t>solvency,</t>
  </si>
  <si>
    <t>Information that will allow evaluation of the entity's ability to meet its fixed and long-term obligations including:
• long-term debt,
• current debt,
• net income after taxes, and
• depreciation.</t>
  </si>
  <si>
    <t>liquidity, and</t>
  </si>
  <si>
    <t>Information that will allow evaluation of how easily an entity can pay its short-term bills such as:
• current assets,
• current liabilities, and
• total annualized pollution reduction project costs.</t>
  </si>
  <si>
    <t>leverage.</t>
  </si>
  <si>
    <t>Information that will allow evaluation of the extent to which a firm already has fixed financial obligations and therefore how much money it will be able to borrow including, long-term liabilities and owner equity.</t>
  </si>
  <si>
    <t>a.  Define community,</t>
  </si>
  <si>
    <t>Information on the geographical boundary of the area in which the majority of the entity's workers live and where most of businesses that depend on the entity are located.</t>
  </si>
  <si>
    <t>b.  Evaluate effect on employment,</t>
  </si>
  <si>
    <t>Current unemployment, change in unemployment due to investment in pollution reduction.</t>
  </si>
  <si>
    <t>c.  Evaluate effect on tax revenues,</t>
  </si>
  <si>
    <t>Information on the likely effect on assessed value of property tax revenues if the entity must adopt pollution reductions.</t>
  </si>
  <si>
    <t>d.  Assess impairment of development opportunities,</t>
  </si>
  <si>
    <t>Information on the likelihood that the need to adopt pollution reductions in the affected community would discourage other businesses from locating in the area in the future.</t>
  </si>
  <si>
    <t>e.  Collect any relevant additional information that demonstrates widespread socioeconomic impacts.</t>
  </si>
  <si>
    <t>Any additional information that suggests that there are unique conditions in the affected community that should also be considered.</t>
  </si>
  <si>
    <t>Information on potential benefits of cleaner water including enhanced recreational opportunities, reduced treatment costs for downstream users and increased property values.</t>
  </si>
  <si>
    <t>Be prepared to supply backup information on the application to modify or change a designated use to the public.</t>
  </si>
  <si>
    <t>Information on the cost and efficiency of affordable pollution reduction alternatives.</t>
  </si>
  <si>
    <t>Uses will be determined by the level of "affordable" pollution reduction.</t>
  </si>
  <si>
    <t>Once uses are established, standards should be revised to protect those uses.</t>
  </si>
  <si>
    <t xml:space="preserve">Limits will be modified to reflect effluent concentrations associated with the "affordable" pollution reduction technique. </t>
  </si>
  <si>
    <t>Per federal regulations, water quality standards must be revised every three years to determine if there is any new information or technology that allows attainment of the full designated uses without causing a substantial and widespread economic and social impact.</t>
  </si>
  <si>
    <t>3.  Evaluate entity's financial health:</t>
  </si>
  <si>
    <t>4.  Determine whether impacts are widespread:</t>
  </si>
  <si>
    <t>5.  Evaluate economic benefits of cleaner water.</t>
  </si>
  <si>
    <t>6.  Public comment and debate period.</t>
  </si>
  <si>
    <t>7.  If substantial and widespread economic and social impacts are demonstrated, determine which pollution reduction option should be implemented.</t>
  </si>
  <si>
    <t>8.  Redesignate uses.</t>
  </si>
  <si>
    <t>9.  Standards will be adopted to protect new uses.</t>
  </si>
  <si>
    <t>10.  Effluent limits and permits will be modified.</t>
  </si>
  <si>
    <t>11.  Re-evaluate water quality standards in three years.</t>
  </si>
  <si>
    <t>Summary Checklist</t>
  </si>
  <si>
    <t>Overview</t>
  </si>
  <si>
    <t>Types of pollution prevention activities to consider are:
      • Change in raw materials
      • Substitution of process chemicals
      • Change in process
      • Water recycling and reuse
      • Pretreatment requirements</t>
  </si>
  <si>
    <t>Discharge management options to consider include:
      • Pollution prevention
      • End-of-pipe treatment
      • Upgrades or additions to existing treatment.</t>
  </si>
  <si>
    <t>Assumptions about water demand, treatment capacity, expansion plans, population growth, and effectiveness of control in reducing pollution for each option.  Estimate of project costs from design engineers, costs of comparable projects in the State, or judgement of experienced water pollution control engineers.</t>
  </si>
  <si>
    <t>Calculation of Total Annualized Project Costs (Worksheet G in the Guidance)</t>
  </si>
  <si>
    <t>Demonstration of Substantial and Widespread Economic and Social Impacts of Attainment of Designated Uses (Table 4-1 from the Guidance)
Checklist</t>
  </si>
  <si>
    <t>Evaluating Substantial and Widespread Impacts: Overview (Figure 3-1 from the Guidance)</t>
  </si>
  <si>
    <t xml:space="preserve"> Calculation of Earnings Before Taxes With and Without Pollution Control Project Costs (Worksheet H in the Guidance)</t>
  </si>
  <si>
    <t xml:space="preserve"> Calculation of Profit Rates With and Without Pollution Control Project Costs (Worksheet I in the Guidance)</t>
  </si>
  <si>
    <t>Is there ability to raise prices to cover some or all of the pollution control costs?  Explain below:</t>
  </si>
  <si>
    <t>Calculation of the Current Ratio (Worksheet J in the Guidance)</t>
  </si>
  <si>
    <t>Calculation of Beaver's Ratio (Worksheet K in the Guidance)</t>
  </si>
  <si>
    <t>Debt to Equity Ratio (Worksheet L in the Guidance)</t>
  </si>
  <si>
    <t>Factors to Consider in Making a Determination of Widespread Social and Economic Impacts 
(Worksheet N in the Guidance)</t>
  </si>
  <si>
    <t xml:space="preserve">Whatever the approach, the information should demonstrate that the proposed approach is the most appropriate means of meeting water quality standards, and fully document the cost estimates.  If at least one of the treatment alternatives that would attain water quality standards would not impose substantial impacts, then do not proceed with the analysis.  </t>
  </si>
  <si>
    <t>Requires Input?</t>
  </si>
  <si>
    <r>
      <t>Steps and information required for demonstrating substantial and widespread economic and social impacts of attainment of designated uses (</t>
    </r>
    <r>
      <rPr>
        <b/>
        <sz val="12"/>
        <color theme="1"/>
        <rFont val="Arial"/>
        <family val="2"/>
      </rPr>
      <t>Table 4-1</t>
    </r>
    <r>
      <rPr>
        <sz val="12"/>
        <color theme="1"/>
        <rFont val="Arial"/>
        <family val="2"/>
      </rPr>
      <t xml:space="preserve"> in the Guidance).</t>
    </r>
  </si>
  <si>
    <r>
      <t xml:space="preserve">Numerical data and information needed to calculate pollution control costs.  (See Section 3.1 and </t>
    </r>
    <r>
      <rPr>
        <b/>
        <sz val="12"/>
        <color theme="1"/>
        <rFont val="Arial"/>
        <family val="2"/>
      </rPr>
      <t>Worksheet G</t>
    </r>
    <r>
      <rPr>
        <sz val="12"/>
        <color theme="1"/>
        <rFont val="Arial"/>
        <family val="2"/>
      </rPr>
      <t xml:space="preserve"> in the Guidance.)</t>
    </r>
  </si>
  <si>
    <t>Numerical data needed to calculate the primary and secondary measures to evaluate whether pollution control costs would result in substantial impacts.  (See Section 3.2 in the Guidance.)</t>
  </si>
  <si>
    <r>
      <t xml:space="preserve">Calculates earnings before taxes, with and without pollution control costs.  (See Section 3.2 and </t>
    </r>
    <r>
      <rPr>
        <b/>
        <sz val="12"/>
        <color theme="1"/>
        <rFont val="Arial"/>
        <family val="2"/>
      </rPr>
      <t>Worksheet H</t>
    </r>
    <r>
      <rPr>
        <sz val="12"/>
        <color theme="1"/>
        <rFont val="Arial"/>
        <family val="2"/>
      </rPr>
      <t xml:space="preserve"> in the Guidance.)</t>
    </r>
  </si>
  <si>
    <r>
      <t xml:space="preserve">Calculates the profit test with and without pollution control costs.  (See Section 3.2.a and </t>
    </r>
    <r>
      <rPr>
        <b/>
        <sz val="12"/>
        <color theme="1"/>
        <rFont val="Arial"/>
        <family val="2"/>
      </rPr>
      <t>Worksheet I</t>
    </r>
    <r>
      <rPr>
        <sz val="12"/>
        <color theme="1"/>
        <rFont val="Arial"/>
        <family val="2"/>
      </rPr>
      <t xml:space="preserve"> in the Guidance.)</t>
    </r>
  </si>
  <si>
    <r>
      <t xml:space="preserve">Calculates the Current Ratio as a measure of liquidity.  (See Section 3.2.b and </t>
    </r>
    <r>
      <rPr>
        <b/>
        <sz val="12"/>
        <color theme="1"/>
        <rFont val="Arial"/>
        <family val="2"/>
      </rPr>
      <t>Worksheet J</t>
    </r>
    <r>
      <rPr>
        <sz val="12"/>
        <color theme="1"/>
        <rFont val="Arial"/>
        <family val="2"/>
      </rPr>
      <t xml:space="preserve"> in the Guidance.)</t>
    </r>
  </si>
  <si>
    <r>
      <t xml:space="preserve">Calculates the Beaver's Ratio as a measure of solvency.  (See Section 3.2.b and </t>
    </r>
    <r>
      <rPr>
        <b/>
        <sz val="12"/>
        <color theme="1"/>
        <rFont val="Arial"/>
        <family val="2"/>
      </rPr>
      <t>Worksheet K</t>
    </r>
    <r>
      <rPr>
        <sz val="12"/>
        <color theme="1"/>
        <rFont val="Arial"/>
        <family val="2"/>
      </rPr>
      <t xml:space="preserve"> in the Guidance.)</t>
    </r>
  </si>
  <si>
    <r>
      <t xml:space="preserve">Calculates the Debt to Equity Ratio as a measure of leverage.  (See Section 3.2.b and </t>
    </r>
    <r>
      <rPr>
        <b/>
        <sz val="12"/>
        <color theme="1"/>
        <rFont val="Arial"/>
        <family val="2"/>
      </rPr>
      <t>Worksheet L</t>
    </r>
    <r>
      <rPr>
        <sz val="12"/>
        <color theme="1"/>
        <rFont val="Arial"/>
        <family val="2"/>
      </rPr>
      <t xml:space="preserve"> in the Guidance.)</t>
    </r>
  </si>
  <si>
    <t>Summarizes the primary and secondary measures to determine whether impacts will be substantial.  (See Section 3.3 in the Guidance.)</t>
  </si>
  <si>
    <t>Numerical data and information needed to interpret and evaluate indicators of widespread impacts.  (See Section 4 in the Guidance.)</t>
  </si>
  <si>
    <r>
      <t xml:space="preserve">Information describing how substantial economic impacts would affect the community.  (See Section 4.3 and </t>
    </r>
    <r>
      <rPr>
        <b/>
        <sz val="12"/>
        <color theme="1"/>
        <rFont val="Arial"/>
        <family val="2"/>
      </rPr>
      <t>Worksheet N</t>
    </r>
    <r>
      <rPr>
        <sz val="12"/>
        <color theme="1"/>
        <rFont val="Arial"/>
        <family val="2"/>
      </rPr>
      <t xml:space="preserve"> in the Guidance.)</t>
    </r>
  </si>
  <si>
    <t xml:space="preserve">Information That Will be Required </t>
  </si>
  <si>
    <r>
      <t xml:space="preserve">Description: </t>
    </r>
    <r>
      <rPr>
        <sz val="12"/>
        <color theme="1"/>
        <rFont val="Arial"/>
        <family val="2"/>
      </rPr>
      <t>This worksheet identifies and documents the pollution control project(s) needed to meet water quality standards.  See the Guidance documentation below for more information.</t>
    </r>
  </si>
  <si>
    <r>
      <rPr>
        <b/>
        <sz val="12"/>
        <color theme="1"/>
        <rFont val="Arial"/>
        <family val="2"/>
      </rPr>
      <t>Considerations</t>
    </r>
    <r>
      <rPr>
        <sz val="12"/>
        <color theme="1"/>
        <rFont val="Arial"/>
        <family val="2"/>
      </rPr>
      <t>: Have Earnings Before Taxes changed over the three year period?  If so, what would a "typical" year's EBT be? Explain below.</t>
    </r>
  </si>
  <si>
    <r>
      <rPr>
        <b/>
        <sz val="12"/>
        <color theme="1"/>
        <rFont val="Arial"/>
        <family val="2"/>
      </rPr>
      <t>Description:</t>
    </r>
    <r>
      <rPr>
        <sz val="12"/>
        <color theme="1"/>
        <rFont val="Arial"/>
        <family val="2"/>
      </rPr>
      <t xml:space="preserve"> This worksheet displays the widespread impact indicators.  These indicators are helpful in determining whether substantial financial impacts are likely to have widespread economic and social impacts on the surrounding community.  Whether or not such impacts are successfully demonstrated, however, will depend upon the EPA Regional Administrator's review of the application.  No input is required.</t>
    </r>
  </si>
  <si>
    <r>
      <t>Description</t>
    </r>
    <r>
      <rPr>
        <sz val="12"/>
        <color theme="1"/>
        <rFont val="Arial"/>
        <family val="2"/>
      </rPr>
      <t>: This sheet lists the steps and information generally required for demonstration of substantial and widespread economic and social impacts of attainment of designated uses.  No input is required.</t>
    </r>
  </si>
  <si>
    <t>Instructions</t>
  </si>
  <si>
    <t xml:space="preserve">These worksheets provide suggested information and methods to conduct an analysis of potential substantial and widespread economic and social impacts when private sector entities must meet certain water quality standards.  The worksheets are not exhaustive of all appropriate economic analyses and steps in the demonstration of substantial and widespread impacts (see "Summary Checklist" tab).  Alternative or additional information and tests may be necessary or desirable in certain circumstances.  
The principles and methods used to evaluate substantial and widespread economic impacts in this spreadsheet are the same principles and methods used in the Guidance.  Although the EPA attempted to maintain the same general structure as the Guidance, it adopted some organizational and format modifications to increase clarity and functionality.  Whenever possible, refer to the appropriate pages in the Guidance for assistance on specific topics or calculations.  The EPA intends for this spreadsheet to be used in conjunction with the complete Guidance and not as a substitute. </t>
  </si>
  <si>
    <t>Data Needed to Calculate the Primary and Secondary Indicators (Worksheets H, I, J, K and L in the Guidance)</t>
  </si>
  <si>
    <t>a.  Annualize pollution reduction project costs,</t>
  </si>
  <si>
    <r>
      <t>1</t>
    </r>
    <r>
      <rPr>
        <sz val="12"/>
        <color indexed="8"/>
        <rFont val="Arial"/>
        <family val="2"/>
      </rPr>
      <t>The Guidance is available at:</t>
    </r>
  </si>
  <si>
    <r>
      <t>Overview of the steps involved in determining if the costs of the proposed project will likely result in substantial and widespread impacts (</t>
    </r>
    <r>
      <rPr>
        <b/>
        <sz val="12"/>
        <color theme="1"/>
        <rFont val="Arial"/>
        <family val="2"/>
      </rPr>
      <t>Figure 3-1</t>
    </r>
    <r>
      <rPr>
        <sz val="12"/>
        <color theme="1"/>
        <rFont val="Arial"/>
        <family val="2"/>
      </rPr>
      <t xml:space="preserve"> in the Guidance).</t>
    </r>
  </si>
  <si>
    <t>Foreign currency translation gain</t>
  </si>
  <si>
    <t>Property, plant and equipment, net</t>
  </si>
  <si>
    <t>Data Needed to Calculate the Primary and Secondary Indicators</t>
  </si>
  <si>
    <t>Note:
1. Based on the most recently completed fiscal year</t>
  </si>
  <si>
    <t>Note:
2. Based on a typical fiscal year</t>
  </si>
  <si>
    <t>Contains financial information for an example mining company, used to populate 'Example Financial Inputs' sheet.</t>
  </si>
  <si>
    <t>Example Financial Inputs</t>
  </si>
  <si>
    <r>
      <rPr>
        <b/>
        <sz val="12"/>
        <color theme="1"/>
        <rFont val="Arial"/>
        <family val="2"/>
      </rPr>
      <t>Description</t>
    </r>
    <r>
      <rPr>
        <sz val="12"/>
        <color theme="1"/>
        <rFont val="Arial"/>
        <family val="2"/>
      </rPr>
      <t>: This flowchart is an overview of the steps involved in determining if the costs of the proposed project will likely result in substantial and widespread impacts.  No input is required.</t>
    </r>
  </si>
  <si>
    <t>Uses and Variances - Evaluating Substantial and Widespread Economic and Social Impacts: Private Sector Entities</t>
  </si>
  <si>
    <t>Indicator</t>
  </si>
  <si>
    <t>Potential Data Source</t>
  </si>
  <si>
    <t>Community Unemployment Rate</t>
  </si>
  <si>
    <t>National Unemployment Rate</t>
  </si>
  <si>
    <t>http://data.bls.gov/timeseries/LNS14000000</t>
  </si>
  <si>
    <t>Community Median Household Income</t>
  </si>
  <si>
    <t>http://quickfacts.census.gov/qfd/index.html</t>
  </si>
  <si>
    <t>Community Tax Revenues</t>
  </si>
  <si>
    <t>State Unemployment Rate</t>
  </si>
  <si>
    <t>Community Poverty Rate</t>
  </si>
  <si>
    <t>Community Social Services Expenditures</t>
  </si>
  <si>
    <t xml:space="preserve">Community Financial Statements.  </t>
  </si>
  <si>
    <t xml:space="preserve">Community Financial Statements. </t>
  </si>
  <si>
    <t>U.S. Department of Labor, Bureau of Labor Statistics: Labor Force Statistics</t>
  </si>
  <si>
    <t>Community Labor Force</t>
  </si>
  <si>
    <t>State Labor Force</t>
  </si>
  <si>
    <t>Community Number of Households</t>
  </si>
  <si>
    <t>U.S. Census Bureau: State &amp; County QuickFacts (select state, then county or city within state; select "Browse data sets for…" then "Economic Characteristics" under "American Community Survey"):</t>
  </si>
  <si>
    <t>U.S. Census Bureau (select state, then county or city within state; select "Browse data sets for…" then "Economic Characteristics" under "American Community Survey"):</t>
  </si>
  <si>
    <t>U.S. Census Bureau (select state, then county or city within state):</t>
  </si>
  <si>
    <t>U.S. Census Bureau (select state; select "Browse data sets for…" then "Economic Characteristics" under "American Community Survey"):</t>
  </si>
  <si>
    <t>State Social Service Expenditures</t>
  </si>
  <si>
    <t>State Human Services Reports.</t>
  </si>
  <si>
    <r>
      <rPr>
        <b/>
        <sz val="12"/>
        <color theme="1"/>
        <rFont val="Arial"/>
        <family val="2"/>
      </rPr>
      <t>Description:</t>
    </r>
    <r>
      <rPr>
        <sz val="12"/>
        <color theme="1"/>
        <rFont val="Arial"/>
        <family val="2"/>
      </rPr>
      <t xml:space="preserve"> This worksheet provides potential sources for the socioeconomic data required to perform the widespread impact analysis in this spreadsheet.  This worksheet is for informational purposes only.  No input is required.</t>
    </r>
  </si>
  <si>
    <t>Potential Data Sources for Widespread Impact Analysis</t>
  </si>
  <si>
    <t>Data Sources Widespread</t>
  </si>
  <si>
    <t>Provides potential sources of data needed for the widespread analysis.</t>
  </si>
  <si>
    <t>This is a blank cell used for formatting purposes.</t>
  </si>
  <si>
    <r>
      <t xml:space="preserve">The purpose of this spreadsheet is to help states, tribes, and stakeholders implement the recommendations in EPA's Interim Economic Guidance for Water Quality Standards, Workbook (1995).
Federal regulations allow the lowering or removal of certain designated uses if the pollution controls needed to attain those uses will result in substantial and widespread economic and social impacts (CFR 40 131.10(g)(6)).  The EPA developed guidance (EPA-823-B-95-002 Interim Economic Guidance for Water Quality Standards, Workbook (1995)) to help states, tribes, and stakeholders evaluate the potential for substantial and widespread economic and social impacts (hereafter termed “The Guidance”).  The Guidance recommends methods for calculating socioeconomic and financial indicators and ways to evaluate and interpret them.  Worksheets are provided in the appendix to facilitate the calculation, evaluation, and interpretation of these recommended indicators.
This spreadsheet supplements The Guidance by guiding the user through the necessary calculation steps to successfully implement The Guidance recommendations.  The spreadsheet provides instructions on what information needs to be obtained and how to obtain it, organizes and stores the information in a sensible and relevant format, performs the required calculations on numeric information wherever feasible, and evaluates the results.  The spreadsheet also clearly displays the information, methodology, and analytical results in a way that can be used to compile needed documentation when applying for variances or changes in designated uses.
Below are general instructions on how to use this spreadsheet.  The worksheet tabs along the bottom of the screen provide access to each sequential step in the analysis that is recommended in the Guidance.  In all worksheets, only </t>
    </r>
    <r>
      <rPr>
        <b/>
        <sz val="12"/>
        <rFont val="Arial"/>
        <family val="2"/>
      </rPr>
      <t>cells marked with an asterisk (*)</t>
    </r>
    <r>
      <rPr>
        <sz val="12"/>
        <color theme="1"/>
        <rFont val="Arial"/>
        <family val="2"/>
      </rPr>
      <t xml:space="preserve"> require input.  Worksheets that do not require input refer to information from other cells for the purpose of providing supplementary information and documentation.  Information is automatically transferred to the appropriate worksheets for analysis and display of results.
</t>
    </r>
  </si>
  <si>
    <r>
      <t xml:space="preserve">1. Enter information about the proposed project in the tab named: "1. Project Costs" (only </t>
    </r>
    <r>
      <rPr>
        <b/>
        <sz val="12"/>
        <rFont val="Arial"/>
        <family val="2"/>
      </rPr>
      <t>cells marked with an asterisk (*)</t>
    </r>
    <r>
      <rPr>
        <sz val="12"/>
        <color indexed="8"/>
        <rFont val="Arial"/>
        <family val="2"/>
      </rPr>
      <t xml:space="preserve"> require input). 
The most cost-effective approach to meeting water quality standards should be considered in the analysis.  The information should include assumptions about excess capacity, future facility expansions, and consideration of alternative technologies.  An accurate estimate of project costs may be available from the discharger's design engineers.  If site-specific engineering cost estimates are not available, preliminary project cost estimates can be derived from a comparable project in the State or from the judgment of experienced water pollution control engineers.  See Sections 3.1.a and 3.1.b in the Guidance for more information. </t>
    </r>
  </si>
  <si>
    <r>
      <t xml:space="preserve">2. Enter information that will be used to calculate primary (profit test) and secondary (liquidity, solvency, and leverage) indicators of impact in the tab named: "2. Financial Analysis Inputs" (only </t>
    </r>
    <r>
      <rPr>
        <b/>
        <sz val="12"/>
        <rFont val="Arial"/>
        <family val="2"/>
      </rPr>
      <t>cells marked with an asterisk (*)</t>
    </r>
    <r>
      <rPr>
        <sz val="12"/>
        <rFont val="Arial"/>
        <family val="2"/>
      </rPr>
      <t xml:space="preserve"> </t>
    </r>
    <r>
      <rPr>
        <sz val="12"/>
        <color indexed="8"/>
        <rFont val="Arial"/>
        <family val="2"/>
      </rPr>
      <t>require input).
The ratios and tests should be calculated for several years of operation.  This information will allow long-term trends to be differentiated from short-term conditions.  Since it is the discharger that will have to pay for the wastewater treatment, the financial tests use data about the discharger’s operations.  If the information is not available at the discharger level, it can be estimated from the balance sheets or income statements of the firm that owns or controls the discharger.  See Section 3.2 in the Guidance for more information.</t>
    </r>
  </si>
  <si>
    <r>
      <t xml:space="preserve">3. Determine the most representative measure of earnings before taxes both with and without pollution control project costs in the tab named: "3. Earnings Before Taxes" (only </t>
    </r>
    <r>
      <rPr>
        <b/>
        <sz val="12"/>
        <rFont val="Arial"/>
        <family val="2"/>
      </rPr>
      <t>cells marked with an asterisk (*)</t>
    </r>
    <r>
      <rPr>
        <sz val="12"/>
        <color indexed="8"/>
        <rFont val="Arial"/>
        <family val="2"/>
      </rPr>
      <t xml:space="preserve"> require input). 
Earnings before taxes is used to calculate the discharger’s profits with and without pollution control project costs.  It should be calculated for at least the three previous fiscal years in order to identify any trends or atypical years.  Earnings with pollution control costs should be calculated for the latest year with complete financial information.  See Section 3.2.a in the Guidance for more information.</t>
    </r>
  </si>
  <si>
    <r>
      <t xml:space="preserve">4. Determine and interpret the profit test (the primary measure) in the tab named: "4. Profit Test" (only </t>
    </r>
    <r>
      <rPr>
        <b/>
        <sz val="12"/>
        <rFont val="Arial"/>
        <family val="2"/>
      </rPr>
      <t>cells marked with an asterisk (*)</t>
    </r>
    <r>
      <rPr>
        <sz val="12"/>
        <color indexed="8"/>
        <rFont val="Arial"/>
        <family val="2"/>
      </rPr>
      <t xml:space="preserve"> require input). 
The primary measure provides information on the extent to which the profit rate may change, and how the rate compares to typical profits in the industry.  If the discharger is making a profit now but would lose money with the pollution control, then the possibility of a total shutdown or the closing of a production line must be considered.  Greatly reduced, but still positive, profits are also of concern.  Profits before pollution control investments are made should be examined to determine whether the discharger is already either not profitable or profitable far below industry norms before pollution control investments are made.  If the discharger is already not profitable, it may not claim that substantial impacts would occur due to compliance with water quality standards.  See Section 3.2.a in the Guidance for more information.</t>
    </r>
  </si>
  <si>
    <r>
      <t xml:space="preserve">5. Determine and interpret the secondary measures in the tabs named: "5. Current Ratio," "6. Beaver’s Ratio," and "7. Debt to Equity Ratio" (only </t>
    </r>
    <r>
      <rPr>
        <b/>
        <sz val="12"/>
        <rFont val="Arial"/>
        <family val="2"/>
      </rPr>
      <t>cells marked with an asterisk (*)</t>
    </r>
    <r>
      <rPr>
        <sz val="12"/>
        <color indexed="8"/>
        <rFont val="Arial"/>
        <family val="2"/>
      </rPr>
      <t xml:space="preserve"> require input).
The secondary measures provide information about specific impacts that the discharger may bear if required to meet water quality standards.  For all of the tests, it is important to look beyond the individual test results and evaluate the total situation of the entity.  The results should be compared with the ratios for other entities in the same industry or activity.  The structure, size, and financial health of the parent firm should also be considered.  See Section 3.2 in the Guidance for more information.</t>
    </r>
  </si>
  <si>
    <r>
      <t xml:space="preserve">6. Use results of the primary and secondary measures to determine whether impacts to the entity are substantial in the tab named: "8. Financial Analysis Summary" (only </t>
    </r>
    <r>
      <rPr>
        <b/>
        <sz val="12"/>
        <rFont val="Arial"/>
        <family val="2"/>
      </rPr>
      <t>cells marked with an asterisk (*)</t>
    </r>
    <r>
      <rPr>
        <sz val="12"/>
        <color indexed="8"/>
        <rFont val="Arial"/>
        <family val="2"/>
      </rPr>
      <t xml:space="preserve"> require input).
While each test addresses a single aspect of financial health, the results of the four tests should be considered jointly to obtain an overall picture of economic health and the impact of the water quality standards requirement.  For all of the tests, it is important to look beyond the individual test results and evaluate the total situation of the entity.  If the analysis indicates that impacts are not likely to be substantial, then there is no need to continue to the widespread analysis.  See Section 3.3 in the Guidance for more information.</t>
    </r>
  </si>
  <si>
    <r>
      <t xml:space="preserve">7. </t>
    </r>
    <r>
      <rPr>
        <b/>
        <sz val="12"/>
        <color indexed="8"/>
        <rFont val="Arial"/>
        <family val="2"/>
      </rPr>
      <t>If the financial analysis demonstrates substantial impacts</t>
    </r>
    <r>
      <rPr>
        <sz val="12"/>
        <color indexed="8"/>
        <rFont val="Arial"/>
        <family val="2"/>
      </rPr>
      <t xml:space="preserve">, proceed to analysis of widespread impacts.  Enter information to determine if the substantial economic impacts would result in widespread adverse impacts on the community or surrounding area in tab named: "9. Widespread Impact Inputs" (only </t>
    </r>
    <r>
      <rPr>
        <b/>
        <sz val="12"/>
        <rFont val="Arial"/>
        <family val="2"/>
      </rPr>
      <t>cells marked with an asterisk (*)</t>
    </r>
    <r>
      <rPr>
        <sz val="12"/>
        <color indexed="8"/>
        <rFont val="Arial"/>
        <family val="2"/>
      </rPr>
      <t xml:space="preserve"> require input). 
The relevant geographic area for evaluating the socioeconomic effects of compliance varies with each situation.  The area will typically be determined by the area in which the majority of the entity’s workers live and where most of the businesses that depend on it are located.  The current economic condition of the affected community and the role of the affected entities within the community should first be considered in determining whether the affected community will be able to absorb the impacts of reduced business activity or closure.  See Section 4 in the Guidance for more information.</t>
    </r>
  </si>
  <si>
    <r>
      <t>Instructions:</t>
    </r>
    <r>
      <rPr>
        <sz val="12"/>
        <color theme="1"/>
        <rFont val="Arial"/>
        <family val="2"/>
      </rPr>
      <t xml:space="preserve"> Enter information in the </t>
    </r>
    <r>
      <rPr>
        <b/>
        <sz val="12"/>
        <rFont val="Arial"/>
        <family val="2"/>
      </rPr>
      <t>cells marked with an asterisk (*)</t>
    </r>
    <r>
      <rPr>
        <b/>
        <sz val="12"/>
        <color theme="4"/>
        <rFont val="Arial"/>
        <family val="2"/>
      </rPr>
      <t xml:space="preserve"> </t>
    </r>
    <r>
      <rPr>
        <sz val="12"/>
        <rFont val="Arial"/>
        <family val="2"/>
      </rPr>
      <t>about the most cost-effective approach to meet water quality standards.</t>
    </r>
    <r>
      <rPr>
        <sz val="12"/>
        <color theme="1"/>
        <rFont val="Arial"/>
        <family val="2"/>
      </rPr>
      <t xml:space="preserve"> The most accurate estimate of project costs may be available from the discharger's design engineers.  If site-specific engineering cost estimates are not available, preliminary project cost estimates may be derived from a comparable project in the State or from the judgment of experienced water pollution control engineers. </t>
    </r>
    <r>
      <rPr>
        <b/>
        <sz val="12"/>
        <color theme="1"/>
        <rFont val="Arial"/>
        <family val="2"/>
      </rPr>
      <t xml:space="preserve"> </t>
    </r>
    <r>
      <rPr>
        <sz val="12"/>
        <color theme="1"/>
        <rFont val="Arial"/>
        <family val="2"/>
      </rPr>
      <t/>
    </r>
  </si>
  <si>
    <t>*</t>
  </si>
  <si>
    <r>
      <t>Time period of financing (Assume 10 years</t>
    </r>
    <r>
      <rPr>
        <vertAlign val="superscript"/>
        <sz val="12"/>
        <color theme="1"/>
        <rFont val="Arial"/>
        <family val="2"/>
      </rPr>
      <t>1</t>
    </r>
    <r>
      <rPr>
        <sz val="12"/>
        <color theme="1"/>
        <rFont val="Arial"/>
        <family val="2"/>
      </rPr>
      <t>)</t>
    </r>
  </si>
  <si>
    <r>
      <t xml:space="preserve">Annual cost of operation and maintenance (including but not limited to monitoring, inspection, permitting fees, waste disposal charges, repair, administration and replacement) ($) </t>
    </r>
    <r>
      <rPr>
        <vertAlign val="superscript"/>
        <sz val="12"/>
        <color theme="1"/>
        <rFont val="Arial"/>
        <family val="2"/>
      </rPr>
      <t>2</t>
    </r>
  </si>
  <si>
    <t>Notes:
1. While actual payback schedules may differ across projects and companies, assume equal annual payments over a 10-year period for consistency in comparing projects.
2. For recurring costs that occur less frequently than once a year, pro rate the cost over the relevant number of years (e.g., for pumps replaced once every three years, include one-third of the cost in each year).</t>
  </si>
  <si>
    <r>
      <rPr>
        <b/>
        <sz val="12"/>
        <color indexed="8"/>
        <rFont val="Arial"/>
        <family val="2"/>
      </rPr>
      <t xml:space="preserve">Description: </t>
    </r>
    <r>
      <rPr>
        <sz val="12"/>
        <color indexed="8"/>
        <rFont val="Arial"/>
        <family val="2"/>
      </rPr>
      <t xml:space="preserve"> This worksheet contains the information needed to calculate primary (profit test) and secondary (liquidity, solvency, and leverage) indicators of impact.  The purpose of this financial impact analysis is to assess the extent to which existing or planned activities and/or employment will be reduced as a result of meeting the water quality standards.  See the Guidance documentation below for more information.
</t>
    </r>
    <r>
      <rPr>
        <b/>
        <sz val="12"/>
        <color indexed="8"/>
        <rFont val="Arial"/>
        <family val="2"/>
      </rPr>
      <t>Instructions:</t>
    </r>
    <r>
      <rPr>
        <sz val="12"/>
        <color indexed="8"/>
        <rFont val="Arial"/>
        <family val="2"/>
      </rPr>
      <t xml:space="preserve">  Enter the requested information in the </t>
    </r>
    <r>
      <rPr>
        <b/>
        <sz val="12"/>
        <rFont val="Arial"/>
        <family val="2"/>
      </rPr>
      <t>cells marked with an asterisk (*)</t>
    </r>
    <r>
      <rPr>
        <sz val="12"/>
        <rFont val="Arial"/>
        <family val="2"/>
      </rPr>
      <t xml:space="preserve">. </t>
    </r>
    <r>
      <rPr>
        <sz val="12"/>
        <color indexed="8"/>
        <rFont val="Arial"/>
        <family val="2"/>
      </rPr>
      <t xml:space="preserve"> Calculating ratios for several years of operation to allow long-term trends to be differentiated from short-term conditions.  If the information is not available at the discharger level, it can be estimated from the balance sheets or income statements of the firm that owns or controls the discharger.  If necessary, refer to an example application in the tabs named: "Example Financial Information" and "Example Financial Inputs." </t>
    </r>
  </si>
  <si>
    <r>
      <t>Long-term Liabilities (long-term debt such as bonds, debentures, and bank debt, and all other noncurrent liabilities such as deferred income taxes) ($)</t>
    </r>
    <r>
      <rPr>
        <vertAlign val="superscript"/>
        <sz val="12"/>
        <color theme="1"/>
        <rFont val="Arial"/>
        <family val="2"/>
      </rPr>
      <t>1</t>
    </r>
  </si>
  <si>
    <r>
      <t>Owner Equity (the difference between total assets and total liabilities, including contributed or paid in capital and retained earnings) ($)</t>
    </r>
    <r>
      <rPr>
        <vertAlign val="superscript"/>
        <sz val="12"/>
        <color theme="1"/>
        <rFont val="Arial"/>
        <family val="2"/>
      </rPr>
      <t>1</t>
    </r>
  </si>
  <si>
    <t xml:space="preserve">Note:
1. Because it is usually the firm, not the facility, that borrows money, these values should be provided at the firm level. </t>
  </si>
  <si>
    <r>
      <t xml:space="preserve">Description: </t>
    </r>
    <r>
      <rPr>
        <sz val="12"/>
        <color theme="1"/>
        <rFont val="Arial"/>
        <family val="2"/>
      </rPr>
      <t>Earnings Before Taxes is used to calculate profits with and without pollution control project costs for use in the Profit Test.  Calculating Earnings Before Taxes for at least the three previous fiscal years facilitates the identification of any trends or atypical years.  Earnings with Pollution Control Project Costs should be calculated for the latest year with complete financial information.  See the Guidance documentation below for more information.</t>
    </r>
    <r>
      <rPr>
        <b/>
        <sz val="12"/>
        <color theme="1"/>
        <rFont val="Arial"/>
        <family val="2"/>
      </rPr>
      <t xml:space="preserve">
Instructions: </t>
    </r>
    <r>
      <rPr>
        <sz val="12"/>
        <color theme="1"/>
        <rFont val="Arial"/>
        <family val="2"/>
      </rPr>
      <t xml:space="preserve">Review the Earnings Before Taxes and provide appropriate comments in the </t>
    </r>
    <r>
      <rPr>
        <b/>
        <sz val="12"/>
        <rFont val="Arial"/>
        <family val="2"/>
      </rPr>
      <t>cells marked with an asterisk (*)</t>
    </r>
    <r>
      <rPr>
        <sz val="12"/>
        <color theme="1"/>
        <rFont val="Arial"/>
        <family val="2"/>
      </rPr>
      <t xml:space="preserve">. </t>
    </r>
  </si>
  <si>
    <r>
      <t xml:space="preserve">Description: </t>
    </r>
    <r>
      <rPr>
        <sz val="12"/>
        <color theme="1"/>
        <rFont val="Arial"/>
        <family val="2"/>
      </rPr>
      <t>This worksheet is used to evaluate the Profit Test, the primary measure of financial impacts.  The Profit Test is a measure of what may happen to earnings if additional pollution control is required.  Profitability (before pollution control investments have been made) is required to claim substantial financial impacts from compliance with water quality standards; current lack of profits or profits far below industry norms indicates trouble before compliance with water quality standards.  Current profitability that would turn negative with the pollution control, or greatly reduced, but still positive, profits are of concern.  See the Guidance documentation below for more information.</t>
    </r>
    <r>
      <rPr>
        <b/>
        <sz val="12"/>
        <color theme="1"/>
        <rFont val="Arial"/>
        <family val="2"/>
      </rPr>
      <t xml:space="preserve">
Instructions: </t>
    </r>
    <r>
      <rPr>
        <sz val="12"/>
        <color theme="1"/>
        <rFont val="Arial"/>
        <family val="2"/>
      </rPr>
      <t xml:space="preserve">Determine and interpret the Profit Test, then provide comments about how these profit rates compare to those for facilities in similar lines of business in the </t>
    </r>
    <r>
      <rPr>
        <b/>
        <sz val="12"/>
        <color theme="1"/>
        <rFont val="Arial"/>
        <family val="2"/>
      </rPr>
      <t>cells marked with an asterisk (*)</t>
    </r>
    <r>
      <rPr>
        <sz val="12"/>
        <color theme="1"/>
        <rFont val="Arial"/>
        <family val="2"/>
      </rPr>
      <t>.  As with other tests, it may not be possible to compare the rate directly with the rates of similar facilities.  In such cases, compare the rate with that of firms that concentrate in similar businesses.  Although complicated, consider the ability to raise prices to cover some or all of the pollution control costs.  In such a case, revenues increase and earnings fall by an amount less than the costs of pollution control.  Price increases may be difficult to predict, and depend on many factors.  Consider the level of competition in the industry, the likelihood of competitors' facilities facing similar project costs, and the willingness of consumers to pay more for the product.</t>
    </r>
  </si>
  <si>
    <r>
      <t xml:space="preserve">Description: </t>
    </r>
    <r>
      <rPr>
        <sz val="12"/>
        <color theme="1"/>
        <rFont val="Arial"/>
        <family val="2"/>
      </rPr>
      <t>The Current Ratio is one of the secondary measures that provides information about specific impacts that may result from compliance with water quality standards.  The ratio provides a measure of liquidity (the ability to pay short-term bills) by comparing current assets with current liabilities.  The general rule is that a Current Ratio greater than 2 indicates ability to cover short-term obligations.  However, the impact of a major capital investment such as the pollution control project must be judged in conjunction with the other three financial tests.  See the Guidance documentation below for more information.</t>
    </r>
    <r>
      <rPr>
        <b/>
        <sz val="12"/>
        <color theme="1"/>
        <rFont val="Arial"/>
        <family val="2"/>
      </rPr>
      <t xml:space="preserve">
Instructions: </t>
    </r>
    <r>
      <rPr>
        <sz val="12"/>
        <color theme="1"/>
        <rFont val="Arial"/>
        <family val="2"/>
      </rPr>
      <t xml:space="preserve">Determine the most representative measure of the Current Ratio and select the corresponding option, then provide comments about how this ratio compares with the Current Ratio for other firms in this line of business in the </t>
    </r>
    <r>
      <rPr>
        <b/>
        <sz val="12"/>
        <rFont val="Arial"/>
        <family val="2"/>
      </rPr>
      <t>cells marked with an asterisk (*)</t>
    </r>
    <r>
      <rPr>
        <sz val="12"/>
        <color theme="1"/>
        <rFont val="Arial"/>
        <family val="2"/>
      </rPr>
      <t>.  Favorable comparison with the median or upper quartile ratio for similar businesses suggests ability to cover short term obligations.  If a direct comparison cannot be made, compare the Current Ratio to the ratio for firms that concentrate in similar businesses.</t>
    </r>
  </si>
  <si>
    <r>
      <t xml:space="preserve">Description: </t>
    </r>
    <r>
      <rPr>
        <sz val="12"/>
        <color theme="1"/>
        <rFont val="Arial"/>
        <family val="2"/>
      </rPr>
      <t xml:space="preserve">The Beaver's Ratio is a secondary measure that provides information about specific impacts that may result from compliance with water quality standards.  The ratio is a test of solvency that compares cash flow to total debt, and has been shown to be a good indicator of the likelihood of bankruptcy.  Beaver's Ratios greater than 0.20 indicate solvency (i.e., ability to pay long-term debts).  Ratios less than 0.15 suggest insolvency (i.e., potential for bankruptcy).  Ratios between 0.15 and 0.20 are indeterminate.  See the Guidance documentation below for more information.
</t>
    </r>
    <r>
      <rPr>
        <b/>
        <sz val="12"/>
        <color theme="1"/>
        <rFont val="Arial"/>
        <family val="2"/>
      </rPr>
      <t xml:space="preserve">
Instructions: </t>
    </r>
    <r>
      <rPr>
        <sz val="12"/>
        <color theme="1"/>
        <rFont val="Arial"/>
        <family val="2"/>
      </rPr>
      <t>Determine the most representative measure of the Beaver's Ratio and select the corresponding option, then provide comments about how this ratio compares with the Beaver's Ratio for other firms in this line of business in the</t>
    </r>
    <r>
      <rPr>
        <sz val="12"/>
        <rFont val="Arial"/>
        <family val="2"/>
      </rPr>
      <t xml:space="preserve"> </t>
    </r>
    <r>
      <rPr>
        <b/>
        <sz val="12"/>
        <rFont val="Arial"/>
        <family val="2"/>
      </rPr>
      <t>cells marked with an asterisk (*)</t>
    </r>
    <r>
      <rPr>
        <sz val="12"/>
        <color theme="1"/>
        <rFont val="Arial"/>
        <family val="2"/>
      </rPr>
      <t>.  A favorable comparison to that of similar businesses suggests ability to meet fixed and long term obligations.  If a direct comparison cannot be made, compare the Beaver's Ratio with that of firms that concentrate in similar businesses.</t>
    </r>
  </si>
  <si>
    <r>
      <rPr>
        <b/>
        <sz val="12"/>
        <color theme="1"/>
        <rFont val="Arial"/>
        <family val="2"/>
      </rPr>
      <t>Description</t>
    </r>
    <r>
      <rPr>
        <sz val="12"/>
        <color theme="1"/>
        <rFont val="Arial"/>
        <family val="2"/>
      </rPr>
      <t xml:space="preserve">: The Debt to Equity Ratio is a secondary measure that provides information about specific impacts that may result from compliance with water quality standards.  The Debt to Equity Ratio is the most common measure of leverage, or the capability to borrow for new projects given the extent of existing fixed financial obligations.  Firms that rely heavily on debt may find it difficult and expensive to borrow additional funds.  The Debt to Equity Ratio cannot be easily calculated for a single facility; it must be calculated for the firm, since it is usually the firm, not the facility, that borrows money.  The ratio measures how much the firm has borrowed (debt) relative to the amount of capital which is owned by its stockholders (equity).  For entities with special sources of funding, leverage is not an appropriate measure of their ability to raise capital.  Examples are agriculture and affordable housing, where special loan programs may be available.  In these cases, an analysis of the probability that the project would receive this money is appropriate.  See the Guidance documentation below for more information.
</t>
    </r>
    <r>
      <rPr>
        <b/>
        <sz val="12"/>
        <color theme="1"/>
        <rFont val="Arial"/>
        <family val="2"/>
      </rPr>
      <t>Instructions</t>
    </r>
    <r>
      <rPr>
        <sz val="12"/>
        <color theme="1"/>
        <rFont val="Arial"/>
        <family val="2"/>
      </rPr>
      <t xml:space="preserve">: Determine the most representative measure of the Debt to Equity Ratio and select the corresponding option, then provide comments about how this ratio compares with the Debt to Equity Ratio for other firms in this line of business in the </t>
    </r>
    <r>
      <rPr>
        <b/>
        <sz val="12"/>
        <rFont val="Arial"/>
        <family val="2"/>
      </rPr>
      <t>cells marked with an asterisk (*)</t>
    </r>
    <r>
      <rPr>
        <sz val="12"/>
        <color theme="1"/>
        <rFont val="Arial"/>
        <family val="2"/>
      </rPr>
      <t>.  Favorable comparison with the median or upper quartile ratio for similar businesses suggests ability to borrow additional funds.</t>
    </r>
  </si>
  <si>
    <r>
      <rPr>
        <b/>
        <sz val="12"/>
        <color theme="1"/>
        <rFont val="Arial"/>
        <family val="2"/>
      </rPr>
      <t>Description</t>
    </r>
    <r>
      <rPr>
        <sz val="12"/>
        <color theme="1"/>
        <rFont val="Arial"/>
        <family val="2"/>
      </rPr>
      <t xml:space="preserve">: This worksheet summarizes the financial analysis and determines if the pollution control project is likely to cause substantial adverse financial impacts. See the Guidance documentation below for more information.
</t>
    </r>
    <r>
      <rPr>
        <b/>
        <sz val="12"/>
        <color theme="1"/>
        <rFont val="Arial"/>
        <family val="2"/>
      </rPr>
      <t>Instructions</t>
    </r>
    <r>
      <rPr>
        <sz val="12"/>
        <color theme="1"/>
        <rFont val="Arial"/>
        <family val="2"/>
      </rPr>
      <t xml:space="preserve">: Enter information for comparison to firms in similar lines of business in the </t>
    </r>
    <r>
      <rPr>
        <b/>
        <sz val="12"/>
        <rFont val="Arial"/>
        <family val="2"/>
      </rPr>
      <t>cells marked with an asterisk (*)</t>
    </r>
    <r>
      <rPr>
        <sz val="12"/>
        <color theme="1"/>
        <rFont val="Arial"/>
        <family val="2"/>
      </rPr>
      <t xml:space="preserve">.  Then summarize the results in the space provided.  As indicated previously, the Profit Test should be considered first.  For all of the tests, it is important to look beyond the individual test results and evaluate the total compliance situation.  While each test addresses a single aspect of financial health, the results of the four tests should be considered jointly to obtain an overall picture of economic health and the potential impact of compliance with water quality standards.  If substantial financial impacts are likely to occur, proceed to the tab named: "8. Widespread Impact Inputs."  If the pollution control project is not likely to cause substantial financial impacts, compliance with water quality standards is required. </t>
    </r>
  </si>
  <si>
    <r>
      <rPr>
        <b/>
        <sz val="12"/>
        <color indexed="8"/>
        <rFont val="Arial"/>
        <family val="2"/>
      </rPr>
      <t>Description:</t>
    </r>
    <r>
      <rPr>
        <sz val="12"/>
        <color indexed="8"/>
        <rFont val="Arial"/>
        <family val="2"/>
      </rPr>
      <t xml:space="preserve"> This worksheet describes how adverse substantial financial impacts may affect the surrounding community.  Since there are no standardized tests and benchmarks with which to measure the potential for adverse economic and social impacts, this worksheet provides an example of the types of information to consider in reviewing the potential for impacts on the surrounding community.  See the Guidance documentation below for more information. </t>
    </r>
    <r>
      <rPr>
        <b/>
        <sz val="12"/>
        <color indexed="8"/>
        <rFont val="Arial"/>
        <family val="2"/>
      </rPr>
      <t xml:space="preserve">
Instructions:</t>
    </r>
    <r>
      <rPr>
        <sz val="12"/>
        <color indexed="8"/>
        <rFont val="Arial"/>
        <family val="2"/>
      </rPr>
      <t xml:space="preserve"> Read Section 4.3 of the Guidance and then collect the data suggested in this worksheet.  Enter the information in the </t>
    </r>
    <r>
      <rPr>
        <b/>
        <sz val="12"/>
        <rFont val="Arial"/>
        <family val="2"/>
      </rPr>
      <t>cells marked with an asterisk (*)</t>
    </r>
    <r>
      <rPr>
        <sz val="12"/>
        <color indexed="8"/>
        <rFont val="Arial"/>
        <family val="2"/>
      </rPr>
      <t xml:space="preserve"> to determine if the substantial financial impacts demonstrated previously are likely to have widespread adverse impacts on the community or surrounding area.  However, feel free to provide anecdotal information to describe any current community characteristics or anticipated impacts that are not listed in the worksheet. </t>
    </r>
  </si>
  <si>
    <t>1. In some cases, the affected community will include more than just the municipality in which the private entity is located.  If so, the analysis should consider the private entity's tax revenues as a percentage of the tax revenues for only the municipality in which the entity is located.</t>
  </si>
  <si>
    <r>
      <t xml:space="preserve">Current total tax revenues in the affected community ($) </t>
    </r>
    <r>
      <rPr>
        <vertAlign val="superscript"/>
        <sz val="12"/>
        <color theme="1"/>
        <rFont val="Arial"/>
        <family val="2"/>
      </rPr>
      <t>1</t>
    </r>
  </si>
  <si>
    <t>This is a blank cell used for formatting purposes</t>
  </si>
  <si>
    <r>
      <rPr>
        <b/>
        <sz val="12"/>
        <color theme="1"/>
        <rFont val="Arial"/>
        <family val="2"/>
      </rPr>
      <t>Description</t>
    </r>
    <r>
      <rPr>
        <sz val="12"/>
        <color theme="1"/>
        <rFont val="Arial"/>
        <family val="2"/>
      </rPr>
      <t xml:space="preserve">: This worksheet provides an income statement and balance sheet for an example mining company.  Entries </t>
    </r>
    <r>
      <rPr>
        <b/>
        <sz val="12"/>
        <color theme="1"/>
        <rFont val="Arial"/>
        <family val="2"/>
      </rPr>
      <t>marked with an asterisk (*)</t>
    </r>
    <r>
      <rPr>
        <sz val="12"/>
        <color theme="9" tint="-0.249977111117893"/>
        <rFont val="Arial"/>
        <family val="2"/>
      </rPr>
      <t xml:space="preserve"> </t>
    </r>
    <r>
      <rPr>
        <sz val="12"/>
        <color theme="1"/>
        <rFont val="Arial"/>
        <family val="2"/>
      </rPr>
      <t>correspond to inputs in the tab named: "Example Inputs." No inputs are required.</t>
    </r>
  </si>
  <si>
    <t>1. In some cases, the affected community will include more than just the municipality in which the private entity is located. If so, the analysis should consider the private entity's tax revenues as a percentage of the tax revenues for only the municipality in which the entity is located.</t>
  </si>
  <si>
    <r>
      <t xml:space="preserve">Tax revenues paid by the private entity as a percentage of the affected community's total tax revenues (%) </t>
    </r>
    <r>
      <rPr>
        <vertAlign val="superscript"/>
        <sz val="12"/>
        <color theme="1"/>
        <rFont val="Arial"/>
        <family val="2"/>
      </rPr>
      <t>1</t>
    </r>
  </si>
  <si>
    <t xml:space="preserve">Note:
1.Because it is usually the firm, not the facility, that borrows money, these values should be provided at the firm level. </t>
  </si>
  <si>
    <t>Define the affected community in this case; what areas are included (narrative)</t>
  </si>
  <si>
    <t>Will earnings be positive after paying the annual cost of pollution control?</t>
  </si>
  <si>
    <t>Changelog</t>
  </si>
  <si>
    <r>
      <rPr>
        <b/>
        <sz val="12"/>
        <color theme="1"/>
        <rFont val="Arial"/>
        <family val="2"/>
      </rPr>
      <t>Description:</t>
    </r>
    <r>
      <rPr>
        <sz val="12"/>
        <color theme="1"/>
        <rFont val="Arial"/>
        <family val="2"/>
      </rPr>
      <t xml:space="preserve"> This worksheet describes bug fixes and other modifications that have been made since the original spreadsheet was posted to the EPA web site.</t>
    </r>
  </si>
  <si>
    <r>
      <t xml:space="preserve">June 2013
</t>
    </r>
    <r>
      <rPr>
        <sz val="12"/>
        <color theme="1"/>
        <rFont val="Arial"/>
        <family val="2"/>
      </rPr>
      <t>Fixed the shading on the “Example Financial Information” tab so that only those rows used in the “Example Financial Inputs” tab are shaded [i.e., un-shaded total assets, total costs and expenses, total liabilities, and income before income tax benefit].
Fixed formatting on “3. Earnings Before Taxes,” “5. Current Ratio,” and “6. Beaver’s Ratio” so that the yes/no answers to questions are on the same row as the questions.
Fixed the calculations of yes/no answers in “6. Beaver’s Ratio” .
On several tabs, fixed minor formatting issues to make the sheet more printer-compatible.
Added “(narrative)” to row 4 on “9. Widespread Impact Inputs” sheet and “10. Widespread Imp. Indicators” for clarification.
Fixed some number formatting discrepancies on “1. Project Costs” and “9. Widespread Impact Inputs” (i.e., percentage erroneously displayed as currency).</t>
    </r>
    <r>
      <rPr>
        <b/>
        <sz val="12"/>
        <color theme="1"/>
        <rFont val="Arial"/>
        <family val="2"/>
      </rPr>
      <t xml:space="preserve">
</t>
    </r>
  </si>
  <si>
    <t>Describes bug fixes and other modifications that have been made since the original spreadsheet was posted to the EPA web site.</t>
  </si>
</sst>
</file>

<file path=xl/styles.xml><?xml version="1.0" encoding="utf-8"?>
<styleSheet xmlns="http://schemas.openxmlformats.org/spreadsheetml/2006/main">
  <numFmts count="6">
    <numFmt numFmtId="8" formatCode="&quot;$&quot;#,##0.00_);[Red]\(&quot;$&quot;#,##0.00\)"/>
    <numFmt numFmtId="164" formatCode="&quot;$&quot;#,##0"/>
    <numFmt numFmtId="165" formatCode="0.0000"/>
    <numFmt numFmtId="166" formatCode="_(&quot;$&quot;* #,##0_);_(&quot;$&quot;* \(#,##0\);_(&quot;$&quot;* &quot;-&quot;??_);_(@_)"/>
    <numFmt numFmtId="167" formatCode="0.0%"/>
    <numFmt numFmtId="168" formatCode=";;;"/>
  </numFmts>
  <fonts count="23">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Garamond"/>
      <family val="1"/>
    </font>
    <font>
      <sz val="11"/>
      <color theme="1"/>
      <name val="Calibri"/>
      <family val="2"/>
      <scheme val="minor"/>
    </font>
    <font>
      <b/>
      <sz val="11"/>
      <name val="Garamond"/>
      <family val="1"/>
    </font>
    <font>
      <sz val="11"/>
      <color theme="1"/>
      <name val="Garamond"/>
      <family val="2"/>
    </font>
    <font>
      <u/>
      <sz val="11"/>
      <color theme="10"/>
      <name val="Calibri"/>
      <family val="2"/>
      <scheme val="minor"/>
    </font>
    <font>
      <sz val="12"/>
      <color theme="1"/>
      <name val="Arial"/>
      <family val="2"/>
    </font>
    <font>
      <vertAlign val="superscript"/>
      <sz val="12"/>
      <color theme="1"/>
      <name val="Arial"/>
      <family val="2"/>
    </font>
    <font>
      <b/>
      <sz val="12"/>
      <color theme="4"/>
      <name val="Arial"/>
      <family val="2"/>
    </font>
    <font>
      <sz val="12"/>
      <color indexed="8"/>
      <name val="Arial"/>
      <family val="2"/>
    </font>
    <font>
      <vertAlign val="superscript"/>
      <sz val="12"/>
      <color indexed="8"/>
      <name val="Arial"/>
      <family val="2"/>
    </font>
    <font>
      <u/>
      <sz val="12"/>
      <color theme="10"/>
      <name val="Arial"/>
      <family val="2"/>
    </font>
    <font>
      <b/>
      <sz val="12"/>
      <color theme="1"/>
      <name val="Arial"/>
      <family val="2"/>
    </font>
    <font>
      <b/>
      <sz val="12"/>
      <color indexed="8"/>
      <name val="Arial"/>
      <family val="2"/>
    </font>
    <font>
      <b/>
      <i/>
      <sz val="12"/>
      <color theme="1"/>
      <name val="Arial"/>
      <family val="2"/>
    </font>
    <font>
      <b/>
      <vertAlign val="superscript"/>
      <sz val="12"/>
      <color theme="1"/>
      <name val="Arial"/>
      <family val="2"/>
    </font>
    <font>
      <sz val="12"/>
      <color theme="9" tint="-0.249977111117893"/>
      <name val="Arial"/>
      <family val="2"/>
    </font>
    <font>
      <sz val="12"/>
      <name val="Arial"/>
      <family val="2"/>
    </font>
    <font>
      <b/>
      <sz val="12"/>
      <name val="Arial"/>
      <family val="2"/>
    </font>
    <font>
      <i/>
      <sz val="12"/>
      <color theme="1"/>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9" tint="0.39997558519241921"/>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indexed="9"/>
        <bgColor indexed="26"/>
      </patternFill>
    </fill>
  </fills>
  <borders count="95">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style="medium">
        <color indexed="64"/>
      </left>
      <right/>
      <top style="thin">
        <color indexed="8"/>
      </top>
      <bottom/>
      <diagonal/>
    </border>
    <border>
      <left/>
      <right/>
      <top style="thin">
        <color indexed="8"/>
      </top>
      <bottom/>
      <diagonal/>
    </border>
    <border>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double">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double">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5" fillId="0" borderId="0"/>
    <xf numFmtId="9" fontId="7" fillId="0" borderId="0" applyFont="0" applyFill="0" applyBorder="0" applyAlignment="0" applyProtection="0"/>
    <xf numFmtId="0" fontId="7" fillId="0" borderId="0"/>
    <xf numFmtId="0" fontId="3" fillId="0" borderId="0"/>
    <xf numFmtId="0" fontId="8" fillId="0" borderId="0" applyNumberFormat="0" applyFill="0" applyBorder="0" applyAlignment="0" applyProtection="0"/>
    <xf numFmtId="0" fontId="7" fillId="0" borderId="0"/>
    <xf numFmtId="0" fontId="2" fillId="0" borderId="0"/>
    <xf numFmtId="0" fontId="1" fillId="0" borderId="0"/>
  </cellStyleXfs>
  <cellXfs count="634">
    <xf numFmtId="0" fontId="0" fillId="0" borderId="0" xfId="0"/>
    <xf numFmtId="0" fontId="0" fillId="0" borderId="0" xfId="0" applyAlignment="1">
      <alignment wrapText="1"/>
    </xf>
    <xf numFmtId="0" fontId="4" fillId="2"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0" borderId="6" xfId="0" applyBorder="1" applyAlignment="1">
      <alignment vertical="center"/>
    </xf>
    <xf numFmtId="0" fontId="0" fillId="0" borderId="6" xfId="0" applyBorder="1"/>
    <xf numFmtId="0" fontId="0" fillId="0" borderId="15" xfId="0" applyBorder="1" applyAlignment="1">
      <alignment horizontal="center" vertical="center"/>
    </xf>
    <xf numFmtId="2" fontId="0" fillId="0" borderId="15" xfId="0" applyNumberFormat="1" applyBorder="1" applyAlignment="1">
      <alignment horizontal="center" vertical="center"/>
    </xf>
    <xf numFmtId="0" fontId="0" fillId="0" borderId="15" xfId="0" applyBorder="1" applyAlignment="1">
      <alignment horizontal="center" vertical="center" wrapText="1"/>
    </xf>
    <xf numFmtId="0" fontId="0" fillId="0" borderId="6" xfId="0" applyBorder="1" applyAlignment="1">
      <alignment vertical="center" wrapText="1"/>
    </xf>
    <xf numFmtId="0" fontId="0" fillId="0" borderId="6" xfId="0" applyBorder="1" applyAlignment="1">
      <alignment wrapText="1"/>
    </xf>
    <xf numFmtId="0" fontId="0" fillId="0" borderId="6" xfId="0" applyBorder="1" applyAlignment="1">
      <alignment horizontal="center" vertical="center" wrapText="1"/>
    </xf>
    <xf numFmtId="2" fontId="0" fillId="0" borderId="6" xfId="0" applyNumberFormat="1" applyBorder="1" applyAlignment="1">
      <alignment horizontal="center" vertical="center"/>
    </xf>
    <xf numFmtId="0" fontId="0" fillId="0" borderId="15" xfId="0" applyBorder="1" applyAlignment="1">
      <alignment wrapText="1"/>
    </xf>
    <xf numFmtId="0" fontId="9" fillId="4" borderId="0" xfId="3" applyFont="1" applyFill="1" applyAlignment="1">
      <alignment vertical="center"/>
    </xf>
    <xf numFmtId="0" fontId="9" fillId="4" borderId="0" xfId="3" applyFont="1" applyFill="1" applyAlignment="1">
      <alignment vertical="center" wrapText="1"/>
    </xf>
    <xf numFmtId="0" fontId="15" fillId="4" borderId="9" xfId="3" applyFont="1" applyFill="1" applyBorder="1" applyAlignment="1">
      <alignment horizontal="center" vertical="center"/>
    </xf>
    <xf numFmtId="0" fontId="15" fillId="4" borderId="6" xfId="3" applyFont="1" applyFill="1" applyBorder="1" applyAlignment="1">
      <alignment horizontal="center" vertical="center"/>
    </xf>
    <xf numFmtId="0" fontId="15" fillId="4" borderId="10" xfId="3" applyFont="1" applyFill="1" applyBorder="1" applyAlignment="1">
      <alignment horizontal="center" vertical="center"/>
    </xf>
    <xf numFmtId="0" fontId="9" fillId="4" borderId="0" xfId="4" applyFont="1" applyFill="1" applyAlignment="1">
      <alignment vertical="center"/>
    </xf>
    <xf numFmtId="0" fontId="9" fillId="4" borderId="9" xfId="4" applyFont="1" applyFill="1" applyBorder="1" applyAlignment="1">
      <alignment horizontal="left" vertical="center"/>
    </xf>
    <xf numFmtId="0" fontId="9" fillId="4" borderId="6" xfId="4" applyFont="1" applyFill="1" applyBorder="1" applyAlignment="1">
      <alignment horizontal="left" vertical="center" wrapText="1"/>
    </xf>
    <xf numFmtId="0" fontId="9" fillId="4" borderId="10" xfId="4" applyFont="1" applyFill="1" applyBorder="1" applyAlignment="1">
      <alignment horizontal="center" vertical="center"/>
    </xf>
    <xf numFmtId="0" fontId="9" fillId="0" borderId="9" xfId="3" applyFont="1" applyFill="1" applyBorder="1" applyAlignment="1">
      <alignment horizontal="left" vertical="center" wrapText="1"/>
    </xf>
    <xf numFmtId="0" fontId="9" fillId="4" borderId="6" xfId="4" applyFont="1" applyFill="1" applyBorder="1" applyAlignment="1">
      <alignment vertical="center" wrapText="1"/>
    </xf>
    <xf numFmtId="0" fontId="9" fillId="0" borderId="10" xfId="3" applyFont="1" applyFill="1" applyBorder="1" applyAlignment="1">
      <alignment horizontal="center" vertical="center"/>
    </xf>
    <xf numFmtId="0" fontId="9" fillId="0" borderId="6" xfId="3" applyFont="1" applyFill="1" applyBorder="1" applyAlignment="1">
      <alignment vertical="center" wrapText="1"/>
    </xf>
    <xf numFmtId="0" fontId="9" fillId="4" borderId="0" xfId="0" applyFont="1" applyFill="1" applyAlignment="1">
      <alignment vertical="center" wrapText="1"/>
    </xf>
    <xf numFmtId="49" fontId="9" fillId="4" borderId="10" xfId="0" applyNumberFormat="1" applyFont="1" applyFill="1" applyBorder="1" applyAlignment="1">
      <alignment horizontal="center" vertical="center" wrapText="1"/>
    </xf>
    <xf numFmtId="8" fontId="9" fillId="4" borderId="0" xfId="0" applyNumberFormat="1" applyFont="1" applyFill="1" applyAlignment="1">
      <alignment vertical="center" wrapText="1"/>
    </xf>
    <xf numFmtId="164" fontId="9" fillId="4" borderId="66" xfId="0" applyNumberFormat="1" applyFont="1" applyFill="1" applyBorder="1" applyAlignment="1">
      <alignment horizontal="center" vertical="center" wrapText="1"/>
    </xf>
    <xf numFmtId="49" fontId="9" fillId="4" borderId="0" xfId="0" applyNumberFormat="1" applyFont="1" applyFill="1" applyAlignment="1">
      <alignment horizontal="right" vertical="center" wrapText="1"/>
    </xf>
    <xf numFmtId="0" fontId="17" fillId="4" borderId="9"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9" fillId="4" borderId="9"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9" xfId="0" applyFont="1" applyFill="1" applyBorder="1" applyAlignment="1">
      <alignment wrapText="1"/>
    </xf>
    <xf numFmtId="16" fontId="9" fillId="4" borderId="10" xfId="0" quotePrefix="1" applyNumberFormat="1" applyFont="1" applyFill="1" applyBorder="1" applyAlignment="1">
      <alignment horizontal="center" vertical="center"/>
    </xf>
    <xf numFmtId="0" fontId="9" fillId="4" borderId="6" xfId="0" applyFont="1" applyFill="1" applyBorder="1" applyAlignment="1">
      <alignment horizontal="center"/>
    </xf>
    <xf numFmtId="0" fontId="9" fillId="4" borderId="10" xfId="0" quotePrefix="1" applyFont="1" applyFill="1" applyBorder="1" applyAlignment="1">
      <alignment horizontal="center"/>
    </xf>
    <xf numFmtId="0" fontId="9" fillId="4" borderId="11" xfId="0" applyFont="1" applyFill="1" applyBorder="1" applyAlignment="1">
      <alignment wrapText="1"/>
    </xf>
    <xf numFmtId="0" fontId="9" fillId="4" borderId="12" xfId="0" applyFont="1" applyFill="1" applyBorder="1" applyAlignment="1">
      <alignment horizontal="center"/>
    </xf>
    <xf numFmtId="0" fontId="9" fillId="4" borderId="13" xfId="0" quotePrefix="1" applyFont="1" applyFill="1" applyBorder="1" applyAlignment="1">
      <alignment horizontal="center"/>
    </xf>
    <xf numFmtId="0" fontId="15" fillId="2" borderId="62" xfId="3" applyFont="1" applyFill="1" applyBorder="1" applyAlignment="1">
      <alignment horizontal="center" vertical="center"/>
    </xf>
    <xf numFmtId="0" fontId="9" fillId="5" borderId="33" xfId="4" applyFont="1" applyFill="1" applyBorder="1"/>
    <xf numFmtId="0" fontId="9" fillId="5" borderId="0" xfId="4" applyFont="1" applyFill="1"/>
    <xf numFmtId="0" fontId="9" fillId="5" borderId="63" xfId="4" applyFont="1" applyFill="1" applyBorder="1"/>
    <xf numFmtId="0" fontId="9" fillId="0" borderId="0" xfId="0" applyFont="1"/>
    <xf numFmtId="0" fontId="9" fillId="4" borderId="0" xfId="0" applyFont="1" applyFill="1" applyAlignment="1">
      <alignment vertical="center"/>
    </xf>
    <xf numFmtId="0" fontId="9" fillId="4" borderId="0" xfId="0" applyFont="1" applyFill="1"/>
    <xf numFmtId="0" fontId="9" fillId="4" borderId="0" xfId="0" applyFont="1" applyFill="1" applyAlignment="1">
      <alignment wrapText="1"/>
    </xf>
    <xf numFmtId="0" fontId="9" fillId="4" borderId="12" xfId="0" applyFont="1" applyFill="1" applyBorder="1" applyAlignment="1">
      <alignment horizontal="center" vertical="center" wrapText="1"/>
    </xf>
    <xf numFmtId="16" fontId="9" fillId="4" borderId="13" xfId="0" quotePrefix="1" applyNumberFormat="1" applyFont="1" applyFill="1" applyBorder="1" applyAlignment="1">
      <alignment horizontal="center" vertical="center"/>
    </xf>
    <xf numFmtId="0" fontId="9" fillId="4" borderId="9" xfId="0" applyFont="1" applyFill="1" applyBorder="1" applyAlignment="1">
      <alignment horizontal="left" vertical="center" wrapText="1" indent="1"/>
    </xf>
    <xf numFmtId="164" fontId="9" fillId="4" borderId="6" xfId="0" applyNumberFormat="1" applyFont="1" applyFill="1" applyBorder="1" applyAlignment="1">
      <alignment horizontal="center" vertical="center" wrapText="1"/>
    </xf>
    <xf numFmtId="164" fontId="9" fillId="4" borderId="67" xfId="0" applyNumberFormat="1"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0" fontId="9" fillId="4" borderId="5" xfId="0" applyFont="1" applyFill="1" applyBorder="1" applyAlignment="1">
      <alignment horizontal="left" vertical="center" wrapText="1" indent="1"/>
    </xf>
    <xf numFmtId="0" fontId="9" fillId="4" borderId="0" xfId="0" applyFont="1" applyFill="1" applyBorder="1" applyAlignment="1">
      <alignment vertical="center" wrapText="1"/>
    </xf>
    <xf numFmtId="0" fontId="15" fillId="4" borderId="9" xfId="0" applyFont="1" applyFill="1" applyBorder="1" applyAlignment="1">
      <alignment horizontal="center" vertical="center" wrapText="1"/>
    </xf>
    <xf numFmtId="0" fontId="15" fillId="4" borderId="6" xfId="0" applyFont="1" applyFill="1" applyBorder="1" applyAlignment="1">
      <alignment vertical="center" wrapText="1"/>
    </xf>
    <xf numFmtId="49" fontId="9" fillId="4" borderId="6" xfId="0" applyNumberFormat="1" applyFont="1" applyFill="1" applyBorder="1" applyAlignment="1">
      <alignment horizontal="center" vertical="center" wrapText="1"/>
    </xf>
    <xf numFmtId="49" fontId="9" fillId="4" borderId="17" xfId="0" applyNumberFormat="1" applyFont="1" applyFill="1" applyBorder="1" applyAlignment="1">
      <alignment horizontal="center" vertical="center" wrapText="1"/>
    </xf>
    <xf numFmtId="49" fontId="9" fillId="4" borderId="0" xfId="0" applyNumberFormat="1" applyFont="1" applyFill="1" applyAlignment="1">
      <alignment horizontal="center"/>
    </xf>
    <xf numFmtId="4" fontId="9" fillId="4" borderId="66" xfId="0" applyNumberFormat="1" applyFont="1" applyFill="1" applyBorder="1" applyAlignment="1">
      <alignment horizontal="center" vertical="center" wrapText="1"/>
    </xf>
    <xf numFmtId="0" fontId="15" fillId="4" borderId="16" xfId="0" applyFont="1" applyFill="1" applyBorder="1" applyAlignment="1">
      <alignment horizontal="center" vertical="center"/>
    </xf>
    <xf numFmtId="0" fontId="9" fillId="4" borderId="0" xfId="0" applyFont="1" applyFill="1" applyAlignment="1" applyProtection="1">
      <alignment vertical="center" wrapText="1"/>
      <protection locked="0"/>
    </xf>
    <xf numFmtId="0" fontId="9" fillId="4" borderId="0" xfId="0" applyFont="1" applyFill="1" applyBorder="1" applyAlignment="1" applyProtection="1">
      <alignment vertical="center" wrapText="1"/>
      <protection locked="0"/>
    </xf>
    <xf numFmtId="0" fontId="9" fillId="4" borderId="27" xfId="0" applyFont="1" applyFill="1" applyBorder="1" applyAlignment="1" applyProtection="1">
      <alignment vertical="center" wrapText="1"/>
      <protection locked="0"/>
    </xf>
    <xf numFmtId="0" fontId="9" fillId="4" borderId="9" xfId="0" applyFont="1" applyFill="1" applyBorder="1" applyAlignment="1">
      <alignment horizontal="left" vertical="center" wrapText="1" indent="2"/>
    </xf>
    <xf numFmtId="0" fontId="9" fillId="4" borderId="74" xfId="0" applyFont="1" applyFill="1" applyBorder="1" applyAlignment="1">
      <alignment horizontal="left" vertical="center" wrapText="1" indent="2"/>
    </xf>
    <xf numFmtId="0" fontId="9" fillId="4" borderId="5" xfId="0" applyFont="1" applyFill="1" applyBorder="1" applyAlignment="1">
      <alignment horizontal="left" vertical="center" wrapText="1" indent="2"/>
    </xf>
    <xf numFmtId="0" fontId="15" fillId="4" borderId="5" xfId="0" applyFont="1" applyFill="1" applyBorder="1" applyAlignment="1">
      <alignment horizontal="left" vertical="center" wrapText="1" indent="4"/>
    </xf>
    <xf numFmtId="0" fontId="9" fillId="4" borderId="0" xfId="0" applyFont="1" applyFill="1" applyBorder="1" applyAlignment="1" applyProtection="1">
      <alignment horizontal="left" vertical="center" wrapText="1" indent="2"/>
      <protection locked="0"/>
    </xf>
    <xf numFmtId="0" fontId="9" fillId="4" borderId="0" xfId="0" applyFont="1" applyFill="1" applyBorder="1" applyAlignment="1">
      <alignment horizontal="left" vertical="center" wrapText="1" indent="2"/>
    </xf>
    <xf numFmtId="0" fontId="9" fillId="4" borderId="27" xfId="0" applyFont="1" applyFill="1" applyBorder="1" applyAlignment="1">
      <alignment horizontal="left" vertical="center" wrapText="1" indent="2"/>
    </xf>
    <xf numFmtId="16" fontId="9" fillId="4" borderId="10" xfId="0" quotePrefix="1" applyNumberFormat="1" applyFont="1" applyFill="1" applyBorder="1" applyAlignment="1">
      <alignment horizontal="center"/>
    </xf>
    <xf numFmtId="0" fontId="9" fillId="5" borderId="9" xfId="0" applyFont="1" applyFill="1" applyBorder="1" applyAlignment="1" applyProtection="1">
      <alignment horizontal="center" vertical="center" wrapText="1"/>
    </xf>
    <xf numFmtId="164" fontId="9" fillId="4" borderId="6" xfId="0" applyNumberFormat="1" applyFont="1" applyFill="1" applyBorder="1" applyAlignment="1">
      <alignment horizontal="center" vertical="center"/>
    </xf>
    <xf numFmtId="2" fontId="9" fillId="4" borderId="6" xfId="0" applyNumberFormat="1" applyFont="1" applyFill="1" applyBorder="1" applyAlignment="1">
      <alignment horizontal="center" vertical="center"/>
    </xf>
    <xf numFmtId="0" fontId="9" fillId="4" borderId="0" xfId="0" applyFont="1" applyFill="1" applyBorder="1"/>
    <xf numFmtId="0" fontId="9" fillId="4" borderId="0" xfId="3" applyFont="1" applyFill="1" applyBorder="1" applyAlignment="1">
      <alignment vertical="center"/>
    </xf>
    <xf numFmtId="0" fontId="9" fillId="5" borderId="0" xfId="0" applyFont="1" applyFill="1"/>
    <xf numFmtId="0" fontId="9" fillId="5" borderId="0" xfId="0" applyFont="1" applyFill="1" applyAlignment="1">
      <alignment vertical="center"/>
    </xf>
    <xf numFmtId="0" fontId="9" fillId="5" borderId="0" xfId="0" applyFont="1" applyFill="1" applyBorder="1" applyAlignment="1">
      <alignment vertical="center" wrapText="1"/>
    </xf>
    <xf numFmtId="0" fontId="17" fillId="4" borderId="5" xfId="0" applyFont="1" applyFill="1" applyBorder="1" applyAlignment="1">
      <alignment horizontal="center" vertical="center" wrapText="1"/>
    </xf>
    <xf numFmtId="0" fontId="9" fillId="4" borderId="5" xfId="0" applyFont="1" applyFill="1" applyBorder="1" applyAlignment="1">
      <alignment wrapText="1"/>
    </xf>
    <xf numFmtId="0" fontId="9" fillId="4" borderId="5" xfId="0" applyFont="1" applyFill="1" applyBorder="1" applyAlignment="1"/>
    <xf numFmtId="0" fontId="9" fillId="4" borderId="42" xfId="0" applyFont="1" applyFill="1" applyBorder="1" applyAlignment="1"/>
    <xf numFmtId="0" fontId="9" fillId="4" borderId="0" xfId="0" applyFont="1" applyFill="1" applyBorder="1" applyAlignment="1">
      <alignment vertical="center"/>
    </xf>
    <xf numFmtId="0" fontId="9" fillId="5" borderId="0" xfId="0" applyFont="1" applyFill="1" applyBorder="1"/>
    <xf numFmtId="0" fontId="15" fillId="5" borderId="0" xfId="0" applyFont="1" applyFill="1" applyBorder="1" applyAlignment="1">
      <alignment vertical="center" wrapText="1"/>
    </xf>
    <xf numFmtId="49" fontId="9" fillId="0" borderId="4" xfId="0" applyNumberFormat="1" applyFont="1" applyFill="1" applyBorder="1" applyAlignment="1" applyProtection="1">
      <alignment horizontal="center" vertical="center" wrapText="1"/>
      <protection locked="0"/>
    </xf>
    <xf numFmtId="49" fontId="9" fillId="0" borderId="10" xfId="2" applyNumberFormat="1" applyFont="1" applyFill="1" applyBorder="1" applyAlignment="1" applyProtection="1">
      <alignment horizontal="center" vertical="center" wrapText="1"/>
      <protection locked="0"/>
    </xf>
    <xf numFmtId="49" fontId="9" fillId="0" borderId="10" xfId="0" applyNumberFormat="1" applyFont="1" applyFill="1" applyBorder="1" applyAlignment="1" applyProtection="1">
      <alignment horizontal="center" vertical="center" wrapText="1"/>
      <protection locked="0"/>
    </xf>
    <xf numFmtId="49" fontId="9" fillId="0" borderId="10" xfId="2"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0" fontId="9" fillId="5" borderId="0" xfId="0" applyFont="1" applyFill="1" applyAlignment="1">
      <alignment vertical="center" wrapText="1"/>
    </xf>
    <xf numFmtId="0" fontId="9" fillId="4" borderId="9" xfId="0" applyFont="1" applyFill="1" applyBorder="1" applyAlignment="1"/>
    <xf numFmtId="0" fontId="9" fillId="4" borderId="11" xfId="0" applyFont="1" applyFill="1" applyBorder="1"/>
    <xf numFmtId="0" fontId="9" fillId="0" borderId="38" xfId="0" applyFont="1" applyFill="1" applyBorder="1" applyAlignment="1" applyProtection="1">
      <alignment horizontal="center" vertical="center" wrapText="1"/>
      <protection locked="0"/>
    </xf>
    <xf numFmtId="10" fontId="9" fillId="0" borderId="16" xfId="0" applyNumberFormat="1" applyFont="1" applyFill="1" applyBorder="1" applyAlignment="1" applyProtection="1">
      <alignment horizontal="center" vertical="center" wrapText="1"/>
      <protection locked="0"/>
    </xf>
    <xf numFmtId="3" fontId="9" fillId="0" borderId="16" xfId="0" applyNumberFormat="1" applyFont="1" applyFill="1" applyBorder="1" applyAlignment="1" applyProtection="1">
      <alignment horizontal="center" vertical="center" wrapText="1"/>
      <protection locked="0"/>
    </xf>
    <xf numFmtId="164" fontId="9" fillId="0" borderId="16" xfId="0" applyNumberFormat="1" applyFont="1" applyFill="1" applyBorder="1" applyAlignment="1" applyProtection="1">
      <alignment horizontal="center" vertical="center" wrapText="1"/>
      <protection locked="0"/>
    </xf>
    <xf numFmtId="0" fontId="15" fillId="4" borderId="0" xfId="0" applyFont="1" applyFill="1" applyBorder="1" applyAlignment="1">
      <alignment vertical="center"/>
    </xf>
    <xf numFmtId="0" fontId="15" fillId="4" borderId="20" xfId="0" applyFont="1" applyFill="1" applyBorder="1" applyAlignment="1">
      <alignment vertical="center"/>
    </xf>
    <xf numFmtId="0" fontId="15" fillId="4" borderId="19" xfId="0" applyFont="1" applyFill="1" applyBorder="1" applyAlignment="1">
      <alignment horizontal="center" vertical="center"/>
    </xf>
    <xf numFmtId="0" fontId="9" fillId="4" borderId="26" xfId="0" applyFont="1" applyFill="1" applyBorder="1" applyAlignment="1">
      <alignment vertical="center"/>
    </xf>
    <xf numFmtId="0" fontId="9" fillId="4" borderId="27" xfId="0" applyFont="1" applyFill="1" applyBorder="1" applyAlignment="1">
      <alignment vertical="center"/>
    </xf>
    <xf numFmtId="0" fontId="9" fillId="4" borderId="28" xfId="0" applyFont="1" applyFill="1" applyBorder="1" applyAlignment="1">
      <alignment vertical="center"/>
    </xf>
    <xf numFmtId="0" fontId="9" fillId="4" borderId="18" xfId="0" applyFont="1" applyFill="1" applyBorder="1" applyAlignment="1">
      <alignment vertical="center"/>
    </xf>
    <xf numFmtId="0" fontId="15" fillId="4" borderId="26" xfId="0" applyFont="1" applyFill="1" applyBorder="1" applyAlignment="1">
      <alignment vertical="center"/>
    </xf>
    <xf numFmtId="0" fontId="9" fillId="4" borderId="26" xfId="0" applyFont="1" applyFill="1" applyBorder="1" applyAlignment="1">
      <alignment horizontal="left" vertical="center" indent="2"/>
    </xf>
    <xf numFmtId="166" fontId="9" fillId="4" borderId="0" xfId="0" applyNumberFormat="1" applyFont="1" applyFill="1" applyBorder="1" applyAlignment="1">
      <alignment vertical="center"/>
    </xf>
    <xf numFmtId="166" fontId="9" fillId="4" borderId="27" xfId="0" applyNumberFormat="1" applyFont="1" applyFill="1" applyBorder="1" applyAlignment="1">
      <alignment vertical="center"/>
    </xf>
    <xf numFmtId="0" fontId="15" fillId="4" borderId="26" xfId="0" applyFont="1" applyFill="1" applyBorder="1" applyAlignment="1">
      <alignment horizontal="left" vertical="center" indent="1"/>
    </xf>
    <xf numFmtId="37" fontId="9" fillId="4" borderId="0" xfId="0" applyNumberFormat="1" applyFont="1" applyFill="1" applyBorder="1" applyAlignment="1">
      <alignment vertical="center"/>
    </xf>
    <xf numFmtId="37" fontId="9" fillId="4" borderId="27" xfId="0" applyNumberFormat="1" applyFont="1" applyFill="1" applyBorder="1" applyAlignment="1">
      <alignment vertical="center"/>
    </xf>
    <xf numFmtId="37" fontId="9" fillId="4" borderId="19" xfId="0" applyNumberFormat="1" applyFont="1" applyFill="1" applyBorder="1" applyAlignment="1">
      <alignment vertical="center"/>
    </xf>
    <xf numFmtId="3" fontId="9" fillId="4" borderId="0" xfId="0" applyNumberFormat="1" applyFont="1" applyFill="1" applyBorder="1" applyAlignment="1">
      <alignment vertical="center"/>
    </xf>
    <xf numFmtId="0" fontId="9" fillId="3" borderId="26" xfId="0" applyFont="1" applyFill="1" applyBorder="1" applyAlignment="1">
      <alignment horizontal="left" vertical="center" indent="4"/>
    </xf>
    <xf numFmtId="37" fontId="9" fillId="3" borderId="0" xfId="0" applyNumberFormat="1" applyFont="1" applyFill="1" applyBorder="1" applyAlignment="1">
      <alignment vertical="center"/>
    </xf>
    <xf numFmtId="0" fontId="15" fillId="4" borderId="26" xfId="0" applyFont="1" applyFill="1" applyBorder="1" applyAlignment="1">
      <alignment horizontal="left" vertical="center"/>
    </xf>
    <xf numFmtId="3" fontId="9" fillId="4" borderId="19" xfId="0" applyNumberFormat="1" applyFont="1" applyFill="1" applyBorder="1" applyAlignment="1">
      <alignment vertical="center"/>
    </xf>
    <xf numFmtId="3" fontId="9" fillId="3" borderId="0" xfId="0" applyNumberFormat="1" applyFont="1" applyFill="1" applyBorder="1" applyAlignment="1">
      <alignment vertical="center"/>
    </xf>
    <xf numFmtId="0" fontId="9" fillId="4" borderId="26" xfId="0" applyFont="1" applyFill="1" applyBorder="1" applyAlignment="1">
      <alignment horizontal="left" vertical="center"/>
    </xf>
    <xf numFmtId="0" fontId="9" fillId="4" borderId="26" xfId="0" applyFont="1" applyFill="1" applyBorder="1" applyAlignment="1">
      <alignment horizontal="left" vertical="center" indent="1"/>
    </xf>
    <xf numFmtId="0" fontId="9" fillId="3" borderId="26" xfId="0" applyFont="1" applyFill="1" applyBorder="1" applyAlignment="1">
      <alignment horizontal="left" vertical="center" indent="3"/>
    </xf>
    <xf numFmtId="37" fontId="9" fillId="3" borderId="19" xfId="0" applyNumberFormat="1" applyFont="1" applyFill="1" applyBorder="1" applyAlignment="1">
      <alignment vertical="center"/>
    </xf>
    <xf numFmtId="0" fontId="9" fillId="4" borderId="26" xfId="0" applyFont="1" applyFill="1" applyBorder="1" applyAlignment="1">
      <alignment horizontal="left" vertical="center" indent="4"/>
    </xf>
    <xf numFmtId="37" fontId="9" fillId="4" borderId="0" xfId="0" applyNumberFormat="1" applyFont="1" applyFill="1" applyBorder="1" applyAlignment="1">
      <alignment horizontal="right" vertical="center"/>
    </xf>
    <xf numFmtId="0" fontId="9" fillId="3" borderId="26" xfId="0" applyFont="1" applyFill="1" applyBorder="1" applyAlignment="1">
      <alignment horizontal="left" vertical="center" indent="2"/>
    </xf>
    <xf numFmtId="3" fontId="9" fillId="3" borderId="0" xfId="0" applyNumberFormat="1" applyFont="1" applyFill="1" applyBorder="1" applyAlignment="1">
      <alignment horizontal="right" vertical="center"/>
    </xf>
    <xf numFmtId="0" fontId="9" fillId="4" borderId="26" xfId="0" applyFont="1" applyFill="1" applyBorder="1" applyAlignment="1">
      <alignment horizontal="left" vertical="center" wrapText="1" indent="2"/>
    </xf>
    <xf numFmtId="0" fontId="9" fillId="3" borderId="26" xfId="0" applyFont="1" applyFill="1" applyBorder="1" applyAlignment="1">
      <alignment horizontal="left" vertical="center"/>
    </xf>
    <xf numFmtId="0" fontId="15" fillId="3" borderId="26" xfId="0" applyFont="1" applyFill="1" applyBorder="1" applyAlignment="1">
      <alignment vertical="center"/>
    </xf>
    <xf numFmtId="0" fontId="9" fillId="4" borderId="0" xfId="0" applyFont="1" applyFill="1" applyAlignment="1" applyProtection="1">
      <alignment wrapText="1"/>
    </xf>
    <xf numFmtId="0" fontId="9" fillId="4" borderId="0" xfId="0" applyFont="1" applyFill="1" applyProtection="1"/>
    <xf numFmtId="0" fontId="9" fillId="4" borderId="10" xfId="3" applyFont="1" applyFill="1" applyBorder="1" applyAlignment="1">
      <alignment horizontal="center" vertical="center"/>
    </xf>
    <xf numFmtId="0" fontId="9" fillId="0" borderId="0" xfId="7" applyFont="1"/>
    <xf numFmtId="0" fontId="9" fillId="0" borderId="26" xfId="7" applyFont="1" applyBorder="1" applyAlignment="1">
      <alignment vertical="top" wrapText="1"/>
    </xf>
    <xf numFmtId="0" fontId="9" fillId="0" borderId="26" xfId="7" applyFont="1" applyBorder="1" applyAlignment="1">
      <alignment horizontal="left" vertical="top" wrapText="1" indent="3"/>
    </xf>
    <xf numFmtId="0" fontId="9" fillId="0" borderId="26" xfId="7" applyFont="1" applyBorder="1" applyAlignment="1">
      <alignment horizontal="left" vertical="top" wrapText="1" indent="6"/>
    </xf>
    <xf numFmtId="0" fontId="9" fillId="0" borderId="30" xfId="7" applyFont="1" applyBorder="1" applyAlignment="1">
      <alignment vertical="top" wrapText="1"/>
    </xf>
    <xf numFmtId="0" fontId="9" fillId="4" borderId="9" xfId="3" applyFont="1" applyFill="1" applyBorder="1" applyAlignment="1">
      <alignment horizontal="left" vertical="center"/>
    </xf>
    <xf numFmtId="0" fontId="9" fillId="4" borderId="6" xfId="3" applyFont="1" applyFill="1" applyBorder="1" applyAlignment="1">
      <alignment horizontal="left" vertical="center" wrapText="1"/>
    </xf>
    <xf numFmtId="0" fontId="0" fillId="0" borderId="0" xfId="0" applyBorder="1"/>
    <xf numFmtId="0" fontId="15" fillId="4" borderId="30" xfId="0" applyFont="1" applyFill="1" applyBorder="1" applyAlignment="1">
      <alignment vertical="center"/>
    </xf>
    <xf numFmtId="166" fontId="9" fillId="4" borderId="31" xfId="0" applyNumberFormat="1" applyFont="1" applyFill="1" applyBorder="1" applyAlignment="1">
      <alignment vertical="center"/>
    </xf>
    <xf numFmtId="166" fontId="9" fillId="4" borderId="32" xfId="0" applyNumberFormat="1" applyFont="1" applyFill="1" applyBorder="1" applyAlignment="1">
      <alignment vertical="center"/>
    </xf>
    <xf numFmtId="0" fontId="12" fillId="5" borderId="40" xfId="3" applyFont="1" applyFill="1" applyBorder="1" applyAlignment="1">
      <alignment horizontal="left" vertical="center" wrapText="1"/>
    </xf>
    <xf numFmtId="0" fontId="15" fillId="0" borderId="0" xfId="3" applyFont="1" applyFill="1" applyBorder="1" applyAlignment="1">
      <alignment horizontal="center" vertical="center"/>
    </xf>
    <xf numFmtId="0" fontId="9" fillId="5" borderId="77" xfId="4" applyFont="1" applyFill="1" applyBorder="1"/>
    <xf numFmtId="0" fontId="9" fillId="4" borderId="78" xfId="3" applyFont="1" applyFill="1" applyBorder="1" applyAlignment="1">
      <alignment horizontal="left" vertical="center" wrapText="1"/>
    </xf>
    <xf numFmtId="0" fontId="9" fillId="4" borderId="11" xfId="4" applyFont="1" applyFill="1" applyBorder="1" applyAlignment="1">
      <alignment horizontal="left" vertical="center"/>
    </xf>
    <xf numFmtId="0" fontId="9" fillId="4" borderId="12" xfId="4" applyFont="1" applyFill="1" applyBorder="1" applyAlignment="1">
      <alignment vertical="center" wrapText="1"/>
    </xf>
    <xf numFmtId="0" fontId="9" fillId="4" borderId="13" xfId="4" applyFont="1" applyFill="1" applyBorder="1" applyAlignment="1">
      <alignment horizontal="center" vertical="center"/>
    </xf>
    <xf numFmtId="0" fontId="0" fillId="0" borderId="33" xfId="0" applyBorder="1"/>
    <xf numFmtId="0" fontId="9" fillId="0" borderId="33" xfId="0" applyFont="1" applyBorder="1"/>
    <xf numFmtId="0" fontId="9" fillId="0" borderId="85" xfId="7" applyFont="1" applyBorder="1" applyAlignment="1">
      <alignment vertical="top" wrapText="1"/>
    </xf>
    <xf numFmtId="0" fontId="9" fillId="0" borderId="86" xfId="7" applyFont="1" applyBorder="1" applyAlignment="1">
      <alignment vertical="top" wrapText="1"/>
    </xf>
    <xf numFmtId="0" fontId="15" fillId="3" borderId="40" xfId="7" applyFont="1" applyFill="1" applyBorder="1" applyAlignment="1">
      <alignment horizontal="center" vertical="center"/>
    </xf>
    <xf numFmtId="0" fontId="15" fillId="3" borderId="4" xfId="7" applyFont="1" applyFill="1" applyBorder="1" applyAlignment="1">
      <alignment horizontal="center" vertical="center"/>
    </xf>
    <xf numFmtId="0" fontId="15" fillId="5" borderId="1" xfId="0" applyFont="1" applyFill="1" applyBorder="1" applyAlignment="1">
      <alignment horizontal="center" vertical="center" wrapText="1"/>
    </xf>
    <xf numFmtId="0" fontId="9" fillId="4" borderId="0" xfId="8" applyFont="1" applyFill="1" applyProtection="1"/>
    <xf numFmtId="0" fontId="15" fillId="3" borderId="2" xfId="8" applyFont="1" applyFill="1" applyBorder="1" applyAlignment="1" applyProtection="1">
      <alignment horizontal="center" vertical="center" wrapText="1"/>
    </xf>
    <xf numFmtId="0" fontId="15" fillId="3" borderId="4" xfId="8" applyFont="1" applyFill="1" applyBorder="1" applyAlignment="1" applyProtection="1">
      <alignment horizontal="center" vertical="center" wrapText="1"/>
    </xf>
    <xf numFmtId="0" fontId="9" fillId="4" borderId="0" xfId="8" applyFont="1" applyFill="1" applyAlignment="1" applyProtection="1">
      <alignment wrapText="1"/>
    </xf>
    <xf numFmtId="0" fontId="15" fillId="4" borderId="9" xfId="3" applyFont="1" applyFill="1" applyBorder="1" applyAlignment="1" applyProtection="1">
      <alignment vertical="center" wrapText="1"/>
    </xf>
    <xf numFmtId="0" fontId="9" fillId="4" borderId="0" xfId="3" applyFont="1" applyFill="1" applyBorder="1" applyAlignment="1" applyProtection="1">
      <alignment horizontal="left" vertical="center" wrapText="1"/>
    </xf>
    <xf numFmtId="0" fontId="15" fillId="4" borderId="11" xfId="3" applyFont="1" applyFill="1" applyBorder="1" applyAlignment="1" applyProtection="1">
      <alignment vertical="center" wrapText="1"/>
    </xf>
    <xf numFmtId="0" fontId="9" fillId="4" borderId="87" xfId="8" applyFont="1" applyFill="1" applyBorder="1" applyAlignment="1" applyProtection="1">
      <alignment vertical="center" wrapText="1"/>
    </xf>
    <xf numFmtId="0" fontId="14" fillId="4" borderId="21" xfId="5" applyFont="1" applyFill="1" applyBorder="1" applyAlignment="1" applyProtection="1">
      <alignment vertical="top" wrapText="1"/>
      <protection locked="0"/>
    </xf>
    <xf numFmtId="0" fontId="9" fillId="4" borderId="88" xfId="8" applyFont="1" applyFill="1" applyBorder="1" applyAlignment="1" applyProtection="1">
      <alignment vertical="center" wrapText="1"/>
    </xf>
    <xf numFmtId="0" fontId="9" fillId="0" borderId="37" xfId="8" applyFont="1" applyBorder="1" applyAlignment="1" applyProtection="1">
      <alignment wrapText="1"/>
    </xf>
    <xf numFmtId="0" fontId="9" fillId="5" borderId="26" xfId="0" applyFont="1" applyFill="1" applyBorder="1" applyAlignment="1">
      <alignment vertical="center"/>
    </xf>
    <xf numFmtId="37" fontId="9" fillId="5" borderId="0" xfId="0" applyNumberFormat="1" applyFont="1" applyFill="1" applyBorder="1" applyAlignment="1">
      <alignment vertical="center"/>
    </xf>
    <xf numFmtId="37" fontId="9" fillId="5" borderId="27" xfId="0" applyNumberFormat="1" applyFont="1" applyFill="1" applyBorder="1" applyAlignment="1">
      <alignment vertical="center"/>
    </xf>
    <xf numFmtId="0" fontId="9" fillId="5" borderId="26" xfId="0" applyFont="1" applyFill="1" applyBorder="1" applyAlignment="1">
      <alignment horizontal="left" vertical="center"/>
    </xf>
    <xf numFmtId="37" fontId="9" fillId="5" borderId="0" xfId="0" applyNumberFormat="1" applyFont="1" applyFill="1" applyBorder="1" applyAlignment="1">
      <alignment horizontal="right" vertical="center"/>
    </xf>
    <xf numFmtId="37" fontId="9" fillId="5" borderId="27" xfId="0" applyNumberFormat="1" applyFont="1" applyFill="1" applyBorder="1" applyAlignment="1">
      <alignment horizontal="right" vertical="center"/>
    </xf>
    <xf numFmtId="0" fontId="15" fillId="4" borderId="0" xfId="0" applyFont="1" applyFill="1" applyBorder="1" applyAlignment="1">
      <alignment horizontal="center" vertical="center" wrapText="1"/>
    </xf>
    <xf numFmtId="0" fontId="9" fillId="4" borderId="0" xfId="0" applyFont="1" applyFill="1" applyBorder="1" applyAlignment="1">
      <alignment horizontal="left" vertical="center" wrapText="1"/>
    </xf>
    <xf numFmtId="0" fontId="9" fillId="4" borderId="26" xfId="0" applyFont="1" applyFill="1" applyBorder="1" applyAlignment="1">
      <alignment horizontal="left" vertical="center" wrapText="1"/>
    </xf>
    <xf numFmtId="168" fontId="9" fillId="4" borderId="0" xfId="0" applyNumberFormat="1" applyFont="1" applyFill="1" applyBorder="1" applyAlignment="1">
      <alignment horizontal="center" vertical="center" wrapText="1"/>
    </xf>
    <xf numFmtId="164" fontId="9" fillId="4" borderId="16" xfId="0" applyNumberFormat="1" applyFont="1" applyFill="1" applyBorder="1" applyAlignment="1">
      <alignment horizontal="center" vertical="center" wrapText="1"/>
    </xf>
    <xf numFmtId="164" fontId="9" fillId="4" borderId="17" xfId="0" applyNumberFormat="1" applyFont="1" applyFill="1" applyBorder="1" applyAlignment="1">
      <alignment horizontal="center" vertical="center" wrapText="1"/>
    </xf>
    <xf numFmtId="164" fontId="9" fillId="4" borderId="69" xfId="0" applyNumberFormat="1" applyFont="1" applyFill="1" applyBorder="1" applyAlignment="1">
      <alignment horizontal="center" vertical="center" wrapText="1"/>
    </xf>
    <xf numFmtId="164" fontId="9" fillId="4" borderId="70" xfId="0" applyNumberFormat="1" applyFont="1" applyFill="1" applyBorder="1" applyAlignment="1">
      <alignment horizontal="center" vertical="center" wrapText="1"/>
    </xf>
    <xf numFmtId="168" fontId="9" fillId="4" borderId="26"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164" fontId="9" fillId="4" borderId="72" xfId="0" applyNumberFormat="1" applyFont="1" applyFill="1" applyBorder="1" applyAlignment="1">
      <alignment horizontal="center" vertical="center" wrapText="1"/>
    </xf>
    <xf numFmtId="4" fontId="9" fillId="4" borderId="68" xfId="0" applyNumberFormat="1" applyFont="1" applyFill="1" applyBorder="1" applyAlignment="1">
      <alignment horizontal="center" vertical="center" wrapText="1"/>
    </xf>
    <xf numFmtId="4" fontId="9" fillId="4" borderId="71" xfId="0" applyNumberFormat="1"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0" xfId="0" applyFont="1" applyFill="1" applyBorder="1" applyAlignment="1" applyProtection="1">
      <alignment horizontal="left" vertical="center" wrapText="1"/>
      <protection locked="0"/>
    </xf>
    <xf numFmtId="0" fontId="15" fillId="5" borderId="9" xfId="0" applyFont="1" applyFill="1" applyBorder="1" applyAlignment="1">
      <alignment horizontal="center" vertical="center" wrapText="1"/>
    </xf>
    <xf numFmtId="0" fontId="15" fillId="5" borderId="6" xfId="0" applyFont="1" applyFill="1" applyBorder="1" applyAlignment="1">
      <alignment horizontal="center" vertical="center" wrapText="1"/>
    </xf>
    <xf numFmtId="49" fontId="9" fillId="4" borderId="41" xfId="0" applyNumberFormat="1" applyFont="1" applyFill="1" applyBorder="1" applyAlignment="1">
      <alignment horizontal="center" vertical="center" wrapText="1"/>
    </xf>
    <xf numFmtId="49" fontId="9" fillId="4" borderId="88" xfId="0" applyNumberFormat="1" applyFont="1" applyFill="1" applyBorder="1" applyAlignment="1">
      <alignment horizontal="center" vertical="center" wrapText="1"/>
    </xf>
    <xf numFmtId="0" fontId="9" fillId="4" borderId="5" xfId="0" applyFont="1" applyFill="1" applyBorder="1" applyAlignment="1">
      <alignment horizontal="left" vertical="center" wrapText="1"/>
    </xf>
    <xf numFmtId="0" fontId="9" fillId="4" borderId="5" xfId="0" applyFont="1" applyFill="1" applyBorder="1" applyAlignment="1">
      <alignment vertical="center" wrapText="1"/>
    </xf>
    <xf numFmtId="2" fontId="9" fillId="4" borderId="1" xfId="0" applyNumberFormat="1" applyFont="1" applyFill="1" applyBorder="1" applyAlignment="1">
      <alignment horizontal="center" vertical="center"/>
    </xf>
    <xf numFmtId="0" fontId="9" fillId="4" borderId="0" xfId="0" applyFont="1" applyFill="1" applyBorder="1" applyAlignment="1">
      <alignment horizontal="center" vertical="center" wrapText="1"/>
    </xf>
    <xf numFmtId="164" fontId="9" fillId="6" borderId="16" xfId="0" applyNumberFormat="1" applyFont="1" applyFill="1" applyBorder="1" applyAlignment="1" applyProtection="1">
      <alignment horizontal="center" vertical="center" wrapText="1"/>
      <protection locked="0"/>
    </xf>
    <xf numFmtId="164" fontId="9" fillId="6" borderId="69" xfId="0" applyNumberFormat="1" applyFont="1" applyFill="1" applyBorder="1" applyAlignment="1" applyProtection="1">
      <alignment horizontal="center" vertical="center" wrapText="1"/>
      <protection locked="0"/>
    </xf>
    <xf numFmtId="164" fontId="9" fillId="6" borderId="70" xfId="0" applyNumberFormat="1" applyFont="1" applyFill="1" applyBorder="1" applyAlignment="1" applyProtection="1">
      <alignment horizontal="center" vertical="center" wrapText="1"/>
      <protection locked="0"/>
    </xf>
    <xf numFmtId="9" fontId="9" fillId="6" borderId="16" xfId="0" applyNumberFormat="1" applyFont="1" applyFill="1" applyBorder="1" applyAlignment="1" applyProtection="1">
      <alignment horizontal="center" vertical="center" wrapText="1"/>
      <protection locked="0"/>
    </xf>
    <xf numFmtId="9" fontId="9" fillId="6" borderId="17" xfId="0" applyNumberFormat="1" applyFont="1" applyFill="1" applyBorder="1" applyAlignment="1" applyProtection="1">
      <alignment horizontal="center" vertical="center" wrapText="1"/>
      <protection locked="0"/>
    </xf>
    <xf numFmtId="164" fontId="9" fillId="6" borderId="89" xfId="0" applyNumberFormat="1" applyFont="1" applyFill="1" applyBorder="1" applyAlignment="1" applyProtection="1">
      <alignment horizontal="center" vertical="center" wrapText="1"/>
      <protection locked="0"/>
    </xf>
    <xf numFmtId="164" fontId="9" fillId="6" borderId="90" xfId="0" applyNumberFormat="1" applyFont="1" applyFill="1" applyBorder="1" applyAlignment="1" applyProtection="1">
      <alignment horizontal="center" vertical="center" wrapText="1"/>
      <protection locked="0"/>
    </xf>
    <xf numFmtId="164" fontId="9" fillId="6" borderId="6" xfId="0" applyNumberFormat="1" applyFont="1" applyFill="1" applyBorder="1" applyAlignment="1" applyProtection="1">
      <alignment horizontal="center" vertical="center" wrapText="1"/>
      <protection locked="0"/>
    </xf>
    <xf numFmtId="0" fontId="9" fillId="6" borderId="25" xfId="0" applyFont="1" applyFill="1" applyBorder="1" applyAlignment="1">
      <alignment vertical="center"/>
    </xf>
    <xf numFmtId="0" fontId="15" fillId="6" borderId="15" xfId="0" applyFont="1" applyFill="1" applyBorder="1" applyAlignment="1" applyProtection="1">
      <alignment horizontal="center" vertical="center" wrapText="1"/>
      <protection locked="0"/>
    </xf>
    <xf numFmtId="0" fontId="15" fillId="6" borderId="91" xfId="0" applyFont="1" applyFill="1" applyBorder="1" applyAlignment="1" applyProtection="1">
      <alignment horizontal="center" vertical="center" wrapText="1"/>
      <protection locked="0"/>
    </xf>
    <xf numFmtId="0" fontId="15" fillId="6" borderId="69" xfId="0" applyFont="1" applyFill="1" applyBorder="1" applyAlignment="1" applyProtection="1">
      <alignment horizontal="center" vertical="center" wrapText="1"/>
      <protection locked="0"/>
    </xf>
    <xf numFmtId="0" fontId="9" fillId="4" borderId="27" xfId="0" applyFont="1" applyFill="1" applyBorder="1" applyAlignment="1">
      <alignment vertical="center" wrapText="1"/>
    </xf>
    <xf numFmtId="0" fontId="9" fillId="6" borderId="37" xfId="0" applyFont="1" applyFill="1" applyBorder="1" applyAlignment="1">
      <alignment vertical="center" wrapText="1"/>
    </xf>
    <xf numFmtId="0" fontId="9" fillId="6" borderId="37" xfId="0" applyFont="1" applyFill="1" applyBorder="1" applyAlignment="1">
      <alignment vertical="center"/>
    </xf>
    <xf numFmtId="0" fontId="9" fillId="4" borderId="7" xfId="0" applyFont="1" applyFill="1" applyBorder="1" applyAlignment="1">
      <alignment vertical="center" wrapText="1"/>
    </xf>
    <xf numFmtId="0" fontId="9" fillId="4" borderId="7" xfId="0" applyFont="1" applyFill="1" applyBorder="1" applyAlignment="1" applyProtection="1">
      <alignment vertical="center" wrapText="1"/>
      <protection locked="0" hidden="1"/>
    </xf>
    <xf numFmtId="0" fontId="9" fillId="6" borderId="88" xfId="0" applyFont="1" applyFill="1" applyBorder="1" applyAlignment="1">
      <alignment vertical="center" wrapText="1"/>
    </xf>
    <xf numFmtId="0" fontId="9" fillId="4" borderId="36" xfId="0" applyFont="1" applyFill="1" applyBorder="1" applyAlignment="1">
      <alignment vertical="center" wrapText="1"/>
    </xf>
    <xf numFmtId="0" fontId="9" fillId="4" borderId="7" xfId="0" applyFont="1" applyFill="1" applyBorder="1"/>
    <xf numFmtId="0" fontId="9" fillId="6" borderId="88" xfId="0" applyFont="1" applyFill="1" applyBorder="1" applyAlignment="1">
      <alignment vertical="center"/>
    </xf>
    <xf numFmtId="0" fontId="9" fillId="4" borderId="36" xfId="0" applyFont="1" applyFill="1" applyBorder="1"/>
    <xf numFmtId="0" fontId="9" fillId="4" borderId="7" xfId="0" applyFont="1" applyFill="1" applyBorder="1" applyAlignment="1" applyProtection="1">
      <alignment vertical="center" wrapText="1"/>
      <protection locked="0"/>
    </xf>
    <xf numFmtId="0" fontId="9" fillId="6" borderId="88" xfId="0" applyFont="1" applyFill="1" applyBorder="1" applyAlignment="1" applyProtection="1">
      <alignment vertical="center" wrapText="1"/>
      <protection locked="0"/>
    </xf>
    <xf numFmtId="0" fontId="9" fillId="4" borderId="18" xfId="0" applyFont="1" applyFill="1" applyBorder="1" applyAlignment="1" applyProtection="1">
      <alignment vertical="center" wrapText="1"/>
      <protection locked="0"/>
    </xf>
    <xf numFmtId="0" fontId="9" fillId="6" borderId="87" xfId="0" applyFont="1" applyFill="1" applyBorder="1" applyAlignment="1" applyProtection="1">
      <alignment vertical="center" wrapText="1"/>
      <protection locked="0"/>
    </xf>
    <xf numFmtId="0" fontId="9" fillId="6" borderId="69" xfId="0" applyFont="1" applyFill="1" applyBorder="1" applyAlignment="1" applyProtection="1">
      <alignment horizontal="left" vertical="center" wrapText="1" indent="2"/>
      <protection locked="0"/>
    </xf>
    <xf numFmtId="0" fontId="9" fillId="6" borderId="18" xfId="0" applyFont="1" applyFill="1" applyBorder="1" applyAlignment="1" applyProtection="1">
      <alignment horizontal="left" vertical="center" wrapText="1" indent="2"/>
      <protection locked="0"/>
    </xf>
    <xf numFmtId="2" fontId="9" fillId="6" borderId="16" xfId="0" applyNumberFormat="1" applyFont="1" applyFill="1" applyBorder="1" applyAlignment="1" applyProtection="1">
      <alignment horizontal="center" vertical="center"/>
      <protection locked="0"/>
    </xf>
    <xf numFmtId="2" fontId="9" fillId="6" borderId="6" xfId="0" applyNumberFormat="1" applyFont="1" applyFill="1" applyBorder="1" applyAlignment="1" applyProtection="1">
      <alignment horizontal="center" vertical="center"/>
      <protection locked="0"/>
    </xf>
    <xf numFmtId="0" fontId="9" fillId="0" borderId="0" xfId="0" applyFont="1" applyFill="1" applyAlignment="1">
      <alignment vertical="center"/>
    </xf>
    <xf numFmtId="10" fontId="9" fillId="6" borderId="16" xfId="2" applyNumberFormat="1" applyFont="1" applyFill="1" applyBorder="1" applyAlignment="1" applyProtection="1">
      <alignment horizontal="center" vertical="center" wrapText="1"/>
      <protection locked="0"/>
    </xf>
    <xf numFmtId="3" fontId="9" fillId="6" borderId="16" xfId="0" applyNumberFormat="1" applyFont="1" applyFill="1" applyBorder="1" applyAlignment="1" applyProtection="1">
      <alignment horizontal="center" vertical="center" wrapText="1"/>
      <protection locked="0"/>
    </xf>
    <xf numFmtId="3" fontId="9" fillId="6" borderId="16" xfId="2" applyNumberFormat="1" applyFont="1" applyFill="1" applyBorder="1" applyAlignment="1" applyProtection="1">
      <alignment horizontal="center" vertical="center"/>
      <protection locked="0"/>
    </xf>
    <xf numFmtId="164" fontId="9" fillId="6" borderId="16" xfId="0" applyNumberFormat="1" applyFont="1" applyFill="1" applyBorder="1" applyAlignment="1" applyProtection="1">
      <alignment horizontal="center" vertical="center"/>
      <protection locked="0"/>
    </xf>
    <xf numFmtId="3" fontId="9" fillId="6" borderId="16" xfId="0" applyNumberFormat="1" applyFont="1" applyFill="1" applyBorder="1" applyAlignment="1" applyProtection="1">
      <alignment horizontal="center" vertical="center"/>
      <protection locked="0"/>
    </xf>
    <xf numFmtId="10" fontId="9" fillId="6" borderId="16" xfId="2" applyNumberFormat="1" applyFont="1" applyFill="1" applyBorder="1" applyAlignment="1" applyProtection="1">
      <alignment horizontal="center" vertical="center"/>
      <protection locked="0"/>
    </xf>
    <xf numFmtId="0" fontId="9" fillId="6" borderId="89" xfId="0" applyFont="1" applyFill="1" applyBorder="1" applyAlignment="1" applyProtection="1">
      <alignment horizontal="center" vertical="center" wrapText="1"/>
      <protection locked="0"/>
    </xf>
    <xf numFmtId="164" fontId="9" fillId="6" borderId="6" xfId="0" applyNumberFormat="1" applyFont="1" applyFill="1" applyBorder="1" applyAlignment="1" applyProtection="1">
      <alignment horizontal="center" vertical="center" wrapText="1"/>
    </xf>
    <xf numFmtId="37" fontId="9" fillId="3" borderId="18" xfId="0" applyNumberFormat="1" applyFont="1" applyFill="1" applyBorder="1" applyAlignment="1">
      <alignment vertical="center"/>
    </xf>
    <xf numFmtId="37" fontId="9" fillId="4" borderId="18" xfId="0" applyNumberFormat="1" applyFont="1" applyFill="1" applyBorder="1" applyAlignment="1">
      <alignment vertical="center"/>
    </xf>
    <xf numFmtId="37" fontId="9" fillId="3" borderId="87" xfId="0" applyNumberFormat="1" applyFont="1" applyFill="1" applyBorder="1" applyAlignment="1">
      <alignment vertical="center"/>
    </xf>
    <xf numFmtId="37" fontId="9" fillId="3" borderId="88" xfId="0" applyNumberFormat="1" applyFont="1" applyFill="1" applyBorder="1" applyAlignment="1">
      <alignment vertical="center"/>
    </xf>
    <xf numFmtId="0" fontId="9" fillId="3" borderId="87" xfId="0" applyFont="1" applyFill="1" applyBorder="1" applyAlignment="1">
      <alignment vertical="center"/>
    </xf>
    <xf numFmtId="0" fontId="9" fillId="3" borderId="27" xfId="0" applyFont="1" applyFill="1" applyBorder="1" applyAlignment="1">
      <alignment vertical="center"/>
    </xf>
    <xf numFmtId="0" fontId="9" fillId="5" borderId="26" xfId="0" applyFont="1" applyFill="1" applyBorder="1" applyAlignment="1">
      <alignment horizontal="left" vertical="center" indent="4"/>
    </xf>
    <xf numFmtId="37" fontId="9" fillId="5" borderId="18" xfId="0" applyNumberFormat="1" applyFont="1" applyFill="1" applyBorder="1" applyAlignment="1">
      <alignment vertical="center"/>
    </xf>
    <xf numFmtId="37" fontId="9" fillId="5" borderId="87" xfId="0" applyNumberFormat="1" applyFont="1" applyFill="1" applyBorder="1" applyAlignment="1">
      <alignment vertical="center"/>
    </xf>
    <xf numFmtId="0" fontId="15" fillId="5" borderId="26" xfId="0" applyFont="1" applyFill="1" applyBorder="1" applyAlignment="1">
      <alignment vertical="center" wrapText="1"/>
    </xf>
    <xf numFmtId="166" fontId="9" fillId="5" borderId="34" xfId="0" applyNumberFormat="1" applyFont="1" applyFill="1" applyBorder="1" applyAlignment="1">
      <alignment vertical="center"/>
    </xf>
    <xf numFmtId="0" fontId="9" fillId="5" borderId="35" xfId="0" applyFont="1" applyFill="1" applyBorder="1" applyAlignment="1">
      <alignment vertical="center"/>
    </xf>
    <xf numFmtId="0" fontId="9" fillId="5" borderId="30" xfId="0" applyFont="1" applyFill="1" applyBorder="1" applyAlignment="1">
      <alignment horizontal="left" vertical="center" indent="4"/>
    </xf>
    <xf numFmtId="166" fontId="9" fillId="5" borderId="36" xfId="0" applyNumberFormat="1" applyFont="1" applyFill="1" applyBorder="1" applyAlignment="1">
      <alignment vertical="center"/>
    </xf>
    <xf numFmtId="0" fontId="9" fillId="5" borderId="37" xfId="0" applyFont="1" applyFill="1" applyBorder="1" applyAlignment="1">
      <alignment vertical="center"/>
    </xf>
    <xf numFmtId="164" fontId="9" fillId="4" borderId="16" xfId="0" applyNumberFormat="1" applyFont="1" applyFill="1" applyBorder="1" applyAlignment="1">
      <alignment horizontal="center" vertical="center" wrapText="1"/>
    </xf>
    <xf numFmtId="0" fontId="9" fillId="4" borderId="0" xfId="0" applyFont="1" applyFill="1" applyBorder="1" applyAlignment="1">
      <alignment horizontal="left" vertical="center" wrapText="1"/>
    </xf>
    <xf numFmtId="164" fontId="9" fillId="4" borderId="69" xfId="0" applyNumberFormat="1" applyFont="1" applyFill="1" applyBorder="1" applyAlignment="1">
      <alignment horizontal="center" vertical="center" wrapText="1"/>
    </xf>
    <xf numFmtId="4" fontId="9" fillId="4" borderId="68" xfId="0" applyNumberFormat="1" applyFont="1" applyFill="1" applyBorder="1" applyAlignment="1">
      <alignment horizontal="center" vertical="center" wrapText="1"/>
    </xf>
    <xf numFmtId="0" fontId="9" fillId="4" borderId="0" xfId="0" applyFont="1" applyFill="1" applyBorder="1" applyAlignment="1" applyProtection="1">
      <alignment horizontal="left" vertical="center" wrapText="1"/>
      <protection locked="0"/>
    </xf>
    <xf numFmtId="164" fontId="9" fillId="4" borderId="68" xfId="0" applyNumberFormat="1" applyFont="1" applyFill="1" applyBorder="1" applyAlignment="1">
      <alignment horizontal="center" vertical="center" wrapText="1"/>
    </xf>
    <xf numFmtId="0" fontId="9" fillId="4" borderId="11" xfId="0" applyFont="1" applyFill="1" applyBorder="1" applyAlignment="1">
      <alignment wrapText="1"/>
    </xf>
    <xf numFmtId="0" fontId="17" fillId="4" borderId="9" xfId="0" applyFont="1" applyFill="1" applyBorder="1" applyAlignment="1">
      <alignment horizontal="center" vertical="center" wrapText="1"/>
    </xf>
    <xf numFmtId="0" fontId="17" fillId="4" borderId="6" xfId="0" applyFont="1" applyFill="1" applyBorder="1" applyAlignment="1">
      <alignment horizontal="center" vertical="center" wrapText="1"/>
    </xf>
    <xf numFmtId="49" fontId="9" fillId="4" borderId="6" xfId="0" applyNumberFormat="1" applyFont="1" applyFill="1" applyBorder="1" applyAlignment="1">
      <alignment horizontal="center" vertical="center" wrapText="1"/>
    </xf>
    <xf numFmtId="0" fontId="15" fillId="4" borderId="0" xfId="0" applyFont="1" applyFill="1" applyBorder="1" applyAlignment="1">
      <alignment horizontal="center" vertical="center" wrapText="1"/>
    </xf>
    <xf numFmtId="0" fontId="9" fillId="4" borderId="0" xfId="0" applyFont="1" applyFill="1" applyBorder="1" applyAlignment="1">
      <alignment horizontal="left" vertical="center" wrapText="1"/>
    </xf>
    <xf numFmtId="0" fontId="9" fillId="4" borderId="0" xfId="0" applyFont="1" applyFill="1" applyBorder="1" applyAlignment="1">
      <alignment horizontal="center" vertical="center" wrapText="1"/>
    </xf>
    <xf numFmtId="168" fontId="9" fillId="4" borderId="26" xfId="0" applyNumberFormat="1" applyFont="1" applyFill="1" applyBorder="1" applyAlignment="1">
      <alignment horizontal="center" vertical="center" wrapText="1"/>
    </xf>
    <xf numFmtId="0" fontId="9" fillId="4" borderId="9" xfId="0" applyFont="1" applyFill="1" applyBorder="1" applyAlignment="1">
      <alignment wrapText="1"/>
    </xf>
    <xf numFmtId="0" fontId="9" fillId="4" borderId="26" xfId="0" applyFont="1" applyFill="1" applyBorder="1" applyAlignment="1">
      <alignment vertical="center" wrapText="1"/>
    </xf>
    <xf numFmtId="168" fontId="9" fillId="4" borderId="26" xfId="0" applyNumberFormat="1" applyFont="1" applyFill="1" applyBorder="1" applyAlignment="1">
      <alignment vertical="center" wrapText="1"/>
    </xf>
    <xf numFmtId="168" fontId="9" fillId="4" borderId="0" xfId="0" applyNumberFormat="1" applyFont="1" applyFill="1" applyBorder="1" applyAlignment="1">
      <alignment vertical="center" wrapText="1"/>
    </xf>
    <xf numFmtId="168" fontId="9" fillId="4" borderId="27" xfId="0" applyNumberFormat="1" applyFont="1" applyFill="1" applyBorder="1" applyAlignment="1">
      <alignment vertical="center" wrapText="1"/>
    </xf>
    <xf numFmtId="0" fontId="22" fillId="4" borderId="0" xfId="0" applyFont="1" applyFill="1" applyBorder="1" applyAlignment="1">
      <alignment horizontal="center" vertical="center" wrapText="1"/>
    </xf>
    <xf numFmtId="0" fontId="9" fillId="4" borderId="26" xfId="0" applyFont="1" applyFill="1" applyBorder="1"/>
    <xf numFmtId="0" fontId="15" fillId="6" borderId="6" xfId="0" applyFont="1" applyFill="1" applyBorder="1" applyAlignment="1" applyProtection="1">
      <alignment horizontal="center" vertical="center" wrapText="1"/>
    </xf>
    <xf numFmtId="0" fontId="12" fillId="5" borderId="9" xfId="3" applyFont="1" applyFill="1" applyBorder="1" applyAlignment="1">
      <alignment horizontal="left" vertical="center" wrapText="1"/>
    </xf>
    <xf numFmtId="0" fontId="9" fillId="4" borderId="9" xfId="0" applyFont="1" applyFill="1" applyBorder="1" applyAlignment="1">
      <alignment vertical="center" wrapText="1"/>
    </xf>
    <xf numFmtId="0" fontId="22" fillId="4" borderId="0" xfId="0" applyFont="1" applyFill="1" applyBorder="1" applyAlignment="1">
      <alignment vertical="center" wrapText="1"/>
    </xf>
    <xf numFmtId="164" fontId="22" fillId="4" borderId="0" xfId="0" applyNumberFormat="1" applyFont="1" applyFill="1" applyBorder="1" applyAlignment="1">
      <alignment vertical="center" wrapText="1"/>
    </xf>
    <xf numFmtId="0" fontId="9" fillId="6" borderId="87" xfId="0" applyFont="1" applyFill="1" applyBorder="1" applyAlignment="1">
      <alignment vertical="center"/>
    </xf>
    <xf numFmtId="0" fontId="9" fillId="6" borderId="10" xfId="0" applyFont="1" applyFill="1" applyBorder="1" applyAlignment="1">
      <alignment vertical="center"/>
    </xf>
    <xf numFmtId="0" fontId="9" fillId="0" borderId="0" xfId="8" applyFont="1" applyFill="1" applyBorder="1" applyAlignment="1" applyProtection="1">
      <alignment horizontal="center" vertical="center" wrapText="1"/>
    </xf>
    <xf numFmtId="0" fontId="12" fillId="0" borderId="53" xfId="3" applyFont="1" applyFill="1" applyBorder="1" applyAlignment="1">
      <alignment horizontal="left" vertical="center" wrapText="1"/>
    </xf>
    <xf numFmtId="0" fontId="12" fillId="0" borderId="54" xfId="3" applyFont="1" applyFill="1" applyBorder="1" applyAlignment="1">
      <alignment horizontal="left" vertical="center" wrapText="1"/>
    </xf>
    <xf numFmtId="0" fontId="12" fillId="0" borderId="55" xfId="3" applyFont="1" applyFill="1" applyBorder="1" applyAlignment="1">
      <alignment horizontal="left" vertical="center" wrapText="1"/>
    </xf>
    <xf numFmtId="0" fontId="15" fillId="2" borderId="2" xfId="3" applyFont="1" applyFill="1" applyBorder="1" applyAlignment="1">
      <alignment horizontal="center" vertical="center"/>
    </xf>
    <xf numFmtId="0" fontId="15" fillId="2" borderId="3" xfId="3" applyFont="1" applyFill="1" applyBorder="1" applyAlignment="1">
      <alignment horizontal="center" vertical="center"/>
    </xf>
    <xf numFmtId="0" fontId="15" fillId="2" borderId="4" xfId="3" applyFont="1" applyFill="1" applyBorder="1" applyAlignment="1">
      <alignment horizontal="center" vertical="center"/>
    </xf>
    <xf numFmtId="0" fontId="15" fillId="3" borderId="20" xfId="3" applyFont="1" applyFill="1" applyBorder="1" applyAlignment="1">
      <alignment horizontal="center" vertical="center"/>
    </xf>
    <xf numFmtId="0" fontId="15" fillId="3" borderId="19" xfId="3" applyFont="1" applyFill="1" applyBorder="1" applyAlignment="1">
      <alignment horizontal="center" vertical="center"/>
    </xf>
    <xf numFmtId="0" fontId="15" fillId="3" borderId="21" xfId="3" applyFont="1" applyFill="1" applyBorder="1" applyAlignment="1">
      <alignment horizontal="center" vertical="center"/>
    </xf>
    <xf numFmtId="0" fontId="9" fillId="4" borderId="30" xfId="0" applyFont="1" applyFill="1" applyBorder="1" applyAlignment="1">
      <alignment horizontal="left" vertical="center" wrapText="1"/>
    </xf>
    <xf numFmtId="0" fontId="9" fillId="4" borderId="31" xfId="0" applyFont="1" applyFill="1" applyBorder="1" applyAlignment="1">
      <alignment horizontal="left" vertical="center" wrapText="1"/>
    </xf>
    <xf numFmtId="0" fontId="9" fillId="4" borderId="32" xfId="0" applyFont="1" applyFill="1" applyBorder="1" applyAlignment="1">
      <alignment horizontal="left" vertical="center" wrapText="1"/>
    </xf>
    <xf numFmtId="0" fontId="15" fillId="3" borderId="79" xfId="3" applyFont="1" applyFill="1" applyBorder="1" applyAlignment="1">
      <alignment horizontal="center" vertical="center"/>
    </xf>
    <xf numFmtId="0" fontId="15" fillId="3" borderId="80" xfId="3" applyFont="1" applyFill="1" applyBorder="1" applyAlignment="1">
      <alignment horizontal="center" vertical="center"/>
    </xf>
    <xf numFmtId="0" fontId="15" fillId="3" borderId="81" xfId="3" applyFont="1" applyFill="1" applyBorder="1" applyAlignment="1">
      <alignment horizontal="center" vertical="center"/>
    </xf>
    <xf numFmtId="0" fontId="12" fillId="0" borderId="5" xfId="3" applyFont="1" applyFill="1" applyBorder="1" applyAlignment="1">
      <alignment horizontal="left" vertical="center" wrapText="1"/>
    </xf>
    <xf numFmtId="0" fontId="9" fillId="0" borderId="7" xfId="4" applyFont="1" applyBorder="1" applyAlignment="1">
      <alignment horizontal="left" vertical="center" wrapText="1"/>
    </xf>
    <xf numFmtId="0" fontId="9" fillId="0" borderId="8" xfId="4" applyFont="1" applyBorder="1" applyAlignment="1">
      <alignment horizontal="left" vertical="center" wrapText="1"/>
    </xf>
    <xf numFmtId="0" fontId="12" fillId="5" borderId="28" xfId="3" applyFont="1" applyFill="1" applyBorder="1" applyAlignment="1">
      <alignment horizontal="left" vertical="center" wrapText="1"/>
    </xf>
    <xf numFmtId="0" fontId="12" fillId="5" borderId="18" xfId="3" applyFont="1" applyFill="1" applyBorder="1" applyAlignment="1">
      <alignment horizontal="left" vertical="center" wrapText="1"/>
    </xf>
    <xf numFmtId="0" fontId="12" fillId="5" borderId="29"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5" xfId="3" applyFont="1" applyFill="1" applyBorder="1" applyAlignment="1">
      <alignment horizontal="left" vertical="center" wrapText="1"/>
    </xf>
    <xf numFmtId="0" fontId="12" fillId="0" borderId="46" xfId="3" applyFont="1" applyFill="1" applyBorder="1" applyAlignment="1">
      <alignment horizontal="left" vertical="center" wrapText="1"/>
    </xf>
    <xf numFmtId="0" fontId="12" fillId="5" borderId="47" xfId="3" applyFont="1" applyFill="1" applyBorder="1" applyAlignment="1">
      <alignment horizontal="left" vertical="center" wrapText="1"/>
    </xf>
    <xf numFmtId="0" fontId="12" fillId="5" borderId="48" xfId="3" applyFont="1" applyFill="1" applyBorder="1" applyAlignment="1">
      <alignment horizontal="left" vertical="center" wrapText="1"/>
    </xf>
    <xf numFmtId="0" fontId="12" fillId="5" borderId="49" xfId="3" applyFont="1" applyFill="1" applyBorder="1" applyAlignment="1">
      <alignment horizontal="left" vertical="center" wrapText="1"/>
    </xf>
    <xf numFmtId="0" fontId="12" fillId="0" borderId="50" xfId="3" applyFont="1" applyFill="1" applyBorder="1" applyAlignment="1">
      <alignment horizontal="left" vertical="center" wrapText="1"/>
    </xf>
    <xf numFmtId="0" fontId="12" fillId="0" borderId="51" xfId="3" applyFont="1" applyFill="1" applyBorder="1" applyAlignment="1">
      <alignment horizontal="left" vertical="center" wrapText="1"/>
    </xf>
    <xf numFmtId="0" fontId="12" fillId="0" borderId="52" xfId="3" applyFont="1" applyFill="1" applyBorder="1" applyAlignment="1">
      <alignment horizontal="left" vertical="center" wrapText="1"/>
    </xf>
    <xf numFmtId="0" fontId="9" fillId="4" borderId="0" xfId="3" applyFont="1" applyFill="1" applyBorder="1" applyAlignment="1">
      <alignment horizontal="center" vertical="center"/>
    </xf>
    <xf numFmtId="0" fontId="14" fillId="4" borderId="30" xfId="5" applyFont="1" applyFill="1" applyBorder="1" applyAlignment="1">
      <alignment horizontal="left" vertical="center"/>
    </xf>
    <xf numFmtId="0" fontId="9" fillId="4" borderId="31" xfId="0" applyFont="1" applyFill="1" applyBorder="1" applyAlignment="1">
      <alignment horizontal="left" vertical="center"/>
    </xf>
    <xf numFmtId="0" fontId="9" fillId="4" borderId="32" xfId="0" applyFont="1" applyFill="1" applyBorder="1" applyAlignment="1">
      <alignment horizontal="left" vertical="center"/>
    </xf>
    <xf numFmtId="0" fontId="12" fillId="0" borderId="56" xfId="3" applyFont="1" applyFill="1" applyBorder="1" applyAlignment="1">
      <alignment horizontal="left" vertical="center" wrapText="1"/>
    </xf>
    <xf numFmtId="0" fontId="12" fillId="0" borderId="57" xfId="3" applyFont="1" applyFill="1" applyBorder="1" applyAlignment="1">
      <alignment horizontal="left" vertical="center" wrapText="1"/>
    </xf>
    <xf numFmtId="0" fontId="12" fillId="0" borderId="58" xfId="3" applyFont="1" applyFill="1" applyBorder="1" applyAlignment="1">
      <alignment horizontal="left" vertical="center" wrapText="1"/>
    </xf>
    <xf numFmtId="0" fontId="15" fillId="3" borderId="2" xfId="3" applyFont="1" applyFill="1" applyBorder="1" applyAlignment="1">
      <alignment horizontal="center" vertical="center"/>
    </xf>
    <xf numFmtId="0" fontId="15" fillId="3" borderId="3" xfId="3" applyFont="1" applyFill="1" applyBorder="1" applyAlignment="1">
      <alignment horizontal="center" vertical="center"/>
    </xf>
    <xf numFmtId="0" fontId="15" fillId="3" borderId="4" xfId="3" applyFont="1" applyFill="1" applyBorder="1" applyAlignment="1">
      <alignment horizontal="center" vertical="center"/>
    </xf>
    <xf numFmtId="0" fontId="16" fillId="0" borderId="50" xfId="3" applyFont="1" applyFill="1" applyBorder="1" applyAlignment="1">
      <alignment horizontal="center" vertical="center" wrapText="1"/>
    </xf>
    <xf numFmtId="0" fontId="16" fillId="0" borderId="51" xfId="3" applyFont="1" applyFill="1" applyBorder="1" applyAlignment="1">
      <alignment horizontal="center" vertical="center" wrapText="1"/>
    </xf>
    <xf numFmtId="0" fontId="16" fillId="0" borderId="52" xfId="3" applyFont="1" applyFill="1" applyBorder="1" applyAlignment="1">
      <alignment horizontal="center" vertical="center" wrapText="1"/>
    </xf>
    <xf numFmtId="0" fontId="15" fillId="3" borderId="2" xfId="4" applyFont="1" applyFill="1" applyBorder="1" applyAlignment="1">
      <alignment horizontal="center" vertical="center"/>
    </xf>
    <xf numFmtId="0" fontId="15" fillId="3" borderId="3" xfId="4" applyFont="1" applyFill="1" applyBorder="1" applyAlignment="1">
      <alignment horizontal="center" vertical="center"/>
    </xf>
    <xf numFmtId="0" fontId="15" fillId="3" borderId="4" xfId="4" applyFont="1" applyFill="1" applyBorder="1" applyAlignment="1">
      <alignment horizontal="center" vertical="center"/>
    </xf>
    <xf numFmtId="0" fontId="12" fillId="8" borderId="82" xfId="3" applyFont="1" applyFill="1" applyBorder="1" applyAlignment="1">
      <alignment horizontal="left" vertical="center" wrapText="1"/>
    </xf>
    <xf numFmtId="0" fontId="12" fillId="8" borderId="83" xfId="3" applyFont="1" applyFill="1" applyBorder="1" applyAlignment="1">
      <alignment horizontal="left" vertical="center" wrapText="1"/>
    </xf>
    <xf numFmtId="0" fontId="12" fillId="8" borderId="84" xfId="3" applyFont="1" applyFill="1" applyBorder="1" applyAlignment="1">
      <alignment horizontal="left" vertical="center" wrapText="1"/>
    </xf>
    <xf numFmtId="0" fontId="9" fillId="4" borderId="0" xfId="4" applyFont="1" applyFill="1" applyBorder="1" applyAlignment="1">
      <alignment horizontal="center" vertical="center" wrapText="1"/>
    </xf>
    <xf numFmtId="0" fontId="13" fillId="8" borderId="59" xfId="3" applyFont="1" applyFill="1" applyBorder="1" applyAlignment="1">
      <alignment horizontal="left" vertical="center"/>
    </xf>
    <xf numFmtId="0" fontId="13" fillId="8" borderId="60" xfId="3" applyFont="1" applyFill="1" applyBorder="1" applyAlignment="1">
      <alignment horizontal="left" vertical="center"/>
    </xf>
    <xf numFmtId="0" fontId="13" fillId="8" borderId="61" xfId="3" applyFont="1" applyFill="1" applyBorder="1" applyAlignment="1">
      <alignment horizontal="left" vertical="center"/>
    </xf>
    <xf numFmtId="0" fontId="15" fillId="2" borderId="40" xfId="3" applyFont="1" applyFill="1" applyBorder="1" applyAlignment="1">
      <alignment horizontal="center" vertical="center" wrapText="1"/>
    </xf>
    <xf numFmtId="0" fontId="15" fillId="2" borderId="41" xfId="3" applyFont="1" applyFill="1" applyBorder="1" applyAlignment="1">
      <alignment horizontal="center" vertical="center" wrapText="1"/>
    </xf>
    <xf numFmtId="0" fontId="15" fillId="0" borderId="42" xfId="3" applyFont="1" applyFill="1" applyBorder="1" applyAlignment="1">
      <alignment horizontal="left" vertical="center" wrapText="1"/>
    </xf>
    <xf numFmtId="0" fontId="15" fillId="0" borderId="37" xfId="3" applyFont="1" applyFill="1" applyBorder="1" applyAlignment="1">
      <alignment horizontal="left" vertical="center" wrapText="1"/>
    </xf>
    <xf numFmtId="0" fontId="15" fillId="0" borderId="0" xfId="3" applyFont="1" applyFill="1" applyBorder="1" applyAlignment="1">
      <alignment horizontal="center" vertical="center" wrapText="1"/>
    </xf>
    <xf numFmtId="0" fontId="9" fillId="4" borderId="6" xfId="0" quotePrefix="1" applyFont="1" applyFill="1" applyBorder="1" applyAlignment="1">
      <alignment horizontal="center" vertical="center"/>
    </xf>
    <xf numFmtId="0" fontId="9" fillId="4" borderId="10" xfId="0" quotePrefix="1" applyFont="1" applyFill="1" applyBorder="1" applyAlignment="1">
      <alignment horizontal="center" vertical="center"/>
    </xf>
    <xf numFmtId="16" fontId="9" fillId="4" borderId="6" xfId="0" quotePrefix="1" applyNumberFormat="1" applyFont="1" applyFill="1" applyBorder="1" applyAlignment="1">
      <alignment horizontal="center" vertical="center"/>
    </xf>
    <xf numFmtId="16" fontId="9" fillId="4" borderId="10" xfId="0" quotePrefix="1" applyNumberFormat="1" applyFont="1" applyFill="1" applyBorder="1" applyAlignment="1">
      <alignment horizontal="center" vertical="center"/>
    </xf>
    <xf numFmtId="0" fontId="9" fillId="4" borderId="6" xfId="0" quotePrefix="1" applyFont="1" applyFill="1" applyBorder="1" applyAlignment="1">
      <alignment horizontal="center"/>
    </xf>
    <xf numFmtId="0" fontId="9" fillId="4" borderId="10" xfId="0" quotePrefix="1" applyFont="1" applyFill="1" applyBorder="1" applyAlignment="1">
      <alignment horizontal="center"/>
    </xf>
    <xf numFmtId="0" fontId="9" fillId="4" borderId="12" xfId="0" quotePrefix="1" applyFont="1" applyFill="1" applyBorder="1" applyAlignment="1">
      <alignment horizontal="center"/>
    </xf>
    <xf numFmtId="0" fontId="9" fillId="4" borderId="13" xfId="0" quotePrefix="1" applyFont="1" applyFill="1" applyBorder="1" applyAlignment="1">
      <alignment horizontal="center"/>
    </xf>
    <xf numFmtId="164" fontId="9" fillId="4" borderId="16" xfId="0" applyNumberFormat="1" applyFont="1" applyFill="1" applyBorder="1" applyAlignment="1">
      <alignment horizontal="center" vertical="center" wrapText="1"/>
    </xf>
    <xf numFmtId="164" fontId="9" fillId="4" borderId="17" xfId="0" applyNumberFormat="1" applyFont="1" applyFill="1" applyBorder="1" applyAlignment="1">
      <alignment horizontal="center" vertical="center" wrapText="1"/>
    </xf>
    <xf numFmtId="9" fontId="9" fillId="4" borderId="5" xfId="0" applyNumberFormat="1" applyFont="1" applyFill="1" applyBorder="1" applyAlignment="1">
      <alignment horizontal="left" vertical="center" wrapText="1"/>
    </xf>
    <xf numFmtId="9" fontId="9" fillId="4" borderId="7" xfId="0" applyNumberFormat="1" applyFont="1" applyFill="1" applyBorder="1" applyAlignment="1">
      <alignment horizontal="left" vertical="center" wrapText="1"/>
    </xf>
    <xf numFmtId="0" fontId="17" fillId="4" borderId="6"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9" fontId="15" fillId="2" borderId="40" xfId="0" applyNumberFormat="1" applyFont="1" applyFill="1" applyBorder="1" applyAlignment="1">
      <alignment horizontal="center" vertical="center" wrapText="1"/>
    </xf>
    <xf numFmtId="9" fontId="15" fillId="2" borderId="39" xfId="0" applyNumberFormat="1" applyFont="1" applyFill="1" applyBorder="1" applyAlignment="1">
      <alignment horizontal="center" vertical="center" wrapText="1"/>
    </xf>
    <xf numFmtId="9" fontId="15" fillId="2" borderId="41" xfId="0" applyNumberFormat="1" applyFont="1" applyFill="1" applyBorder="1" applyAlignment="1">
      <alignment horizontal="center" vertical="center" wrapText="1"/>
    </xf>
    <xf numFmtId="9" fontId="15" fillId="5" borderId="26" xfId="0" applyNumberFormat="1" applyFont="1" applyFill="1" applyBorder="1" applyAlignment="1">
      <alignment horizontal="left" vertical="center" wrapText="1"/>
    </xf>
    <xf numFmtId="9" fontId="15" fillId="5" borderId="0" xfId="0" applyNumberFormat="1" applyFont="1" applyFill="1" applyBorder="1" applyAlignment="1">
      <alignment horizontal="left" vertical="center" wrapText="1"/>
    </xf>
    <xf numFmtId="9" fontId="15" fillId="5" borderId="27" xfId="0" applyNumberFormat="1" applyFont="1" applyFill="1" applyBorder="1" applyAlignment="1">
      <alignment horizontal="left" vertical="center" wrapText="1"/>
    </xf>
    <xf numFmtId="9" fontId="15" fillId="4" borderId="0" xfId="0" applyNumberFormat="1" applyFont="1" applyFill="1" applyBorder="1" applyAlignment="1">
      <alignment horizontal="center" vertical="center" wrapText="1"/>
    </xf>
    <xf numFmtId="9" fontId="9" fillId="4" borderId="30" xfId="0" applyNumberFormat="1" applyFont="1" applyFill="1" applyBorder="1" applyAlignment="1">
      <alignment horizontal="left" vertical="center" wrapText="1"/>
    </xf>
    <xf numFmtId="9" fontId="9" fillId="4" borderId="31" xfId="0" applyNumberFormat="1" applyFont="1" applyFill="1" applyBorder="1" applyAlignment="1">
      <alignment horizontal="left" vertical="center" wrapText="1"/>
    </xf>
    <xf numFmtId="9" fontId="9" fillId="4" borderId="32" xfId="0" applyNumberFormat="1" applyFont="1" applyFill="1" applyBorder="1" applyAlignment="1">
      <alignment horizontal="left" vertical="center" wrapText="1"/>
    </xf>
    <xf numFmtId="9" fontId="9" fillId="4" borderId="40" xfId="0" applyNumberFormat="1" applyFont="1" applyFill="1" applyBorder="1" applyAlignment="1">
      <alignment horizontal="left" vertical="center" wrapText="1"/>
    </xf>
    <xf numFmtId="9" fontId="9" fillId="4" borderId="39" xfId="0" applyNumberFormat="1" applyFont="1" applyFill="1" applyBorder="1" applyAlignment="1">
      <alignment horizontal="left" vertical="center" wrapText="1"/>
    </xf>
    <xf numFmtId="9" fontId="9" fillId="4" borderId="17" xfId="0" applyNumberFormat="1" applyFont="1" applyFill="1" applyBorder="1" applyAlignment="1">
      <alignment horizontal="left" vertical="center" wrapText="1"/>
    </xf>
    <xf numFmtId="9" fontId="9" fillId="5" borderId="30" xfId="0" applyNumberFormat="1" applyFont="1" applyFill="1" applyBorder="1" applyAlignment="1">
      <alignment horizontal="left" vertical="center" wrapText="1"/>
    </xf>
    <xf numFmtId="9" fontId="9" fillId="5" borderId="31" xfId="0" applyNumberFormat="1" applyFont="1" applyFill="1" applyBorder="1" applyAlignment="1">
      <alignment horizontal="left" vertical="center" wrapText="1"/>
    </xf>
    <xf numFmtId="9" fontId="9" fillId="5" borderId="32" xfId="0" applyNumberFormat="1" applyFont="1" applyFill="1" applyBorder="1" applyAlignment="1">
      <alignment horizontal="left" vertical="center" wrapText="1"/>
    </xf>
    <xf numFmtId="9" fontId="9" fillId="5" borderId="26" xfId="0" applyNumberFormat="1" applyFont="1" applyFill="1" applyBorder="1" applyAlignment="1">
      <alignment horizontal="left" vertical="center" wrapText="1"/>
    </xf>
    <xf numFmtId="9" fontId="9" fillId="5" borderId="0" xfId="0" applyNumberFormat="1" applyFont="1" applyFill="1" applyBorder="1" applyAlignment="1">
      <alignment horizontal="left" vertical="center" wrapText="1"/>
    </xf>
    <xf numFmtId="9" fontId="9" fillId="5" borderId="27" xfId="0" applyNumberFormat="1" applyFont="1" applyFill="1" applyBorder="1" applyAlignment="1">
      <alignment horizontal="left" vertical="center" wrapText="1"/>
    </xf>
    <xf numFmtId="1" fontId="9" fillId="4" borderId="16" xfId="0" applyNumberFormat="1" applyFont="1" applyFill="1" applyBorder="1" applyAlignment="1">
      <alignment horizontal="center" vertical="center" wrapText="1"/>
    </xf>
    <xf numFmtId="1" fontId="9" fillId="4" borderId="17" xfId="0" applyNumberFormat="1" applyFont="1" applyFill="1" applyBorder="1" applyAlignment="1">
      <alignment horizontal="center" vertical="center" wrapText="1"/>
    </xf>
    <xf numFmtId="165" fontId="9" fillId="4" borderId="16" xfId="0" applyNumberFormat="1" applyFont="1" applyFill="1" applyBorder="1" applyAlignment="1">
      <alignment horizontal="center" vertical="center" wrapText="1"/>
    </xf>
    <xf numFmtId="165" fontId="9" fillId="4" borderId="17" xfId="0" applyNumberFormat="1" applyFont="1" applyFill="1" applyBorder="1" applyAlignment="1">
      <alignment horizontal="center" vertical="center" wrapText="1"/>
    </xf>
    <xf numFmtId="9" fontId="15" fillId="6" borderId="38" xfId="0" applyNumberFormat="1" applyFont="1" applyFill="1" applyBorder="1" applyAlignment="1" applyProtection="1">
      <alignment horizontal="center" vertical="center" wrapText="1"/>
      <protection locked="0"/>
    </xf>
    <xf numFmtId="9" fontId="15" fillId="6" borderId="39" xfId="0" applyNumberFormat="1" applyFont="1" applyFill="1" applyBorder="1" applyAlignment="1" applyProtection="1">
      <alignment horizontal="center" vertical="center" wrapText="1"/>
      <protection locked="0"/>
    </xf>
    <xf numFmtId="9" fontId="15" fillId="6" borderId="24" xfId="0" applyNumberFormat="1" applyFont="1" applyFill="1" applyBorder="1" applyAlignment="1" applyProtection="1">
      <alignment horizontal="center" vertical="center" wrapText="1"/>
      <protection locked="0"/>
    </xf>
    <xf numFmtId="0" fontId="12" fillId="5" borderId="0" xfId="3"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2" fillId="5" borderId="11" xfId="3" applyFont="1" applyFill="1" applyBorder="1" applyAlignment="1">
      <alignment horizontal="left" vertical="center" wrapText="1"/>
    </xf>
    <xf numFmtId="0" fontId="12" fillId="5" borderId="12" xfId="3" applyFont="1" applyFill="1" applyBorder="1" applyAlignment="1">
      <alignment horizontal="left" vertical="center" wrapText="1"/>
    </xf>
    <xf numFmtId="0" fontId="12" fillId="5" borderId="13" xfId="3" applyFont="1" applyFill="1" applyBorder="1" applyAlignment="1">
      <alignment horizontal="left" vertical="center" wrapText="1"/>
    </xf>
    <xf numFmtId="168" fontId="9" fillId="4" borderId="22" xfId="0" applyNumberFormat="1" applyFont="1" applyFill="1" applyBorder="1" applyAlignment="1">
      <alignment horizontal="center" vertical="center" wrapText="1"/>
    </xf>
    <xf numFmtId="168" fontId="9" fillId="4" borderId="14" xfId="0" applyNumberFormat="1" applyFont="1" applyFill="1" applyBorder="1" applyAlignment="1">
      <alignment horizontal="center" vertical="center" wrapText="1"/>
    </xf>
    <xf numFmtId="168" fontId="9" fillId="4" borderId="0" xfId="0" applyNumberFormat="1" applyFont="1" applyFill="1" applyBorder="1" applyAlignment="1">
      <alignment horizontal="center" vertical="center" wrapText="1"/>
    </xf>
    <xf numFmtId="0" fontId="17" fillId="4" borderId="9" xfId="0" applyFont="1" applyFill="1" applyBorder="1" applyAlignment="1">
      <alignment horizontal="center" vertical="center" wrapText="1"/>
    </xf>
    <xf numFmtId="0" fontId="15" fillId="7" borderId="38"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7" xfId="0" applyFont="1" applyFill="1" applyBorder="1" applyAlignment="1">
      <alignment horizontal="center" vertical="center" wrapText="1"/>
    </xf>
    <xf numFmtId="164" fontId="9" fillId="4" borderId="7" xfId="0" applyNumberFormat="1" applyFont="1" applyFill="1" applyBorder="1" applyAlignment="1">
      <alignment horizontal="center" vertical="center" wrapText="1"/>
    </xf>
    <xf numFmtId="164" fontId="9" fillId="4" borderId="69" xfId="0" applyNumberFormat="1" applyFont="1" applyFill="1" applyBorder="1" applyAlignment="1">
      <alignment horizontal="center" vertical="center" wrapText="1"/>
    </xf>
    <xf numFmtId="164" fontId="9" fillId="4" borderId="18" xfId="0" applyNumberFormat="1" applyFont="1" applyFill="1" applyBorder="1" applyAlignment="1">
      <alignment horizontal="center" vertical="center" wrapText="1"/>
    </xf>
    <xf numFmtId="49" fontId="9" fillId="4" borderId="6" xfId="0" applyNumberFormat="1" applyFont="1" applyFill="1" applyBorder="1" applyAlignment="1">
      <alignment horizontal="center" vertical="center" wrapText="1"/>
    </xf>
    <xf numFmtId="49" fontId="9" fillId="4" borderId="10" xfId="0" applyNumberFormat="1" applyFont="1" applyFill="1" applyBorder="1" applyAlignment="1">
      <alignment horizontal="center" vertical="center" wrapText="1"/>
    </xf>
    <xf numFmtId="49" fontId="9" fillId="4" borderId="17" xfId="0" applyNumberFormat="1"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9" fillId="4" borderId="26"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43" xfId="0" applyFont="1" applyFill="1" applyBorder="1" applyAlignment="1">
      <alignment horizontal="center" vertical="center" wrapText="1"/>
    </xf>
    <xf numFmtId="0" fontId="9" fillId="4" borderId="64" xfId="0" applyFont="1" applyFill="1" applyBorder="1" applyAlignment="1">
      <alignment horizontal="center" vertical="center" wrapText="1"/>
    </xf>
    <xf numFmtId="0" fontId="9" fillId="6" borderId="42" xfId="0" applyFont="1" applyFill="1" applyBorder="1" applyAlignment="1" applyProtection="1">
      <alignment horizontal="left" vertical="top" wrapText="1"/>
      <protection locked="0"/>
    </xf>
    <xf numFmtId="0" fontId="9" fillId="6" borderId="36" xfId="0" applyFont="1" applyFill="1" applyBorder="1" applyAlignment="1" applyProtection="1">
      <alignment horizontal="left" vertical="top" wrapText="1"/>
      <protection locked="0"/>
    </xf>
    <xf numFmtId="164" fontId="9" fillId="4" borderId="68" xfId="0" applyNumberFormat="1" applyFont="1" applyFill="1" applyBorder="1" applyAlignment="1">
      <alignment horizontal="center" vertical="center" wrapText="1"/>
    </xf>
    <xf numFmtId="164" fontId="9" fillId="4" borderId="71" xfId="0" applyNumberFormat="1" applyFont="1" applyFill="1" applyBorder="1" applyAlignment="1">
      <alignment horizontal="center" vertical="center" wrapText="1"/>
    </xf>
    <xf numFmtId="0" fontId="9" fillId="4" borderId="26" xfId="0" applyFont="1" applyFill="1" applyBorder="1" applyAlignment="1">
      <alignment horizontal="left" vertical="top" wrapText="1"/>
    </xf>
    <xf numFmtId="0" fontId="9" fillId="4" borderId="11" xfId="0" applyFont="1" applyFill="1" applyBorder="1" applyAlignment="1">
      <alignment wrapText="1"/>
    </xf>
    <xf numFmtId="0" fontId="9" fillId="4" borderId="12" xfId="0" applyFont="1" applyFill="1" applyBorder="1" applyAlignment="1">
      <alignment wrapText="1"/>
    </xf>
    <xf numFmtId="0" fontId="9" fillId="4" borderId="27" xfId="0" applyFont="1" applyFill="1" applyBorder="1" applyAlignment="1">
      <alignment horizontal="left" vertical="center" wrapText="1"/>
    </xf>
    <xf numFmtId="0" fontId="9" fillId="4" borderId="0" xfId="0" applyFont="1" applyFill="1" applyBorder="1" applyAlignment="1">
      <alignment horizontal="center" vertical="center" wrapText="1"/>
    </xf>
    <xf numFmtId="0" fontId="9" fillId="4" borderId="26" xfId="0" applyFont="1" applyFill="1" applyBorder="1" applyAlignment="1">
      <alignment horizontal="left" vertical="top"/>
    </xf>
    <xf numFmtId="0" fontId="9" fillId="4" borderId="0" xfId="0" applyFont="1" applyFill="1" applyBorder="1" applyAlignment="1">
      <alignment horizontal="left" vertical="top"/>
    </xf>
    <xf numFmtId="0" fontId="9" fillId="4" borderId="27" xfId="0" applyFont="1" applyFill="1" applyBorder="1" applyAlignment="1">
      <alignment horizontal="left" vertical="top"/>
    </xf>
    <xf numFmtId="0" fontId="15" fillId="4" borderId="23" xfId="0" applyFont="1" applyFill="1" applyBorder="1" applyAlignment="1">
      <alignment horizontal="left" vertical="center" wrapText="1"/>
    </xf>
    <xf numFmtId="0" fontId="15" fillId="4" borderId="24" xfId="0" applyFont="1" applyFill="1" applyBorder="1" applyAlignment="1">
      <alignment horizontal="left" vertical="center" wrapText="1"/>
    </xf>
    <xf numFmtId="0" fontId="15" fillId="4" borderId="25" xfId="0" applyFont="1" applyFill="1" applyBorder="1" applyAlignment="1">
      <alignment horizontal="left" vertical="center" wrapText="1"/>
    </xf>
    <xf numFmtId="168" fontId="9" fillId="4" borderId="26" xfId="0" applyNumberFormat="1" applyFont="1" applyFill="1" applyBorder="1" applyAlignment="1">
      <alignment horizontal="center"/>
    </xf>
    <xf numFmtId="168" fontId="9" fillId="4" borderId="0" xfId="0" applyNumberFormat="1" applyFont="1" applyFill="1" applyBorder="1" applyAlignment="1">
      <alignment horizontal="center"/>
    </xf>
    <xf numFmtId="168" fontId="9" fillId="4" borderId="27" xfId="0" applyNumberFormat="1" applyFont="1" applyFill="1" applyBorder="1" applyAlignment="1">
      <alignment horizontal="center"/>
    </xf>
    <xf numFmtId="168" fontId="9" fillId="4" borderId="26" xfId="0" applyNumberFormat="1" applyFont="1" applyFill="1" applyBorder="1" applyAlignment="1">
      <alignment horizontal="left" vertical="center" wrapText="1"/>
    </xf>
    <xf numFmtId="168" fontId="9" fillId="4" borderId="0" xfId="0" applyNumberFormat="1" applyFont="1" applyFill="1" applyBorder="1" applyAlignment="1">
      <alignment horizontal="left" vertical="center" wrapText="1"/>
    </xf>
    <xf numFmtId="168" fontId="9" fillId="4" borderId="27" xfId="0" applyNumberFormat="1" applyFont="1" applyFill="1" applyBorder="1" applyAlignment="1">
      <alignment horizontal="left" vertical="center" wrapText="1"/>
    </xf>
    <xf numFmtId="168" fontId="9" fillId="4" borderId="27" xfId="0" applyNumberFormat="1" applyFont="1" applyFill="1" applyBorder="1" applyAlignment="1">
      <alignment horizontal="center" vertical="center" wrapText="1"/>
    </xf>
    <xf numFmtId="168" fontId="9" fillId="4" borderId="65" xfId="0" applyNumberFormat="1" applyFont="1" applyFill="1" applyBorder="1" applyAlignment="1">
      <alignment horizontal="center" vertical="center" wrapText="1"/>
    </xf>
    <xf numFmtId="168" fontId="9" fillId="4" borderId="26" xfId="0" applyNumberFormat="1" applyFont="1" applyFill="1" applyBorder="1" applyAlignment="1">
      <alignment horizontal="center" vertical="center" wrapText="1"/>
    </xf>
    <xf numFmtId="0" fontId="15" fillId="4" borderId="11" xfId="0" applyFont="1" applyFill="1" applyBorder="1" applyAlignment="1">
      <alignment vertical="center" wrapText="1"/>
    </xf>
    <xf numFmtId="0" fontId="15" fillId="4" borderId="12" xfId="0" applyFont="1" applyFill="1" applyBorder="1" applyAlignment="1">
      <alignment vertical="center" wrapText="1"/>
    </xf>
    <xf numFmtId="0" fontId="15" fillId="4" borderId="13" xfId="0" applyFont="1" applyFill="1" applyBorder="1" applyAlignment="1">
      <alignment vertical="center" wrapText="1"/>
    </xf>
    <xf numFmtId="0" fontId="15" fillId="4" borderId="26"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79" xfId="0" applyFont="1" applyFill="1" applyBorder="1" applyAlignment="1">
      <alignment horizontal="left" vertical="center" wrapText="1"/>
    </xf>
    <xf numFmtId="0" fontId="15" fillId="4" borderId="80" xfId="0" applyFont="1" applyFill="1" applyBorder="1" applyAlignment="1">
      <alignment horizontal="left" vertical="center" wrapText="1"/>
    </xf>
    <xf numFmtId="0" fontId="15" fillId="4" borderId="81" xfId="0" applyFont="1" applyFill="1" applyBorder="1" applyAlignment="1">
      <alignment horizontal="left" vertical="center" wrapText="1"/>
    </xf>
    <xf numFmtId="49" fontId="9" fillId="4" borderId="16" xfId="0" applyNumberFormat="1" applyFont="1" applyFill="1" applyBorder="1" applyAlignment="1">
      <alignment horizontal="center" vertical="center" wrapText="1"/>
    </xf>
    <xf numFmtId="49" fontId="9" fillId="4" borderId="7" xfId="0" applyNumberFormat="1" applyFont="1" applyFill="1" applyBorder="1" applyAlignment="1">
      <alignment horizontal="center" vertical="center" wrapText="1"/>
    </xf>
    <xf numFmtId="49" fontId="9" fillId="4" borderId="88" xfId="0" applyNumberFormat="1" applyFont="1" applyFill="1" applyBorder="1" applyAlignment="1">
      <alignment horizontal="center" vertical="center" wrapText="1"/>
    </xf>
    <xf numFmtId="168" fontId="9" fillId="4" borderId="20" xfId="0" applyNumberFormat="1" applyFont="1" applyFill="1" applyBorder="1" applyAlignment="1">
      <alignment horizontal="center" vertical="center" wrapText="1"/>
    </xf>
    <xf numFmtId="0" fontId="9" fillId="4" borderId="43" xfId="0" applyFont="1" applyFill="1" applyBorder="1" applyAlignment="1">
      <alignment horizontal="center"/>
    </xf>
    <xf numFmtId="0" fontId="9" fillId="4" borderId="64" xfId="0" applyFont="1" applyFill="1" applyBorder="1" applyAlignment="1">
      <alignment horizontal="center"/>
    </xf>
    <xf numFmtId="0" fontId="9" fillId="4" borderId="17" xfId="0" applyFont="1" applyFill="1" applyBorder="1" applyAlignment="1">
      <alignment horizontal="center" vertical="center" wrapText="1"/>
    </xf>
    <xf numFmtId="0" fontId="9" fillId="4" borderId="11" xfId="0" applyFont="1" applyFill="1" applyBorder="1" applyAlignment="1">
      <alignment horizontal="left"/>
    </xf>
    <xf numFmtId="0" fontId="9" fillId="4" borderId="12" xfId="0" applyFont="1" applyFill="1" applyBorder="1" applyAlignment="1">
      <alignment horizontal="left"/>
    </xf>
    <xf numFmtId="0" fontId="9" fillId="6" borderId="5" xfId="0" applyFont="1" applyFill="1" applyBorder="1" applyAlignment="1" applyProtection="1">
      <alignment horizontal="left" vertical="top"/>
      <protection locked="0"/>
    </xf>
    <xf numFmtId="0" fontId="9" fillId="6" borderId="7" xfId="0" applyFont="1" applyFill="1" applyBorder="1" applyAlignment="1" applyProtection="1">
      <alignment horizontal="left" vertical="top"/>
      <protection locked="0"/>
    </xf>
    <xf numFmtId="0" fontId="9" fillId="4" borderId="9" xfId="0" applyFont="1" applyFill="1" applyBorder="1" applyAlignment="1">
      <alignment horizontal="left"/>
    </xf>
    <xf numFmtId="0" fontId="9" fillId="4" borderId="6" xfId="0" applyFont="1" applyFill="1" applyBorder="1" applyAlignment="1">
      <alignment horizontal="left"/>
    </xf>
    <xf numFmtId="0" fontId="9" fillId="4" borderId="9" xfId="0" applyFont="1" applyFill="1" applyBorder="1" applyAlignment="1">
      <alignment horizontal="left" wrapText="1"/>
    </xf>
    <xf numFmtId="0" fontId="9" fillId="4" borderId="6" xfId="0" applyFont="1" applyFill="1" applyBorder="1" applyAlignment="1">
      <alignment horizontal="left" wrapText="1"/>
    </xf>
    <xf numFmtId="9" fontId="9" fillId="4" borderId="26" xfId="0" applyNumberFormat="1" applyFont="1" applyFill="1" applyBorder="1" applyAlignment="1">
      <alignment horizontal="center" vertical="center" wrapText="1"/>
    </xf>
    <xf numFmtId="9" fontId="9" fillId="4" borderId="0" xfId="0" applyNumberFormat="1" applyFont="1" applyFill="1" applyBorder="1" applyAlignment="1">
      <alignment horizontal="center" vertical="center" wrapText="1"/>
    </xf>
    <xf numFmtId="9" fontId="9" fillId="4" borderId="27" xfId="0" applyNumberFormat="1" applyFont="1" applyFill="1" applyBorder="1" applyAlignment="1">
      <alignment horizontal="center" vertical="center" wrapText="1"/>
    </xf>
    <xf numFmtId="0" fontId="9" fillId="4" borderId="16" xfId="0" applyFont="1" applyFill="1" applyBorder="1" applyAlignment="1">
      <alignment horizontal="center"/>
    </xf>
    <xf numFmtId="0" fontId="9" fillId="4" borderId="17" xfId="0" applyFont="1" applyFill="1" applyBorder="1" applyAlignment="1">
      <alignment horizontal="center"/>
    </xf>
    <xf numFmtId="0" fontId="9" fillId="4" borderId="0" xfId="0" applyFont="1" applyFill="1" applyBorder="1" applyAlignment="1">
      <alignment horizontal="left" vertical="top" wrapText="1"/>
    </xf>
    <xf numFmtId="0" fontId="9" fillId="4" borderId="27" xfId="0" applyFont="1" applyFill="1" applyBorder="1" applyAlignment="1">
      <alignment horizontal="left" vertical="top" wrapText="1"/>
    </xf>
    <xf numFmtId="168" fontId="9" fillId="4" borderId="28" xfId="0" applyNumberFormat="1" applyFont="1" applyFill="1" applyBorder="1" applyAlignment="1">
      <alignment horizontal="center" vertical="center" wrapText="1"/>
    </xf>
    <xf numFmtId="168" fontId="9" fillId="4" borderId="18" xfId="0" applyNumberFormat="1" applyFont="1" applyFill="1" applyBorder="1" applyAlignment="1">
      <alignment horizontal="center" vertical="center" wrapText="1"/>
    </xf>
    <xf numFmtId="168" fontId="9" fillId="4" borderId="87" xfId="0" applyNumberFormat="1" applyFont="1" applyFill="1" applyBorder="1" applyAlignment="1">
      <alignment horizontal="center" vertical="center" wrapText="1"/>
    </xf>
    <xf numFmtId="0" fontId="9" fillId="6" borderId="16" xfId="0" applyFont="1" applyFill="1" applyBorder="1" applyAlignment="1">
      <alignment horizontal="left" vertical="center" wrapText="1" indent="3"/>
    </xf>
    <xf numFmtId="0" fontId="9" fillId="6" borderId="7" xfId="0" applyFont="1" applyFill="1" applyBorder="1" applyAlignment="1">
      <alignment horizontal="left" vertical="center" wrapText="1" indent="3"/>
    </xf>
    <xf numFmtId="0" fontId="9" fillId="5" borderId="0" xfId="0" applyFont="1" applyFill="1" applyBorder="1" applyAlignment="1" applyProtection="1">
      <alignment horizontal="center" vertical="top" wrapText="1"/>
      <protection locked="0"/>
    </xf>
    <xf numFmtId="0" fontId="9" fillId="5" borderId="26" xfId="0" applyFont="1" applyFill="1" applyBorder="1" applyAlignment="1" applyProtection="1">
      <alignment horizontal="left"/>
      <protection locked="0"/>
    </xf>
    <xf numFmtId="0" fontId="9" fillId="5" borderId="0" xfId="0" applyFont="1" applyFill="1" applyBorder="1" applyAlignment="1" applyProtection="1">
      <alignment horizontal="left"/>
      <protection locked="0"/>
    </xf>
    <xf numFmtId="0" fontId="9" fillId="5" borderId="27" xfId="0" applyFont="1" applyFill="1" applyBorder="1" applyAlignment="1" applyProtection="1">
      <alignment horizontal="left"/>
      <protection locked="0"/>
    </xf>
    <xf numFmtId="0" fontId="15" fillId="2" borderId="40"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5" borderId="30" xfId="0" applyFont="1" applyFill="1" applyBorder="1" applyAlignment="1">
      <alignment horizontal="left" vertical="center" wrapText="1"/>
    </xf>
    <xf numFmtId="0" fontId="15" fillId="5" borderId="31" xfId="0" applyFont="1" applyFill="1" applyBorder="1" applyAlignment="1">
      <alignment horizontal="left" vertical="center" wrapText="1"/>
    </xf>
    <xf numFmtId="0" fontId="15" fillId="5" borderId="32" xfId="0" applyFont="1" applyFill="1" applyBorder="1" applyAlignment="1">
      <alignment horizontal="left" vertical="center" wrapText="1"/>
    </xf>
    <xf numFmtId="164" fontId="9" fillId="4" borderId="72" xfId="0" applyNumberFormat="1" applyFont="1" applyFill="1" applyBorder="1" applyAlignment="1">
      <alignment horizontal="center" vertical="center" wrapText="1"/>
    </xf>
    <xf numFmtId="164" fontId="9" fillId="4" borderId="73" xfId="0" applyNumberFormat="1" applyFont="1" applyFill="1" applyBorder="1" applyAlignment="1">
      <alignment horizontal="center" vertical="center" wrapText="1"/>
    </xf>
    <xf numFmtId="4" fontId="9" fillId="4" borderId="68" xfId="0" applyNumberFormat="1" applyFont="1" applyFill="1" applyBorder="1" applyAlignment="1">
      <alignment horizontal="center" vertical="center" wrapText="1"/>
    </xf>
    <xf numFmtId="4" fontId="9" fillId="4" borderId="71" xfId="0" applyNumberFormat="1" applyFont="1" applyFill="1" applyBorder="1" applyAlignment="1">
      <alignment horizontal="center" vertical="center" wrapText="1"/>
    </xf>
    <xf numFmtId="0" fontId="9" fillId="6" borderId="5" xfId="0" applyFont="1" applyFill="1" applyBorder="1" applyAlignment="1" applyProtection="1">
      <alignment horizontal="left" vertical="top" wrapText="1"/>
      <protection locked="0"/>
    </xf>
    <xf numFmtId="0" fontId="9" fillId="6" borderId="7" xfId="0" applyFont="1" applyFill="1" applyBorder="1" applyAlignment="1" applyProtection="1">
      <alignment horizontal="left" vertical="top" wrapText="1"/>
      <protection locked="0"/>
    </xf>
    <xf numFmtId="0" fontId="9" fillId="4" borderId="11" xfId="0" applyFont="1" applyFill="1" applyBorder="1"/>
    <xf numFmtId="0" fontId="9" fillId="4" borderId="12" xfId="0" applyFont="1" applyFill="1" applyBorder="1"/>
    <xf numFmtId="0" fontId="9" fillId="4" borderId="9" xfId="0" applyFont="1" applyFill="1" applyBorder="1" applyAlignment="1">
      <alignment wrapText="1"/>
    </xf>
    <xf numFmtId="0" fontId="9" fillId="4" borderId="6" xfId="0" applyFont="1" applyFill="1" applyBorder="1" applyAlignment="1">
      <alignment wrapText="1"/>
    </xf>
    <xf numFmtId="0" fontId="9" fillId="4" borderId="9" xfId="0" applyFont="1" applyFill="1" applyBorder="1"/>
    <xf numFmtId="0" fontId="9" fillId="4" borderId="6" xfId="0" applyFont="1" applyFill="1" applyBorder="1"/>
    <xf numFmtId="49" fontId="9" fillId="4" borderId="65" xfId="0" applyNumberFormat="1" applyFont="1" applyFill="1" applyBorder="1" applyAlignment="1">
      <alignment horizontal="center" vertical="center" wrapText="1"/>
    </xf>
    <xf numFmtId="49" fontId="9" fillId="4" borderId="0" xfId="0" applyNumberFormat="1" applyFont="1" applyFill="1" applyBorder="1" applyAlignment="1">
      <alignment horizontal="center" vertical="center" wrapText="1"/>
    </xf>
    <xf numFmtId="49" fontId="9" fillId="4" borderId="27" xfId="0" applyNumberFormat="1" applyFont="1" applyFill="1" applyBorder="1" applyAlignment="1">
      <alignment horizontal="center" vertical="center" wrapText="1"/>
    </xf>
    <xf numFmtId="0" fontId="0" fillId="0" borderId="0" xfId="0" applyBorder="1" applyAlignment="1">
      <alignment horizontal="center"/>
    </xf>
    <xf numFmtId="0" fontId="15" fillId="4" borderId="23"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4" borderId="11"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13" xfId="0" applyFont="1" applyFill="1" applyBorder="1" applyAlignment="1">
      <alignment horizontal="left" vertical="center" wrapText="1"/>
    </xf>
    <xf numFmtId="49" fontId="9" fillId="4" borderId="92" xfId="0" applyNumberFormat="1"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6" xfId="0" applyFont="1" applyFill="1" applyBorder="1" applyAlignment="1" applyProtection="1">
      <alignment horizontal="left" vertical="center" wrapText="1"/>
    </xf>
    <xf numFmtId="0" fontId="9" fillId="4" borderId="0" xfId="0" applyFont="1" applyFill="1" applyBorder="1" applyAlignment="1" applyProtection="1">
      <alignment horizontal="left" vertical="center" wrapText="1"/>
    </xf>
    <xf numFmtId="0" fontId="9" fillId="6" borderId="16" xfId="0" applyFont="1" applyFill="1" applyBorder="1" applyAlignment="1" applyProtection="1">
      <alignment horizontal="left" vertical="center" wrapText="1" indent="2"/>
      <protection locked="0"/>
    </xf>
    <xf numFmtId="0" fontId="9" fillId="6" borderId="7" xfId="0" applyFont="1" applyFill="1" applyBorder="1" applyAlignment="1" applyProtection="1">
      <alignment horizontal="left" vertical="center" wrapText="1" indent="2"/>
      <protection locked="0"/>
    </xf>
    <xf numFmtId="0" fontId="15" fillId="2" borderId="93"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94" xfId="0" applyFont="1" applyFill="1" applyBorder="1" applyAlignment="1">
      <alignment horizontal="center" vertical="center" wrapText="1"/>
    </xf>
    <xf numFmtId="0" fontId="15" fillId="4" borderId="30" xfId="0" applyFont="1" applyFill="1" applyBorder="1" applyAlignment="1">
      <alignment horizontal="left" vertical="center" wrapText="1"/>
    </xf>
    <xf numFmtId="0" fontId="15" fillId="4" borderId="31" xfId="0" applyFont="1" applyFill="1" applyBorder="1" applyAlignment="1">
      <alignment horizontal="left" vertical="center" wrapText="1"/>
    </xf>
    <xf numFmtId="0" fontId="15" fillId="4" borderId="32" xfId="0" applyFont="1" applyFill="1" applyBorder="1" applyAlignment="1">
      <alignment horizontal="left" vertical="center" wrapText="1"/>
    </xf>
    <xf numFmtId="0" fontId="9" fillId="6" borderId="69" xfId="0" applyFont="1" applyFill="1" applyBorder="1" applyAlignment="1" applyProtection="1">
      <alignment horizontal="left" vertical="center" wrapText="1" indent="2"/>
      <protection locked="0"/>
    </xf>
    <xf numFmtId="0" fontId="9" fillId="6" borderId="18" xfId="0" applyFont="1" applyFill="1" applyBorder="1" applyAlignment="1" applyProtection="1">
      <alignment horizontal="left" vertical="center" wrapText="1" indent="2"/>
      <protection locked="0"/>
    </xf>
    <xf numFmtId="0" fontId="15" fillId="7" borderId="40" xfId="0" applyFont="1" applyFill="1" applyBorder="1" applyAlignment="1">
      <alignment horizontal="center" vertical="center" wrapText="1"/>
    </xf>
    <xf numFmtId="0" fontId="15" fillId="7" borderId="39" xfId="0" applyFont="1" applyFill="1" applyBorder="1" applyAlignment="1">
      <alignment horizontal="center" vertical="center" wrapText="1"/>
    </xf>
    <xf numFmtId="0" fontId="15" fillId="7" borderId="41" xfId="0" applyFont="1" applyFill="1" applyBorder="1" applyAlignment="1">
      <alignment horizontal="center" vertical="center" wrapText="1"/>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26" xfId="0" applyFont="1" applyFill="1" applyBorder="1" applyAlignment="1" applyProtection="1">
      <alignment horizontal="left" vertical="center" wrapText="1"/>
      <protection locked="0"/>
    </xf>
    <xf numFmtId="0" fontId="9" fillId="4" borderId="0" xfId="0" applyFont="1" applyFill="1" applyBorder="1" applyAlignment="1" applyProtection="1">
      <alignment horizontal="left" vertical="center" wrapText="1"/>
      <protection locked="0"/>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9" fillId="5" borderId="20" xfId="0" applyFont="1" applyFill="1" applyBorder="1" applyAlignment="1" applyProtection="1">
      <alignment horizontal="center" vertical="center" wrapText="1"/>
    </xf>
    <xf numFmtId="0" fontId="9" fillId="5" borderId="75" xfId="0" applyFont="1" applyFill="1" applyBorder="1" applyAlignment="1" applyProtection="1">
      <alignment horizontal="center" vertical="center" wrapText="1"/>
    </xf>
    <xf numFmtId="0" fontId="9" fillId="4" borderId="5"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8" xfId="0" applyFont="1" applyFill="1" applyBorder="1" applyAlignment="1">
      <alignment horizontal="center" vertical="center" wrapText="1"/>
    </xf>
    <xf numFmtId="0" fontId="15" fillId="5" borderId="10" xfId="0" applyFont="1" applyFill="1" applyBorder="1" applyAlignment="1">
      <alignment horizontal="center" vertical="center" wrapText="1"/>
    </xf>
    <xf numFmtId="2" fontId="9" fillId="4" borderId="6" xfId="0" applyNumberFormat="1" applyFont="1" applyFill="1" applyBorder="1" applyAlignment="1">
      <alignment horizontal="center" vertical="center"/>
    </xf>
    <xf numFmtId="2" fontId="9" fillId="4" borderId="10" xfId="0" applyNumberFormat="1" applyFont="1" applyFill="1" applyBorder="1" applyAlignment="1">
      <alignment horizontal="center" vertical="center"/>
    </xf>
    <xf numFmtId="0" fontId="9" fillId="5" borderId="0" xfId="0" applyFont="1" applyFill="1" applyBorder="1" applyAlignment="1" applyProtection="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9" fillId="4" borderId="42" xfId="0" applyFont="1" applyFill="1" applyBorder="1" applyAlignment="1">
      <alignment horizontal="left" vertical="center" wrapText="1"/>
    </xf>
    <xf numFmtId="0" fontId="9" fillId="4" borderId="36" xfId="0" applyFont="1" applyFill="1" applyBorder="1" applyAlignment="1">
      <alignment horizontal="left" vertical="center" wrapText="1"/>
    </xf>
    <xf numFmtId="0" fontId="9" fillId="4" borderId="37" xfId="0" applyFont="1" applyFill="1" applyBorder="1" applyAlignment="1">
      <alignment horizontal="left" vertical="center" wrapText="1"/>
    </xf>
    <xf numFmtId="167" fontId="9" fillId="4" borderId="6" xfId="2" applyNumberFormat="1" applyFont="1" applyFill="1" applyBorder="1" applyAlignment="1">
      <alignment horizontal="center" vertical="center"/>
    </xf>
    <xf numFmtId="167" fontId="9" fillId="4" borderId="10" xfId="2" applyNumberFormat="1" applyFont="1" applyFill="1" applyBorder="1" applyAlignment="1">
      <alignment horizontal="center" vertical="center"/>
    </xf>
    <xf numFmtId="0" fontId="9" fillId="5" borderId="30" xfId="0" applyFont="1" applyFill="1" applyBorder="1" applyAlignment="1" applyProtection="1">
      <alignment horizontal="left" vertical="center"/>
    </xf>
    <xf numFmtId="0" fontId="9" fillId="5" borderId="31" xfId="0" applyFont="1" applyFill="1" applyBorder="1" applyAlignment="1" applyProtection="1">
      <alignment horizontal="left" vertical="center"/>
    </xf>
    <xf numFmtId="0" fontId="9" fillId="5" borderId="32" xfId="0" applyFont="1" applyFill="1" applyBorder="1" applyAlignment="1" applyProtection="1">
      <alignment horizontal="left" vertical="center"/>
    </xf>
    <xf numFmtId="0" fontId="9" fillId="5" borderId="42" xfId="0" applyFont="1" applyFill="1" applyBorder="1" applyAlignment="1">
      <alignment horizontal="left" vertical="center" wrapText="1"/>
    </xf>
    <xf numFmtId="0" fontId="9" fillId="5" borderId="36" xfId="0" applyFont="1" applyFill="1" applyBorder="1" applyAlignment="1">
      <alignment horizontal="left" vertical="center" wrapText="1"/>
    </xf>
    <xf numFmtId="0" fontId="9" fillId="5" borderId="37"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9" fillId="5" borderId="24" xfId="0" applyFont="1" applyFill="1" applyBorder="1" applyAlignment="1">
      <alignment horizontal="left" vertical="center" wrapText="1"/>
    </xf>
    <xf numFmtId="0" fontId="9" fillId="5" borderId="25" xfId="0" applyFont="1" applyFill="1" applyBorder="1" applyAlignment="1">
      <alignment horizontal="left" vertical="center" wrapText="1"/>
    </xf>
    <xf numFmtId="0" fontId="9" fillId="4" borderId="5" xfId="0" applyFont="1" applyFill="1" applyBorder="1" applyAlignment="1">
      <alignment horizontal="left" wrapText="1"/>
    </xf>
    <xf numFmtId="0" fontId="9" fillId="4" borderId="17" xfId="0" applyFont="1" applyFill="1" applyBorder="1" applyAlignment="1">
      <alignment horizontal="left" wrapText="1"/>
    </xf>
    <xf numFmtId="0" fontId="9" fillId="6" borderId="42" xfId="0" applyFont="1" applyFill="1" applyBorder="1" applyAlignment="1" applyProtection="1">
      <alignment vertical="top" wrapText="1"/>
      <protection locked="0"/>
    </xf>
    <xf numFmtId="0" fontId="9" fillId="6" borderId="36" xfId="0" applyFont="1" applyFill="1" applyBorder="1" applyAlignment="1" applyProtection="1">
      <alignment vertical="top" wrapText="1"/>
      <protection locked="0"/>
    </xf>
    <xf numFmtId="0" fontId="9" fillId="4" borderId="0" xfId="0" applyFont="1" applyFill="1" applyBorder="1" applyAlignment="1">
      <alignment horizontal="center"/>
    </xf>
    <xf numFmtId="0" fontId="9" fillId="4" borderId="31" xfId="0" applyFont="1" applyFill="1" applyBorder="1" applyAlignment="1">
      <alignment horizontal="center" wrapText="1"/>
    </xf>
    <xf numFmtId="0" fontId="9" fillId="5" borderId="5"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4" borderId="31" xfId="0" applyFont="1" applyFill="1" applyBorder="1" applyAlignment="1">
      <alignment horizontal="center" vertical="center"/>
    </xf>
    <xf numFmtId="0" fontId="12" fillId="5" borderId="30" xfId="3" applyFont="1" applyFill="1" applyBorder="1" applyAlignment="1">
      <alignment horizontal="left" vertical="center" wrapText="1"/>
    </xf>
    <xf numFmtId="0" fontId="12" fillId="5" borderId="31" xfId="3" applyFont="1" applyFill="1" applyBorder="1" applyAlignment="1">
      <alignment horizontal="left" vertical="center" wrapText="1"/>
    </xf>
    <xf numFmtId="0" fontId="12" fillId="5" borderId="32" xfId="3" applyFont="1" applyFill="1" applyBorder="1" applyAlignment="1">
      <alignment horizontal="left" vertical="center" wrapText="1"/>
    </xf>
    <xf numFmtId="0" fontId="9" fillId="5" borderId="30" xfId="0" applyFont="1" applyFill="1" applyBorder="1" applyAlignment="1" applyProtection="1">
      <alignment horizontal="left" vertical="center" wrapText="1"/>
      <protection locked="0"/>
    </xf>
    <xf numFmtId="0" fontId="9" fillId="5" borderId="31" xfId="0" applyFont="1" applyFill="1" applyBorder="1" applyAlignment="1" applyProtection="1">
      <alignment horizontal="left" vertical="center" wrapText="1"/>
      <protection locked="0"/>
    </xf>
    <xf numFmtId="0" fontId="9" fillId="5" borderId="32" xfId="0" applyFont="1" applyFill="1" applyBorder="1" applyAlignment="1" applyProtection="1">
      <alignment horizontal="left" vertical="center" wrapText="1"/>
      <protection locked="0"/>
    </xf>
    <xf numFmtId="0" fontId="9" fillId="5" borderId="28" xfId="0" applyFont="1" applyFill="1" applyBorder="1" applyAlignment="1">
      <alignment horizontal="left" wrapText="1"/>
    </xf>
    <xf numFmtId="0" fontId="9" fillId="5" borderId="18" xfId="0" applyFont="1" applyFill="1" applyBorder="1" applyAlignment="1">
      <alignment horizontal="left" wrapText="1"/>
    </xf>
    <xf numFmtId="0" fontId="9" fillId="5" borderId="87" xfId="0" applyFont="1" applyFill="1" applyBorder="1" applyAlignment="1">
      <alignment horizontal="left" wrapText="1"/>
    </xf>
    <xf numFmtId="0" fontId="9" fillId="5" borderId="40" xfId="0" applyFont="1" applyFill="1" applyBorder="1" applyAlignment="1">
      <alignment horizontal="left" vertical="center" wrapText="1"/>
    </xf>
    <xf numFmtId="0" fontId="9" fillId="5" borderId="39" xfId="0" applyFont="1" applyFill="1" applyBorder="1" applyAlignment="1">
      <alignment horizontal="left" vertical="center" wrapText="1"/>
    </xf>
    <xf numFmtId="0" fontId="9" fillId="5" borderId="17" xfId="0" applyFont="1" applyFill="1" applyBorder="1" applyAlignment="1">
      <alignment horizontal="left" vertical="center" wrapText="1"/>
    </xf>
    <xf numFmtId="0" fontId="9" fillId="5" borderId="24" xfId="0" applyFont="1" applyFill="1" applyBorder="1" applyAlignment="1">
      <alignment horizontal="center" vertical="center" wrapText="1"/>
    </xf>
    <xf numFmtId="0" fontId="9" fillId="5" borderId="11" xfId="0" applyFont="1" applyFill="1" applyBorder="1" applyAlignment="1">
      <alignment horizontal="left" vertical="center" wrapText="1"/>
    </xf>
    <xf numFmtId="0" fontId="9" fillId="5" borderId="64"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5" xfId="0" applyFont="1" applyFill="1" applyBorder="1" applyAlignment="1">
      <alignment horizontal="left" wrapText="1"/>
    </xf>
    <xf numFmtId="0" fontId="9" fillId="5" borderId="7" xfId="0" applyFont="1" applyFill="1" applyBorder="1" applyAlignment="1">
      <alignment horizontal="left" wrapText="1"/>
    </xf>
    <xf numFmtId="0" fontId="9" fillId="5" borderId="8" xfId="0" applyFont="1" applyFill="1" applyBorder="1" applyAlignment="1">
      <alignment horizontal="left"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9" fontId="9" fillId="4" borderId="5" xfId="3" applyNumberFormat="1" applyFont="1" applyFill="1" applyBorder="1" applyAlignment="1">
      <alignment horizontal="left" vertical="center" wrapText="1"/>
    </xf>
    <xf numFmtId="9" fontId="9" fillId="4" borderId="7" xfId="3" applyNumberFormat="1" applyFont="1" applyFill="1" applyBorder="1" applyAlignment="1">
      <alignment horizontal="left" vertical="center" wrapText="1"/>
    </xf>
    <xf numFmtId="9" fontId="9" fillId="4" borderId="8" xfId="3" applyNumberFormat="1" applyFont="1" applyFill="1" applyBorder="1" applyAlignment="1">
      <alignment horizontal="left" vertical="center" wrapText="1"/>
    </xf>
    <xf numFmtId="0" fontId="15" fillId="0" borderId="76"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21" xfId="0" applyFont="1" applyFill="1" applyBorder="1" applyAlignment="1">
      <alignment horizontal="center" vertical="center"/>
    </xf>
    <xf numFmtId="168" fontId="9" fillId="4" borderId="26" xfId="0" applyNumberFormat="1" applyFont="1" applyFill="1" applyBorder="1" applyAlignment="1" applyProtection="1">
      <alignment horizontal="center" vertical="center"/>
      <protection locked="0" hidden="1"/>
    </xf>
    <xf numFmtId="168" fontId="9" fillId="4" borderId="0" xfId="0" applyNumberFormat="1" applyFont="1" applyFill="1" applyBorder="1" applyAlignment="1" applyProtection="1">
      <alignment horizontal="center" vertical="center"/>
      <protection locked="0" hidden="1"/>
    </xf>
    <xf numFmtId="168" fontId="9" fillId="4" borderId="27" xfId="0" applyNumberFormat="1" applyFont="1" applyFill="1" applyBorder="1" applyAlignment="1" applyProtection="1">
      <alignment horizontal="center" vertical="center"/>
      <protection locked="0" hidden="1"/>
    </xf>
    <xf numFmtId="0" fontId="9" fillId="4" borderId="27"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0" xfId="0" applyFont="1" applyFill="1" applyBorder="1" applyAlignment="1">
      <alignment horizontal="center" vertical="center"/>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1" xfId="0" applyFont="1" applyFill="1" applyBorder="1" applyAlignment="1">
      <alignment horizontal="center" vertical="center" wrapText="1"/>
    </xf>
    <xf numFmtId="9" fontId="9" fillId="4" borderId="0" xfId="0" applyNumberFormat="1" applyFont="1" applyFill="1" applyBorder="1" applyAlignment="1" applyProtection="1">
      <alignment horizontal="center" vertical="center" wrapText="1"/>
    </xf>
    <xf numFmtId="9" fontId="15" fillId="6" borderId="6" xfId="0" applyNumberFormat="1" applyFont="1" applyFill="1" applyBorder="1" applyAlignment="1" applyProtection="1">
      <alignment horizontal="center" vertical="center" wrapText="1"/>
    </xf>
    <xf numFmtId="0" fontId="9" fillId="4" borderId="11" xfId="0" applyFont="1" applyFill="1" applyBorder="1" applyAlignment="1" applyProtection="1">
      <alignment horizontal="left" vertical="center" wrapText="1"/>
    </xf>
    <xf numFmtId="0" fontId="9" fillId="4" borderId="12" xfId="0" applyFont="1" applyFill="1" applyBorder="1" applyAlignment="1" applyProtection="1">
      <alignment horizontal="left" vertical="center" wrapText="1"/>
    </xf>
    <xf numFmtId="0" fontId="9" fillId="4" borderId="13" xfId="0" applyFont="1" applyFill="1" applyBorder="1" applyAlignment="1" applyProtection="1">
      <alignment horizontal="left" vertical="center" wrapText="1"/>
    </xf>
    <xf numFmtId="0" fontId="15" fillId="4" borderId="9" xfId="3" applyFont="1" applyFill="1" applyBorder="1" applyAlignment="1" applyProtection="1">
      <alignment vertical="center" wrapText="1"/>
    </xf>
    <xf numFmtId="0" fontId="15" fillId="2" borderId="40" xfId="8" applyFont="1" applyFill="1" applyBorder="1" applyAlignment="1" applyProtection="1">
      <alignment horizontal="center" vertical="center" wrapText="1"/>
    </xf>
    <xf numFmtId="0" fontId="15" fillId="2" borderId="41" xfId="8" applyFont="1" applyFill="1" applyBorder="1" applyAlignment="1" applyProtection="1">
      <alignment horizontal="center" vertical="center" wrapText="1"/>
    </xf>
    <xf numFmtId="0" fontId="9" fillId="0" borderId="42" xfId="8" applyFont="1" applyFill="1" applyBorder="1" applyAlignment="1" applyProtection="1">
      <alignment horizontal="left" vertical="center" wrapText="1"/>
    </xf>
    <xf numFmtId="0" fontId="9" fillId="0" borderId="37" xfId="8" applyFont="1" applyFill="1" applyBorder="1" applyAlignment="1" applyProtection="1">
      <alignment horizontal="left" vertical="center" wrapText="1"/>
    </xf>
    <xf numFmtId="0" fontId="9" fillId="0" borderId="0" xfId="8" applyFont="1" applyFill="1" applyBorder="1" applyAlignment="1" applyProtection="1">
      <alignment horizontal="center" vertical="center" wrapText="1"/>
    </xf>
    <xf numFmtId="0" fontId="15" fillId="2" borderId="62" xfId="8" applyFont="1" applyFill="1" applyBorder="1" applyAlignment="1" applyProtection="1">
      <alignment horizontal="center" vertical="center" wrapText="1"/>
    </xf>
    <xf numFmtId="0" fontId="9" fillId="0" borderId="78" xfId="8" applyFont="1" applyFill="1" applyBorder="1" applyAlignment="1" applyProtection="1">
      <alignment horizontal="left" vertical="center" wrapText="1"/>
    </xf>
    <xf numFmtId="0" fontId="15" fillId="4" borderId="9" xfId="3" applyFont="1" applyFill="1" applyBorder="1" applyAlignment="1" applyProtection="1">
      <alignment horizontal="left" vertical="top" wrapText="1"/>
    </xf>
  </cellXfs>
  <cellStyles count="9">
    <cellStyle name="Hyperlink" xfId="5" builtinId="8"/>
    <cellStyle name="Normal" xfId="0" builtinId="0" customBuiltin="1"/>
    <cellStyle name="Normal 2" xfId="1"/>
    <cellStyle name="Normal 2 2" xfId="3"/>
    <cellStyle name="Normal 3" xfId="4"/>
    <cellStyle name="Normal 4" xfId="6"/>
    <cellStyle name="Normal 5" xfId="7"/>
    <cellStyle name="Normal 6" xfId="8"/>
    <cellStyle name="Percent" xfId="2" builtinId="5"/>
  </cellStyles>
  <dxfs count="0"/>
  <tableStyles count="0" defaultTableStyle="TableStyleMedium2" defaultPivotStyle="PivotStyleLight16"/>
  <colors>
    <mruColors>
      <color rgb="FFE4E4E4"/>
      <color rgb="FFFFFF99"/>
      <color rgb="FFD1D1D1"/>
      <color rgb="FF969696"/>
      <color rgb="FFC0C0C0"/>
      <color rgb="FFFA5858"/>
      <color rgb="FFAF050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3</xdr:row>
      <xdr:rowOff>38100</xdr:rowOff>
    </xdr:from>
    <xdr:to>
      <xdr:col>1</xdr:col>
      <xdr:colOff>7567788</xdr:colOff>
      <xdr:row>42</xdr:row>
      <xdr:rowOff>95250</xdr:rowOff>
    </xdr:to>
    <xdr:pic>
      <xdr:nvPicPr>
        <xdr:cNvPr id="3" name="Picture 2" descr="This flowchart is an overview of the steps involved in determining if the costs of the proposed project will likely result in substantial and widespread impacts, including estimating costs of pollution control to meet water quality standards, annualizing pollution control costs, and financial impact analysis.&#10;&#10;&#10;"/>
        <xdr:cNvPicPr>
          <a:picLocks noChangeAspect="1"/>
        </xdr:cNvPicPr>
      </xdr:nvPicPr>
      <xdr:blipFill rotWithShape="1">
        <a:blip xmlns:r="http://schemas.openxmlformats.org/officeDocument/2006/relationships" r:embed="rId1" cstate="print"/>
        <a:srcRect l="16324" r="6409"/>
        <a:stretch/>
      </xdr:blipFill>
      <xdr:spPr>
        <a:xfrm>
          <a:off x="3162300" y="1362075"/>
          <a:ext cx="7120113" cy="7496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oisj/AppData/Local/Microsoft/Windows/Temporary%20Internet%20Files/Content.Outlook/8A04S66G/SubsWide%20Impact%20-%20Private%20Sector%20Entities%20_2-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unesj/AppData/Local/Microsoft/Windows/Temporary%20Internet%20Files/Content.Outlook/WTN0VRI6/Copy%20of%20Measuring%20Substantial%20Impacts%20--%20Private%20Entities_082511%2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adme"/>
      <sheetName val="Verify Project Costs"/>
      <sheetName val="Inputs - Substantial Impact"/>
      <sheetName val="Worksheet G"/>
      <sheetName val="Worksheet H"/>
      <sheetName val="Worksheet I"/>
      <sheetName val="Worksheet J"/>
      <sheetName val="Worksheet K"/>
      <sheetName val="Worksheet L"/>
      <sheetName val="Summary of Substantial Impacts"/>
      <sheetName val="Financial Analysis Summary"/>
      <sheetName val="Inputs - Widespread Impact"/>
      <sheetName val="Worksheet N"/>
      <sheetName val="Sample Financial Information"/>
      <sheetName val="Sample Inputs"/>
    </sheetNames>
    <sheetDataSet>
      <sheetData sheetId="0"/>
      <sheetData sheetId="1"/>
      <sheetData sheetId="2"/>
      <sheetData sheetId="3"/>
      <sheetData sheetId="4">
        <row r="21">
          <cell r="D21">
            <v>1</v>
          </cell>
        </row>
      </sheetData>
      <sheetData sheetId="5"/>
      <sheetData sheetId="6">
        <row r="19">
          <cell r="D19">
            <v>1</v>
          </cell>
        </row>
      </sheetData>
      <sheetData sheetId="7">
        <row r="26">
          <cell r="D26">
            <v>1</v>
          </cell>
        </row>
      </sheetData>
      <sheetData sheetId="8">
        <row r="19">
          <cell r="D19">
            <v>1</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versions"/>
      <sheetName val="List of Companies"/>
      <sheetName val="Inputs"/>
      <sheetName val="Worksheet G"/>
      <sheetName val="Worksheet H"/>
      <sheetName val="Worksheet I"/>
      <sheetName val="Worksheet J"/>
      <sheetName val="Worksheet K"/>
      <sheetName val="Worksheet L"/>
      <sheetName val="Summary of Substantial Impacts"/>
    </sheetNames>
    <sheetDataSet>
      <sheetData sheetId="0">
        <row r="2">
          <cell r="B2">
            <v>1.45058</v>
          </cell>
        </row>
        <row r="3">
          <cell r="B3">
            <v>1.6382699999999999</v>
          </cell>
        </row>
        <row r="8">
          <cell r="B8">
            <v>1000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ontrol" Target="../activeX/activeX12.xml"/><Relationship Id="rId5" Type="http://schemas.openxmlformats.org/officeDocument/2006/relationships/control" Target="../activeX/activeX11.xml"/><Relationship Id="rId4" Type="http://schemas.openxmlformats.org/officeDocument/2006/relationships/control" Target="../activeX/activeX10.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hyperlink" Target="http://quickfacts.census.gov/qfd/index.html" TargetMode="External"/><Relationship Id="rId7" Type="http://schemas.openxmlformats.org/officeDocument/2006/relationships/printerSettings" Target="../printerSettings/printerSettings34.bin"/><Relationship Id="rId2" Type="http://schemas.openxmlformats.org/officeDocument/2006/relationships/hyperlink" Target="http://data.bls.gov/timeseries/LNS14000000" TargetMode="External"/><Relationship Id="rId1" Type="http://schemas.openxmlformats.org/officeDocument/2006/relationships/printerSettings" Target="../printerSettings/printerSettings33.bin"/><Relationship Id="rId6" Type="http://schemas.openxmlformats.org/officeDocument/2006/relationships/hyperlink" Target="http://quickfacts.census.gov/qfd/index.html" TargetMode="External"/><Relationship Id="rId5" Type="http://schemas.openxmlformats.org/officeDocument/2006/relationships/hyperlink" Target="http://quickfacts.census.gov/qfd/index.html" TargetMode="External"/><Relationship Id="rId4" Type="http://schemas.openxmlformats.org/officeDocument/2006/relationships/hyperlink" Target="http://quickfacts.census.gov/qfd/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ontrol" Target="../activeX/activeX6.xml"/><Relationship Id="rId5" Type="http://schemas.openxmlformats.org/officeDocument/2006/relationships/control" Target="../activeX/activeX5.xml"/><Relationship Id="rId4" Type="http://schemas.openxmlformats.org/officeDocument/2006/relationships/control" Target="../activeX/activeX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ontrol" Target="../activeX/activeX9.xml"/><Relationship Id="rId5" Type="http://schemas.openxmlformats.org/officeDocument/2006/relationships/control" Target="../activeX/activeX8.xml"/><Relationship Id="rId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sheetPr codeName="Sheet2">
    <pageSetUpPr autoPageBreaks="0" fitToPage="1"/>
  </sheetPr>
  <dimension ref="B1:D39"/>
  <sheetViews>
    <sheetView showGridLines="0" tabSelected="1" zoomScaleNormal="100" zoomScaleSheetLayoutView="100" workbookViewId="0">
      <selection activeCell="B33" sqref="B33:D33"/>
    </sheetView>
  </sheetViews>
  <sheetFormatPr defaultColWidth="9.140625" defaultRowHeight="15"/>
  <cols>
    <col min="1" max="1" width="2.85546875" style="15" customWidth="1"/>
    <col min="2" max="2" width="38.5703125" style="15" customWidth="1"/>
    <col min="3" max="3" width="78.5703125" style="15" customWidth="1"/>
    <col min="4" max="4" width="34.85546875" style="15" customWidth="1"/>
    <col min="5" max="5" width="9.140625" style="15" customWidth="1"/>
    <col min="6" max="16384" width="9.140625" style="15"/>
  </cols>
  <sheetData>
    <row r="1" spans="2:4" ht="40.5" customHeight="1">
      <c r="B1" s="292" t="s">
        <v>426</v>
      </c>
      <c r="C1" s="293"/>
      <c r="D1" s="294"/>
    </row>
    <row r="2" spans="2:4" ht="27" customHeight="1">
      <c r="B2" s="295" t="s">
        <v>79</v>
      </c>
      <c r="C2" s="296"/>
      <c r="D2" s="297"/>
    </row>
    <row r="3" spans="2:4" ht="315.75" customHeight="1" thickBot="1">
      <c r="B3" s="298" t="s">
        <v>455</v>
      </c>
      <c r="C3" s="299"/>
      <c r="D3" s="300"/>
    </row>
    <row r="4" spans="2:4" ht="15" customHeight="1" thickBot="1">
      <c r="B4" s="319"/>
      <c r="C4" s="319"/>
      <c r="D4" s="319"/>
    </row>
    <row r="5" spans="2:4" ht="30" customHeight="1">
      <c r="B5" s="301" t="s">
        <v>412</v>
      </c>
      <c r="C5" s="302"/>
      <c r="D5" s="303"/>
    </row>
    <row r="6" spans="2:4" s="16" customFormat="1" ht="109.5" customHeight="1">
      <c r="B6" s="304" t="s">
        <v>456</v>
      </c>
      <c r="C6" s="305"/>
      <c r="D6" s="306"/>
    </row>
    <row r="7" spans="2:4" s="16" customFormat="1" ht="114.75" customHeight="1">
      <c r="B7" s="307" t="s">
        <v>457</v>
      </c>
      <c r="C7" s="308"/>
      <c r="D7" s="309"/>
    </row>
    <row r="8" spans="2:4" ht="98.25" customHeight="1">
      <c r="B8" s="310" t="s">
        <v>458</v>
      </c>
      <c r="C8" s="311"/>
      <c r="D8" s="312"/>
    </row>
    <row r="9" spans="2:4" ht="127.5" customHeight="1">
      <c r="B9" s="313" t="s">
        <v>459</v>
      </c>
      <c r="C9" s="314"/>
      <c r="D9" s="315"/>
    </row>
    <row r="10" spans="2:4" ht="109.5" customHeight="1">
      <c r="B10" s="310" t="s">
        <v>460</v>
      </c>
      <c r="C10" s="311"/>
      <c r="D10" s="312"/>
    </row>
    <row r="11" spans="2:4" ht="114.75" customHeight="1">
      <c r="B11" s="316" t="s">
        <v>461</v>
      </c>
      <c r="C11" s="317"/>
      <c r="D11" s="318"/>
    </row>
    <row r="12" spans="2:4" ht="135" customHeight="1">
      <c r="B12" s="289" t="s">
        <v>462</v>
      </c>
      <c r="C12" s="290"/>
      <c r="D12" s="291"/>
    </row>
    <row r="13" spans="2:4" ht="96.75" customHeight="1" thickBot="1">
      <c r="B13" s="323" t="s">
        <v>325</v>
      </c>
      <c r="C13" s="324"/>
      <c r="D13" s="325"/>
    </row>
    <row r="14" spans="2:4" ht="15" customHeight="1" thickBot="1">
      <c r="B14" s="319"/>
      <c r="C14" s="319"/>
      <c r="D14" s="319"/>
    </row>
    <row r="15" spans="2:4" ht="30" customHeight="1">
      <c r="B15" s="326" t="s">
        <v>76</v>
      </c>
      <c r="C15" s="327"/>
      <c r="D15" s="328"/>
    </row>
    <row r="16" spans="2:4" ht="18.75" customHeight="1">
      <c r="B16" s="17" t="s">
        <v>52</v>
      </c>
      <c r="C16" s="18" t="s">
        <v>78</v>
      </c>
      <c r="D16" s="19" t="s">
        <v>395</v>
      </c>
    </row>
    <row r="17" spans="2:4" ht="48" customHeight="1">
      <c r="B17" s="146" t="s">
        <v>379</v>
      </c>
      <c r="C17" s="147" t="s">
        <v>396</v>
      </c>
      <c r="D17" s="140" t="s">
        <v>33</v>
      </c>
    </row>
    <row r="18" spans="2:4" ht="48" customHeight="1">
      <c r="B18" s="146" t="s">
        <v>380</v>
      </c>
      <c r="C18" s="147" t="s">
        <v>417</v>
      </c>
      <c r="D18" s="140" t="s">
        <v>33</v>
      </c>
    </row>
    <row r="19" spans="2:4" s="20" customFormat="1" ht="36" customHeight="1">
      <c r="B19" s="21" t="s">
        <v>234</v>
      </c>
      <c r="C19" s="22" t="s">
        <v>397</v>
      </c>
      <c r="D19" s="23" t="s">
        <v>32</v>
      </c>
    </row>
    <row r="20" spans="2:4" ht="48" customHeight="1">
      <c r="B20" s="24" t="s">
        <v>235</v>
      </c>
      <c r="C20" s="25" t="s">
        <v>398</v>
      </c>
      <c r="D20" s="26" t="s">
        <v>32</v>
      </c>
    </row>
    <row r="21" spans="2:4" ht="36" customHeight="1">
      <c r="B21" s="24" t="s">
        <v>236</v>
      </c>
      <c r="C21" s="27" t="s">
        <v>399</v>
      </c>
      <c r="D21" s="26" t="s">
        <v>32</v>
      </c>
    </row>
    <row r="22" spans="2:4" ht="36" customHeight="1">
      <c r="B22" s="24" t="s">
        <v>237</v>
      </c>
      <c r="C22" s="27" t="s">
        <v>400</v>
      </c>
      <c r="D22" s="26" t="s">
        <v>32</v>
      </c>
    </row>
    <row r="23" spans="2:4" ht="36" customHeight="1">
      <c r="B23" s="24" t="s">
        <v>238</v>
      </c>
      <c r="C23" s="27" t="s">
        <v>401</v>
      </c>
      <c r="D23" s="26" t="s">
        <v>32</v>
      </c>
    </row>
    <row r="24" spans="2:4" ht="36" customHeight="1">
      <c r="B24" s="24" t="s">
        <v>239</v>
      </c>
      <c r="C24" s="27" t="s">
        <v>402</v>
      </c>
      <c r="D24" s="26" t="s">
        <v>32</v>
      </c>
    </row>
    <row r="25" spans="2:4" ht="36" customHeight="1">
      <c r="B25" s="24" t="s">
        <v>240</v>
      </c>
      <c r="C25" s="27" t="s">
        <v>403</v>
      </c>
      <c r="D25" s="26" t="s">
        <v>32</v>
      </c>
    </row>
    <row r="26" spans="2:4" ht="36" customHeight="1">
      <c r="B26" s="24" t="s">
        <v>241</v>
      </c>
      <c r="C26" s="27" t="s">
        <v>404</v>
      </c>
      <c r="D26" s="26" t="s">
        <v>32</v>
      </c>
    </row>
    <row r="27" spans="2:4" ht="36" customHeight="1">
      <c r="B27" s="24" t="s">
        <v>242</v>
      </c>
      <c r="C27" s="27" t="s">
        <v>405</v>
      </c>
      <c r="D27" s="26" t="s">
        <v>32</v>
      </c>
    </row>
    <row r="28" spans="2:4" ht="36" customHeight="1">
      <c r="B28" s="24" t="s">
        <v>260</v>
      </c>
      <c r="C28" s="27" t="s">
        <v>406</v>
      </c>
      <c r="D28" s="26" t="s">
        <v>33</v>
      </c>
    </row>
    <row r="29" spans="2:4" ht="30" customHeight="1">
      <c r="B29" s="329" t="s">
        <v>243</v>
      </c>
      <c r="C29" s="330"/>
      <c r="D29" s="331"/>
    </row>
    <row r="30" spans="2:4" ht="36" customHeight="1">
      <c r="B30" s="21" t="s">
        <v>233</v>
      </c>
      <c r="C30" s="25" t="s">
        <v>423</v>
      </c>
      <c r="D30" s="23" t="s">
        <v>33</v>
      </c>
    </row>
    <row r="31" spans="2:4" ht="36" customHeight="1">
      <c r="B31" s="21" t="s">
        <v>424</v>
      </c>
      <c r="C31" s="25" t="s">
        <v>289</v>
      </c>
      <c r="D31" s="23" t="s">
        <v>33</v>
      </c>
    </row>
    <row r="32" spans="2:4" ht="36" customHeight="1">
      <c r="B32" s="21" t="s">
        <v>452</v>
      </c>
      <c r="C32" s="25" t="s">
        <v>453</v>
      </c>
      <c r="D32" s="23" t="s">
        <v>33</v>
      </c>
    </row>
    <row r="33" spans="2:4" ht="36" customHeight="1" thickBot="1">
      <c r="B33" s="156" t="s">
        <v>488</v>
      </c>
      <c r="C33" s="157" t="s">
        <v>491</v>
      </c>
      <c r="D33" s="158" t="s">
        <v>33</v>
      </c>
    </row>
    <row r="34" spans="2:4" ht="15" customHeight="1" thickBot="1">
      <c r="B34" s="319"/>
      <c r="C34" s="319"/>
      <c r="D34" s="319"/>
    </row>
    <row r="35" spans="2:4" s="20" customFormat="1" ht="30" customHeight="1">
      <c r="B35" s="332" t="s">
        <v>244</v>
      </c>
      <c r="C35" s="333"/>
      <c r="D35" s="334"/>
    </row>
    <row r="36" spans="2:4" s="20" customFormat="1" ht="137.25" customHeight="1" thickBot="1">
      <c r="B36" s="335" t="s">
        <v>413</v>
      </c>
      <c r="C36" s="336"/>
      <c r="D36" s="337"/>
    </row>
    <row r="37" spans="2:4" s="20" customFormat="1" ht="15" customHeight="1" thickBot="1">
      <c r="B37" s="338"/>
      <c r="C37" s="338"/>
      <c r="D37" s="338"/>
    </row>
    <row r="38" spans="2:4" s="20" customFormat="1" ht="18">
      <c r="B38" s="339" t="s">
        <v>416</v>
      </c>
      <c r="C38" s="340"/>
      <c r="D38" s="341"/>
    </row>
    <row r="39" spans="2:4" s="20" customFormat="1" ht="15.75" thickBot="1">
      <c r="B39" s="320" t="s">
        <v>191</v>
      </c>
      <c r="C39" s="321"/>
      <c r="D39" s="322"/>
    </row>
  </sheetData>
  <sheetProtection sheet="1" objects="1" scenarios="1" formatCells="0" formatColumns="0" formatRows="0"/>
  <customSheetViews>
    <customSheetView guid="{C755A7B6-4EFC-4DA7-BCB7-9E73DFEB5AC8}" showGridLines="0" fitToPage="1" printArea="1" topLeftCell="A25">
      <selection activeCell="C32" sqref="C32"/>
      <rowBreaks count="1" manualBreakCount="1">
        <brk id="11" min="1" max="3" man="1"/>
      </rowBreaks>
      <pageMargins left="0.7" right="0.7" top="0.75" bottom="0.75" header="0.3" footer="0.3"/>
      <pageSetup scale="59" fitToHeight="0" orientation="portrait" r:id="rId1"/>
    </customSheetView>
  </customSheetViews>
  <mergeCells count="22">
    <mergeCell ref="B39:D39"/>
    <mergeCell ref="B13:D13"/>
    <mergeCell ref="B14:D14"/>
    <mergeCell ref="B15:D15"/>
    <mergeCell ref="B29:D29"/>
    <mergeCell ref="B34:D34"/>
    <mergeCell ref="B35:D35"/>
    <mergeCell ref="B36:D36"/>
    <mergeCell ref="B37:D37"/>
    <mergeCell ref="B38:D38"/>
    <mergeCell ref="B12:D12"/>
    <mergeCell ref="B1:D1"/>
    <mergeCell ref="B2:D2"/>
    <mergeCell ref="B3:D3"/>
    <mergeCell ref="B5:D5"/>
    <mergeCell ref="B6:D6"/>
    <mergeCell ref="B7:D7"/>
    <mergeCell ref="B8:D8"/>
    <mergeCell ref="B9:D9"/>
    <mergeCell ref="B10:D10"/>
    <mergeCell ref="B11:D11"/>
    <mergeCell ref="B4:D4"/>
  </mergeCells>
  <hyperlinks>
    <hyperlink ref="B39" display="http://water.epa.gov/scitech/swguidance/standards/upload/2007_06_18_standards_econworkbook_complete.pdf"/>
  </hyperlinks>
  <pageMargins left="0.7" right="0.7" top="0.75" bottom="0.75" header="0.3" footer="0.3"/>
  <pageSetup scale="59" fitToHeight="0" orientation="portrait" r:id="rId2"/>
  <rowBreaks count="1" manualBreakCount="1">
    <brk id="11" min="1" max="3" man="1"/>
  </rowBreaks>
</worksheet>
</file>

<file path=xl/worksheets/sheet10.xml><?xml version="1.0" encoding="utf-8"?>
<worksheet xmlns="http://schemas.openxmlformats.org/spreadsheetml/2006/main" xmlns:r="http://schemas.openxmlformats.org/officeDocument/2006/relationships">
  <sheetPr codeName="Sheet9">
    <tabColor theme="4" tint="0.59999389629810485"/>
    <pageSetUpPr fitToPage="1"/>
  </sheetPr>
  <dimension ref="A1:J31"/>
  <sheetViews>
    <sheetView showGridLines="0" zoomScaleNormal="100" zoomScaleSheetLayoutView="100" workbookViewId="0">
      <selection activeCell="B1" sqref="B1:J1"/>
    </sheetView>
  </sheetViews>
  <sheetFormatPr defaultColWidth="9.140625" defaultRowHeight="15"/>
  <cols>
    <col min="1" max="1" width="2.7109375" style="51" customWidth="1"/>
    <col min="2" max="2" width="34.7109375" style="51" customWidth="1"/>
    <col min="3" max="5" width="30.140625" style="51" customWidth="1"/>
    <col min="6" max="6" width="11.28515625" style="51" customWidth="1"/>
    <col min="7" max="9" width="9.140625" style="51" hidden="1" customWidth="1"/>
    <col min="10" max="10" width="2.42578125" style="51" customWidth="1"/>
    <col min="11" max="16384" width="9.140625" style="51"/>
  </cols>
  <sheetData>
    <row r="1" spans="1:10" s="28" customFormat="1" ht="33.75" customHeight="1">
      <c r="A1" s="15"/>
      <c r="B1" s="391" t="s">
        <v>392</v>
      </c>
      <c r="C1" s="392"/>
      <c r="D1" s="392"/>
      <c r="E1" s="392"/>
      <c r="F1" s="392"/>
      <c r="G1" s="392"/>
      <c r="H1" s="392"/>
      <c r="I1" s="392"/>
      <c r="J1" s="393"/>
    </row>
    <row r="2" spans="1:10" s="28" customFormat="1" ht="216.75" customHeight="1" thickBot="1">
      <c r="B2" s="526" t="s">
        <v>476</v>
      </c>
      <c r="C2" s="527"/>
      <c r="D2" s="527"/>
      <c r="E2" s="527"/>
      <c r="F2" s="527"/>
      <c r="G2" s="527"/>
      <c r="H2" s="527"/>
      <c r="I2" s="527"/>
      <c r="J2" s="528"/>
    </row>
    <row r="3" spans="1:10" s="28" customFormat="1" ht="15.75" thickBot="1">
      <c r="B3" s="425"/>
      <c r="C3" s="425"/>
      <c r="D3" s="425"/>
      <c r="E3" s="425"/>
      <c r="F3" s="425"/>
    </row>
    <row r="4" spans="1:10" s="28" customFormat="1" ht="31.5" customHeight="1">
      <c r="B4" s="503" t="s">
        <v>11</v>
      </c>
      <c r="C4" s="504"/>
      <c r="D4" s="504"/>
      <c r="E4" s="504"/>
      <c r="F4" s="504"/>
      <c r="G4" s="504"/>
      <c r="H4" s="504"/>
      <c r="I4" s="504"/>
      <c r="J4" s="505"/>
    </row>
    <row r="5" spans="1:10" s="28" customFormat="1" ht="18.75" customHeight="1">
      <c r="B5" s="421" t="s">
        <v>18</v>
      </c>
      <c r="C5" s="184" t="s">
        <v>47</v>
      </c>
      <c r="D5" s="414" t="s">
        <v>60</v>
      </c>
      <c r="E5" s="414"/>
      <c r="F5" s="414"/>
      <c r="G5" s="414"/>
      <c r="H5" s="414"/>
      <c r="I5" s="414"/>
      <c r="J5" s="424"/>
    </row>
    <row r="6" spans="1:10" s="28" customFormat="1" ht="47.25" customHeight="1">
      <c r="B6" s="421"/>
      <c r="C6" s="184" t="s">
        <v>48</v>
      </c>
      <c r="D6" s="414" t="s">
        <v>164</v>
      </c>
      <c r="E6" s="414"/>
      <c r="F6" s="414"/>
      <c r="G6" s="414"/>
      <c r="H6" s="414"/>
      <c r="I6" s="414"/>
      <c r="J6" s="424"/>
    </row>
    <row r="7" spans="1:10" s="28" customFormat="1" ht="33.75" customHeight="1">
      <c r="B7" s="421"/>
      <c r="C7" s="184" t="s">
        <v>49</v>
      </c>
      <c r="D7" s="414" t="s">
        <v>165</v>
      </c>
      <c r="E7" s="414"/>
      <c r="F7" s="414"/>
      <c r="G7" s="414"/>
      <c r="H7" s="414"/>
      <c r="I7" s="414"/>
      <c r="J7" s="424"/>
    </row>
    <row r="8" spans="1:10" s="28" customFormat="1" ht="30" customHeight="1">
      <c r="B8" s="440" t="s">
        <v>454</v>
      </c>
      <c r="C8" s="399"/>
      <c r="D8" s="399"/>
      <c r="E8" s="399"/>
      <c r="F8" s="399"/>
      <c r="G8" s="399"/>
      <c r="H8" s="399"/>
      <c r="I8" s="399"/>
      <c r="J8" s="438"/>
    </row>
    <row r="9" spans="1:10" s="28" customFormat="1" ht="22.5" customHeight="1">
      <c r="B9" s="397" t="s">
        <v>454</v>
      </c>
      <c r="C9" s="402" t="s">
        <v>24</v>
      </c>
      <c r="D9" s="402"/>
      <c r="E9" s="402"/>
      <c r="F9" s="439" t="s">
        <v>454</v>
      </c>
      <c r="G9" s="399"/>
      <c r="H9" s="399"/>
      <c r="I9" s="399"/>
      <c r="J9" s="438"/>
    </row>
    <row r="10" spans="1:10" s="28" customFormat="1" ht="22.5" customHeight="1">
      <c r="B10" s="398"/>
      <c r="C10" s="37" t="str">
        <f>IF('2. Financial Analysis Inputs'!C5="","",'2. Financial Analysis Inputs'!C5)</f>
        <v/>
      </c>
      <c r="D10" s="37" t="str">
        <f>IF('2. Financial Analysis Inputs'!D5="","",'2. Financial Analysis Inputs'!D5)</f>
        <v/>
      </c>
      <c r="E10" s="37" t="str">
        <f>IF('2. Financial Analysis Inputs'!E5="","",'2. Financial Analysis Inputs'!E5)</f>
        <v/>
      </c>
      <c r="F10" s="439"/>
      <c r="G10" s="399"/>
      <c r="H10" s="399"/>
      <c r="I10" s="399"/>
      <c r="J10" s="438"/>
    </row>
    <row r="11" spans="1:10" s="28" customFormat="1" ht="24.75" customHeight="1">
      <c r="B11" s="71" t="s">
        <v>255</v>
      </c>
      <c r="C11" s="56">
        <f>'2. Financial Analysis Inputs'!C15</f>
        <v>0</v>
      </c>
      <c r="D11" s="56">
        <f>'2. Financial Analysis Inputs'!D15</f>
        <v>0</v>
      </c>
      <c r="E11" s="187">
        <f>'2. Financial Analysis Inputs'!E15</f>
        <v>0</v>
      </c>
      <c r="F11" s="408" t="s">
        <v>13</v>
      </c>
      <c r="G11" s="408"/>
      <c r="H11" s="408"/>
      <c r="I11" s="408"/>
      <c r="J11" s="409"/>
    </row>
    <row r="12" spans="1:10" s="28" customFormat="1" ht="24.75" customHeight="1" thickBot="1">
      <c r="B12" s="71" t="s">
        <v>254</v>
      </c>
      <c r="C12" s="58">
        <f>'2. Financial Analysis Inputs'!C16</f>
        <v>0</v>
      </c>
      <c r="D12" s="58">
        <f>'2. Financial Analysis Inputs'!D16</f>
        <v>0</v>
      </c>
      <c r="E12" s="189">
        <f>'2. Financial Analysis Inputs'!E16</f>
        <v>0</v>
      </c>
      <c r="F12" s="408" t="s">
        <v>25</v>
      </c>
      <c r="G12" s="408"/>
      <c r="H12" s="408"/>
      <c r="I12" s="408"/>
      <c r="J12" s="409"/>
    </row>
    <row r="13" spans="1:10" s="28" customFormat="1" ht="24.75" customHeight="1" thickTop="1" thickBot="1">
      <c r="B13" s="73" t="s">
        <v>311</v>
      </c>
      <c r="C13" s="194">
        <f>IF(C12=0,0,C11/C12)</f>
        <v>0</v>
      </c>
      <c r="D13" s="66">
        <f t="shared" ref="D13:E13" si="0">IF(D12=0,0,D11/D12)</f>
        <v>0</v>
      </c>
      <c r="E13" s="194">
        <f t="shared" si="0"/>
        <v>0</v>
      </c>
      <c r="F13" s="408" t="s">
        <v>15</v>
      </c>
      <c r="G13" s="408"/>
      <c r="H13" s="408"/>
      <c r="I13" s="408"/>
      <c r="J13" s="409"/>
    </row>
    <row r="14" spans="1:10" s="28" customFormat="1" ht="30" customHeight="1" thickTop="1">
      <c r="B14" s="440" t="s">
        <v>454</v>
      </c>
      <c r="C14" s="399"/>
      <c r="D14" s="399"/>
      <c r="E14" s="399"/>
      <c r="F14" s="399"/>
      <c r="G14" s="399"/>
      <c r="H14" s="399"/>
      <c r="I14" s="399"/>
      <c r="J14" s="438"/>
    </row>
    <row r="15" spans="1:10" s="28" customFormat="1" ht="33.75" customHeight="1">
      <c r="B15" s="413" t="s">
        <v>301</v>
      </c>
      <c r="C15" s="414"/>
      <c r="D15" s="414"/>
      <c r="E15" s="414"/>
      <c r="F15" s="414"/>
      <c r="G15" s="414"/>
      <c r="H15" s="414"/>
      <c r="I15" s="414"/>
      <c r="J15" s="424"/>
    </row>
    <row r="16" spans="1:10" s="68" customFormat="1" ht="30" customHeight="1">
      <c r="B16" s="529" t="s">
        <v>31</v>
      </c>
      <c r="C16" s="530"/>
      <c r="D16" s="232" t="str">
        <f>CONCATENATE("Yes, use ",C10,".")</f>
        <v>Yes, use .</v>
      </c>
      <c r="E16" s="233"/>
      <c r="F16" s="233"/>
      <c r="G16" s="230"/>
      <c r="H16" s="230" t="b">
        <v>1</v>
      </c>
      <c r="I16" s="230"/>
      <c r="J16" s="231" t="s">
        <v>464</v>
      </c>
    </row>
    <row r="17" spans="2:10" s="68" customFormat="1" ht="30" customHeight="1">
      <c r="B17" s="529"/>
      <c r="C17" s="530"/>
      <c r="D17" s="521" t="str">
        <f>CONCATENATE("No, use ",D10,". It is more representative of a 'typical' year.")</f>
        <v>No, use . It is more representative of a 'typical' year.</v>
      </c>
      <c r="E17" s="522"/>
      <c r="F17" s="522"/>
      <c r="G17" s="230"/>
      <c r="H17" s="230" t="b">
        <v>0</v>
      </c>
      <c r="I17" s="230"/>
      <c r="J17" s="231" t="s">
        <v>464</v>
      </c>
    </row>
    <row r="18" spans="2:10" s="68" customFormat="1" ht="30" customHeight="1">
      <c r="B18" s="529"/>
      <c r="C18" s="530"/>
      <c r="D18" s="513" t="str">
        <f>CONCATENATE("No, use ",E10,". It is more representative of a 'typical' year.")</f>
        <v>No, use . It is more representative of a 'typical' year.</v>
      </c>
      <c r="E18" s="514"/>
      <c r="F18" s="514"/>
      <c r="G18" s="228"/>
      <c r="H18" s="228" t="b">
        <v>0</v>
      </c>
      <c r="I18" s="228"/>
      <c r="J18" s="229" t="s">
        <v>464</v>
      </c>
    </row>
    <row r="19" spans="2:10" s="28" customFormat="1" hidden="1">
      <c r="B19" s="185"/>
      <c r="C19" s="184"/>
      <c r="D19" s="75">
        <v>1</v>
      </c>
      <c r="E19" s="76"/>
      <c r="F19" s="77"/>
      <c r="G19" s="60"/>
      <c r="H19" s="60"/>
      <c r="I19" s="60"/>
      <c r="J19" s="218"/>
    </row>
    <row r="20" spans="2:10" s="28" customFormat="1">
      <c r="B20" s="440" t="s">
        <v>454</v>
      </c>
      <c r="C20" s="399"/>
      <c r="D20" s="399"/>
      <c r="E20" s="399"/>
      <c r="F20" s="399"/>
      <c r="G20" s="399"/>
      <c r="H20" s="399"/>
      <c r="I20" s="399"/>
      <c r="J20" s="438"/>
    </row>
    <row r="21" spans="2:10" s="28" customFormat="1" ht="15.75" customHeight="1">
      <c r="B21" s="421" t="s">
        <v>50</v>
      </c>
      <c r="C21" s="470"/>
      <c r="D21" s="470"/>
      <c r="E21" s="470"/>
      <c r="F21" s="470"/>
      <c r="G21" s="470"/>
      <c r="H21" s="470"/>
      <c r="I21" s="470"/>
      <c r="J21" s="471"/>
    </row>
    <row r="22" spans="2:10" s="28" customFormat="1" ht="60" customHeight="1" thickBot="1">
      <c r="B22" s="417"/>
      <c r="C22" s="418"/>
      <c r="D22" s="418"/>
      <c r="E22" s="418"/>
      <c r="F22" s="418"/>
      <c r="G22" s="224"/>
      <c r="H22" s="224"/>
      <c r="I22" s="224"/>
      <c r="J22" s="219" t="s">
        <v>464</v>
      </c>
    </row>
    <row r="23" spans="2:10" ht="15.75" thickBot="1"/>
    <row r="24" spans="2:10" ht="15" customHeight="1">
      <c r="B24" s="361" t="s">
        <v>166</v>
      </c>
      <c r="C24" s="362"/>
      <c r="D24" s="362"/>
      <c r="E24" s="363"/>
      <c r="F24" s="65"/>
    </row>
    <row r="25" spans="2:10">
      <c r="B25" s="400" t="s">
        <v>167</v>
      </c>
      <c r="C25" s="359"/>
      <c r="D25" s="34" t="s">
        <v>218</v>
      </c>
      <c r="E25" s="35" t="s">
        <v>219</v>
      </c>
      <c r="F25" s="65"/>
    </row>
    <row r="26" spans="2:10">
      <c r="B26" s="495" t="s">
        <v>224</v>
      </c>
      <c r="C26" s="496"/>
      <c r="D26" s="37" t="s">
        <v>197</v>
      </c>
      <c r="E26" s="39" t="s">
        <v>185</v>
      </c>
      <c r="F26" s="65"/>
    </row>
    <row r="27" spans="2:10">
      <c r="B27" s="497" t="s">
        <v>60</v>
      </c>
      <c r="C27" s="498"/>
      <c r="D27" s="37" t="s">
        <v>197</v>
      </c>
      <c r="E27" s="39" t="s">
        <v>185</v>
      </c>
      <c r="F27" s="65"/>
    </row>
    <row r="28" spans="2:10">
      <c r="B28" s="497" t="s">
        <v>193</v>
      </c>
      <c r="C28" s="498"/>
      <c r="D28" s="40" t="s">
        <v>197</v>
      </c>
      <c r="E28" s="78" t="s">
        <v>185</v>
      </c>
    </row>
    <row r="29" spans="2:10">
      <c r="B29" s="497" t="s">
        <v>186</v>
      </c>
      <c r="C29" s="498"/>
      <c r="D29" s="37" t="s">
        <v>178</v>
      </c>
      <c r="E29" s="39" t="s">
        <v>188</v>
      </c>
      <c r="F29" s="65"/>
    </row>
    <row r="30" spans="2:10">
      <c r="B30" s="497" t="s">
        <v>226</v>
      </c>
      <c r="C30" s="498"/>
      <c r="D30" s="40" t="s">
        <v>178</v>
      </c>
      <c r="E30" s="41" t="s">
        <v>188</v>
      </c>
      <c r="F30" s="65"/>
    </row>
    <row r="31" spans="2:10" ht="15.75" thickBot="1">
      <c r="B31" s="493" t="s">
        <v>212</v>
      </c>
      <c r="C31" s="494"/>
      <c r="D31" s="43" t="s">
        <v>178</v>
      </c>
      <c r="E31" s="44" t="s">
        <v>188</v>
      </c>
    </row>
  </sheetData>
  <sheetProtection sheet="1" objects="1" scenarios="1" formatCells="0" formatColumns="0" formatRows="0"/>
  <customSheetViews>
    <customSheetView guid="{C755A7B6-4EFC-4DA7-BCB7-9E73DFEB5AC8}" showGridLines="0" hiddenRows="1" hiddenColumns="1">
      <selection activeCell="B1" sqref="B1:F1"/>
      <pageMargins left="0.7" right="0.7" top="0.75" bottom="0.75" header="0.3" footer="0.3"/>
      <printOptions gridLines="1"/>
      <pageSetup scale="66" orientation="portrait" r:id="rId1"/>
    </customSheetView>
  </customSheetViews>
  <mergeCells count="31">
    <mergeCell ref="B1:J1"/>
    <mergeCell ref="B2:J2"/>
    <mergeCell ref="B16:C18"/>
    <mergeCell ref="B28:C28"/>
    <mergeCell ref="B31:C31"/>
    <mergeCell ref="B22:F22"/>
    <mergeCell ref="B30:C30"/>
    <mergeCell ref="B24:E24"/>
    <mergeCell ref="B25:C25"/>
    <mergeCell ref="B26:C26"/>
    <mergeCell ref="B27:C27"/>
    <mergeCell ref="B29:C29"/>
    <mergeCell ref="D17:F17"/>
    <mergeCell ref="D18:F18"/>
    <mergeCell ref="B20:J20"/>
    <mergeCell ref="B21:J21"/>
    <mergeCell ref="B8:J8"/>
    <mergeCell ref="F9:J10"/>
    <mergeCell ref="F11:J11"/>
    <mergeCell ref="B5:B7"/>
    <mergeCell ref="B3:F3"/>
    <mergeCell ref="B4:J4"/>
    <mergeCell ref="D5:J5"/>
    <mergeCell ref="D6:J6"/>
    <mergeCell ref="D7:J7"/>
    <mergeCell ref="F12:J12"/>
    <mergeCell ref="F13:J13"/>
    <mergeCell ref="B14:J14"/>
    <mergeCell ref="B15:J15"/>
    <mergeCell ref="B9:B10"/>
    <mergeCell ref="C9:E9"/>
  </mergeCells>
  <printOptions gridLines="1"/>
  <pageMargins left="0.7" right="0.7" top="0.75" bottom="0.75" header="0.3" footer="0.3"/>
  <pageSetup scale="65" fitToHeight="0" orientation="portrait" r:id="rId2"/>
  <legacyDrawing r:id="rId3"/>
  <controls>
    <control shapeId="9231" r:id="rId4" name="OptionButton3"/>
    <control shapeId="9230" r:id="rId5" name="OptionButton2"/>
    <control shapeId="9229" r:id="rId6" name="OptionButton1"/>
  </controls>
</worksheet>
</file>

<file path=xl/worksheets/sheet11.xml><?xml version="1.0" encoding="utf-8"?>
<worksheet xmlns="http://schemas.openxmlformats.org/spreadsheetml/2006/main" xmlns:r="http://schemas.openxmlformats.org/officeDocument/2006/relationships">
  <sheetPr codeName="Sheet10"/>
  <dimension ref="A1:I100"/>
  <sheetViews>
    <sheetView topLeftCell="B1" workbookViewId="0">
      <selection activeCell="G3" sqref="G3"/>
    </sheetView>
  </sheetViews>
  <sheetFormatPr defaultRowHeight="15"/>
  <cols>
    <col min="1" max="1" width="15.140625" style="1" customWidth="1"/>
    <col min="2" max="2" width="22.5703125" style="1" customWidth="1"/>
    <col min="3" max="4" width="22.7109375" customWidth="1"/>
    <col min="5" max="8" width="19.28515625" customWidth="1"/>
    <col min="9" max="9" width="22.7109375" customWidth="1"/>
  </cols>
  <sheetData>
    <row r="1" spans="1:9" s="1" customFormat="1" ht="30">
      <c r="A1" s="533" t="s">
        <v>68</v>
      </c>
      <c r="B1" s="531" t="s">
        <v>67</v>
      </c>
      <c r="C1" s="531" t="s">
        <v>55</v>
      </c>
      <c r="D1" s="531"/>
      <c r="E1" s="531" t="s">
        <v>56</v>
      </c>
      <c r="F1" s="531"/>
      <c r="G1" s="531" t="s">
        <v>57</v>
      </c>
      <c r="H1" s="531"/>
      <c r="I1" s="2" t="s">
        <v>59</v>
      </c>
    </row>
    <row r="2" spans="1:9" s="1" customFormat="1" ht="36.75" customHeight="1" thickBot="1">
      <c r="A2" s="534"/>
      <c r="B2" s="532"/>
      <c r="C2" s="3" t="s">
        <v>61</v>
      </c>
      <c r="D2" s="3" t="s">
        <v>62</v>
      </c>
      <c r="E2" s="3" t="s">
        <v>53</v>
      </c>
      <c r="F2" s="3" t="s">
        <v>54</v>
      </c>
      <c r="G2" s="3" t="s">
        <v>45</v>
      </c>
      <c r="H2" s="3" t="s">
        <v>58</v>
      </c>
      <c r="I2" s="4" t="s">
        <v>60</v>
      </c>
    </row>
    <row r="3" spans="1:9">
      <c r="A3" s="14"/>
      <c r="B3" s="9" t="e">
        <f>'2. Financial Analysis Inputs'!#REF!</f>
        <v>#REF!</v>
      </c>
      <c r="C3" s="8" t="e">
        <f>IF('4. Profit Test'!#REF!=TRUE,'4. Profit Test'!D14,IF('4. Profit Test'!#REF!=TRUE,'4. Profit Test'!F14,'4. Profit Test'!C14))</f>
        <v>#REF!</v>
      </c>
      <c r="D3" s="8">
        <f>'4. Profit Test'!C36</f>
        <v>0</v>
      </c>
      <c r="E3" s="8">
        <f>IF('5. Current Ratio'!E19=TRUE,'5. Current Ratio'!D13,IF('5. Current Ratio'!F19=TRUE,'5. Current Ratio'!E13,'5. Current Ratio'!C13))</f>
        <v>0</v>
      </c>
      <c r="F3" s="7" t="str">
        <f>IF(E3&gt;2,"Yes","No")</f>
        <v>No</v>
      </c>
      <c r="G3" s="8" t="e">
        <f>IF('6. Beaver''s Ratio'!#REF!=TRUE,'6. Beaver''s Ratio'!D17,IF('6. Beaver''s Ratio'!#REF!=TRUE,'6. Beaver''s Ratio'!E17,'6. Beaver''s Ratio'!C17))</f>
        <v>#REF!</v>
      </c>
      <c r="H3" s="7" t="e">
        <f>IF(G3&gt;0.2,"Yes","No")</f>
        <v>#REF!</v>
      </c>
      <c r="I3" s="8" t="e">
        <f>IF('7. Debt to Equity Ratio'!#REF!=TRUE,'7. Debt to Equity Ratio'!D13,IF('7. Debt to Equity Ratio'!#REF!=TRUE,'7. Debt to Equity Ratio'!E13,'7. Debt to Equity Ratio'!C13))</f>
        <v>#REF!</v>
      </c>
    </row>
    <row r="4" spans="1:9">
      <c r="A4" s="11"/>
      <c r="B4" s="10"/>
      <c r="C4" s="5"/>
      <c r="D4" s="5"/>
      <c r="E4" s="5"/>
      <c r="F4" s="5"/>
      <c r="G4" s="5"/>
      <c r="H4" s="5"/>
      <c r="I4" s="5"/>
    </row>
    <row r="5" spans="1:9" ht="30">
      <c r="A5" s="12" t="s">
        <v>74</v>
      </c>
      <c r="B5" s="12" t="s">
        <v>69</v>
      </c>
      <c r="C5" s="13">
        <v>0.4442680727670224</v>
      </c>
      <c r="D5" s="13">
        <v>0.44278871032987044</v>
      </c>
      <c r="E5" s="13">
        <v>1.2369580369001749</v>
      </c>
      <c r="F5" s="13" t="s">
        <v>33</v>
      </c>
      <c r="G5" s="13">
        <v>3.1314809185476764</v>
      </c>
      <c r="H5" s="13" t="s">
        <v>32</v>
      </c>
      <c r="I5" s="13">
        <v>0.59919221434694936</v>
      </c>
    </row>
    <row r="6" spans="1:9" ht="30">
      <c r="A6" s="12" t="s">
        <v>73</v>
      </c>
      <c r="B6" s="12" t="s">
        <v>63</v>
      </c>
      <c r="C6" s="13">
        <v>2.3105769918399729E-2</v>
      </c>
      <c r="D6" s="13">
        <v>2.3098052626469495E-2</v>
      </c>
      <c r="E6" s="13">
        <v>1.4320551653546489</v>
      </c>
      <c r="F6" s="13" t="s">
        <v>33</v>
      </c>
      <c r="G6" s="13">
        <v>0.74861925229228965</v>
      </c>
      <c r="H6" s="13" t="s">
        <v>32</v>
      </c>
      <c r="I6" s="13">
        <v>0.42524460242580325</v>
      </c>
    </row>
    <row r="7" spans="1:9" ht="45">
      <c r="A7" s="12" t="s">
        <v>72</v>
      </c>
      <c r="B7" s="12" t="s">
        <v>64</v>
      </c>
      <c r="C7" s="13">
        <v>9.9418590017870179E-2</v>
      </c>
      <c r="D7" s="13">
        <v>9.9407510508167429E-2</v>
      </c>
      <c r="E7" s="13">
        <v>0.95697887970615247</v>
      </c>
      <c r="F7" s="13" t="s">
        <v>33</v>
      </c>
      <c r="G7" s="13">
        <v>0.47844902802498868</v>
      </c>
      <c r="H7" s="13" t="s">
        <v>32</v>
      </c>
      <c r="I7" s="13">
        <v>1.0513791065753118</v>
      </c>
    </row>
    <row r="8" spans="1:9">
      <c r="A8" s="12" t="s">
        <v>71</v>
      </c>
      <c r="B8" s="12" t="s">
        <v>65</v>
      </c>
      <c r="C8" s="13">
        <v>0.10326513647069691</v>
      </c>
      <c r="D8" s="13">
        <v>0.10326476076414114</v>
      </c>
      <c r="E8" s="13">
        <v>1.1799279179373441</v>
      </c>
      <c r="F8" s="13" t="s">
        <v>33</v>
      </c>
      <c r="G8" s="13">
        <v>0.30933732289008187</v>
      </c>
      <c r="H8" s="13" t="s">
        <v>32</v>
      </c>
      <c r="I8" s="13">
        <v>0.75394157473604473</v>
      </c>
    </row>
    <row r="9" spans="1:9" ht="45">
      <c r="A9" s="12" t="s">
        <v>70</v>
      </c>
      <c r="B9" s="12" t="s">
        <v>66</v>
      </c>
      <c r="C9" s="13">
        <v>0.13196864111498258</v>
      </c>
      <c r="D9" s="13">
        <v>0.13123242936491852</v>
      </c>
      <c r="E9" s="13">
        <v>1.6489284854322177</v>
      </c>
      <c r="F9" s="13" t="s">
        <v>33</v>
      </c>
      <c r="G9" s="13">
        <v>0.7054409005628518</v>
      </c>
      <c r="H9" s="13" t="s">
        <v>32</v>
      </c>
      <c r="I9" s="13">
        <v>0.51659067310730888</v>
      </c>
    </row>
    <row r="10" spans="1:9">
      <c r="A10" s="11"/>
      <c r="B10" s="10"/>
      <c r="C10" s="5"/>
      <c r="D10" s="5"/>
      <c r="E10" s="5"/>
      <c r="F10" s="5"/>
      <c r="G10" s="5"/>
      <c r="H10" s="5"/>
      <c r="I10" s="5"/>
    </row>
    <row r="11" spans="1:9">
      <c r="A11" s="11"/>
      <c r="B11" s="10"/>
      <c r="C11" s="5"/>
      <c r="D11" s="5"/>
      <c r="E11" s="5"/>
      <c r="F11" s="5"/>
      <c r="G11" s="5"/>
      <c r="H11" s="5"/>
      <c r="I11" s="5"/>
    </row>
    <row r="12" spans="1:9">
      <c r="A12" s="11"/>
      <c r="B12" s="10"/>
      <c r="C12" s="5"/>
      <c r="D12" s="5"/>
      <c r="E12" s="5"/>
      <c r="F12" s="5"/>
      <c r="G12" s="5"/>
      <c r="H12" s="5"/>
      <c r="I12" s="5"/>
    </row>
    <row r="13" spans="1:9">
      <c r="A13" s="11"/>
      <c r="B13" s="10"/>
      <c r="C13" s="5"/>
      <c r="D13" s="5"/>
      <c r="E13" s="5"/>
      <c r="F13" s="5"/>
      <c r="G13" s="5"/>
      <c r="H13" s="5"/>
      <c r="I13" s="5"/>
    </row>
    <row r="14" spans="1:9">
      <c r="A14" s="11"/>
      <c r="B14" s="10"/>
      <c r="C14" s="5"/>
      <c r="D14" s="5"/>
      <c r="E14" s="5"/>
      <c r="F14" s="5"/>
      <c r="G14" s="5"/>
      <c r="H14" s="5"/>
      <c r="I14" s="5"/>
    </row>
    <row r="15" spans="1:9">
      <c r="A15" s="11"/>
      <c r="B15" s="10"/>
      <c r="C15" s="5"/>
      <c r="D15" s="5"/>
      <c r="E15" s="5"/>
      <c r="F15" s="5"/>
      <c r="G15" s="5"/>
      <c r="H15" s="5"/>
      <c r="I15" s="5"/>
    </row>
    <row r="16" spans="1:9">
      <c r="A16" s="11"/>
      <c r="B16" s="10"/>
      <c r="C16" s="5"/>
      <c r="D16" s="5"/>
      <c r="E16" s="5"/>
      <c r="F16" s="5"/>
      <c r="G16" s="5"/>
      <c r="H16" s="5"/>
      <c r="I16" s="5"/>
    </row>
    <row r="17" spans="1:9">
      <c r="A17" s="11"/>
      <c r="B17" s="10"/>
      <c r="C17" s="5"/>
      <c r="D17" s="5"/>
      <c r="E17" s="5"/>
      <c r="F17" s="5"/>
      <c r="G17" s="5"/>
      <c r="H17" s="5"/>
      <c r="I17" s="5"/>
    </row>
    <row r="18" spans="1:9">
      <c r="A18" s="11"/>
      <c r="B18" s="10"/>
      <c r="C18" s="5"/>
      <c r="D18" s="5"/>
      <c r="E18" s="5"/>
      <c r="F18" s="5"/>
      <c r="G18" s="5"/>
      <c r="H18" s="5"/>
      <c r="I18" s="5"/>
    </row>
    <row r="19" spans="1:9">
      <c r="A19" s="11"/>
      <c r="B19" s="10"/>
      <c r="C19" s="5"/>
      <c r="D19" s="5"/>
      <c r="E19" s="5"/>
      <c r="F19" s="5"/>
      <c r="G19" s="5"/>
      <c r="H19" s="5"/>
      <c r="I19" s="5"/>
    </row>
    <row r="20" spans="1:9">
      <c r="A20" s="11"/>
      <c r="B20" s="10"/>
      <c r="C20" s="5"/>
      <c r="D20" s="5"/>
      <c r="E20" s="5"/>
      <c r="F20" s="5"/>
      <c r="G20" s="5"/>
      <c r="H20" s="5"/>
      <c r="I20" s="5"/>
    </row>
    <row r="21" spans="1:9">
      <c r="A21" s="11"/>
      <c r="B21" s="10"/>
      <c r="C21" s="5"/>
      <c r="D21" s="5"/>
      <c r="E21" s="5"/>
      <c r="F21" s="5"/>
      <c r="G21" s="5"/>
      <c r="H21" s="5"/>
      <c r="I21" s="5"/>
    </row>
    <row r="22" spans="1:9">
      <c r="A22" s="11"/>
      <c r="B22" s="10"/>
      <c r="C22" s="5"/>
      <c r="D22" s="5"/>
      <c r="E22" s="5"/>
      <c r="F22" s="5"/>
      <c r="G22" s="5"/>
      <c r="H22" s="5"/>
      <c r="I22" s="5"/>
    </row>
    <row r="23" spans="1:9">
      <c r="A23" s="11"/>
      <c r="B23" s="10"/>
      <c r="C23" s="5"/>
      <c r="D23" s="5"/>
      <c r="E23" s="5"/>
      <c r="F23" s="5"/>
      <c r="G23" s="5"/>
      <c r="H23" s="5"/>
      <c r="I23" s="5"/>
    </row>
    <row r="24" spans="1:9">
      <c r="A24" s="11"/>
      <c r="B24" s="10"/>
      <c r="C24" s="5"/>
      <c r="D24" s="5"/>
      <c r="E24" s="5"/>
      <c r="F24" s="5"/>
      <c r="G24" s="5"/>
      <c r="H24" s="5"/>
      <c r="I24" s="5"/>
    </row>
    <row r="25" spans="1:9">
      <c r="A25" s="11"/>
      <c r="B25" s="10"/>
      <c r="C25" s="5"/>
      <c r="D25" s="5"/>
      <c r="E25" s="5"/>
      <c r="F25" s="5"/>
      <c r="G25" s="5"/>
      <c r="H25" s="5"/>
      <c r="I25" s="5"/>
    </row>
    <row r="26" spans="1:9">
      <c r="A26" s="11"/>
      <c r="B26" s="10"/>
      <c r="C26" s="5"/>
      <c r="D26" s="5"/>
      <c r="E26" s="5"/>
      <c r="F26" s="5"/>
      <c r="G26" s="5"/>
      <c r="H26" s="5"/>
      <c r="I26" s="5"/>
    </row>
    <row r="27" spans="1:9">
      <c r="A27" s="11"/>
      <c r="B27" s="10"/>
      <c r="C27" s="5"/>
      <c r="D27" s="5"/>
      <c r="E27" s="5"/>
      <c r="F27" s="5"/>
      <c r="G27" s="5"/>
      <c r="H27" s="5"/>
      <c r="I27" s="5"/>
    </row>
    <row r="28" spans="1:9">
      <c r="A28" s="11"/>
      <c r="B28" s="10"/>
      <c r="C28" s="5"/>
      <c r="D28" s="5"/>
      <c r="E28" s="5"/>
      <c r="F28" s="5"/>
      <c r="G28" s="5"/>
      <c r="H28" s="5"/>
      <c r="I28" s="5"/>
    </row>
    <row r="29" spans="1:9">
      <c r="A29" s="11"/>
      <c r="B29" s="10"/>
      <c r="C29" s="5"/>
      <c r="D29" s="5"/>
      <c r="E29" s="5"/>
      <c r="F29" s="5"/>
      <c r="G29" s="5"/>
      <c r="H29" s="5"/>
      <c r="I29" s="5"/>
    </row>
    <row r="30" spans="1:9">
      <c r="A30" s="11"/>
      <c r="B30" s="10"/>
      <c r="C30" s="5"/>
      <c r="D30" s="5"/>
      <c r="E30" s="5"/>
      <c r="F30" s="5"/>
      <c r="G30" s="5"/>
      <c r="H30" s="5"/>
      <c r="I30" s="5"/>
    </row>
    <row r="31" spans="1:9">
      <c r="A31" s="11"/>
      <c r="B31" s="10"/>
      <c r="C31" s="5"/>
      <c r="D31" s="5"/>
      <c r="E31" s="5"/>
      <c r="F31" s="5"/>
      <c r="G31" s="5"/>
      <c r="H31" s="5"/>
      <c r="I31" s="5"/>
    </row>
    <row r="32" spans="1:9">
      <c r="A32" s="11"/>
      <c r="B32" s="10"/>
      <c r="C32" s="5"/>
      <c r="D32" s="5"/>
      <c r="E32" s="5"/>
      <c r="F32" s="5"/>
      <c r="G32" s="5"/>
      <c r="H32" s="5"/>
      <c r="I32" s="5"/>
    </row>
    <row r="33" spans="1:9">
      <c r="A33" s="11"/>
      <c r="B33" s="10"/>
      <c r="C33" s="5"/>
      <c r="D33" s="5"/>
      <c r="E33" s="5"/>
      <c r="F33" s="5"/>
      <c r="G33" s="5"/>
      <c r="H33" s="5"/>
      <c r="I33" s="5"/>
    </row>
    <row r="34" spans="1:9">
      <c r="A34" s="11"/>
      <c r="B34" s="10"/>
      <c r="C34" s="5"/>
      <c r="D34" s="5"/>
      <c r="E34" s="5"/>
      <c r="F34" s="5"/>
      <c r="G34" s="5"/>
      <c r="H34" s="5"/>
      <c r="I34" s="5"/>
    </row>
    <row r="35" spans="1:9">
      <c r="A35" s="11"/>
      <c r="B35" s="10"/>
      <c r="C35" s="5"/>
      <c r="D35" s="5"/>
      <c r="E35" s="5"/>
      <c r="F35" s="5"/>
      <c r="G35" s="5"/>
      <c r="H35" s="5"/>
      <c r="I35" s="5"/>
    </row>
    <row r="36" spans="1:9">
      <c r="A36" s="11"/>
      <c r="B36" s="10"/>
      <c r="C36" s="5"/>
      <c r="D36" s="5"/>
      <c r="E36" s="5"/>
      <c r="F36" s="5"/>
      <c r="G36" s="5"/>
      <c r="H36" s="5"/>
      <c r="I36" s="5"/>
    </row>
    <row r="37" spans="1:9">
      <c r="A37" s="11"/>
      <c r="B37" s="10"/>
      <c r="C37" s="5"/>
      <c r="D37" s="5"/>
      <c r="E37" s="5"/>
      <c r="F37" s="5"/>
      <c r="G37" s="5"/>
      <c r="H37" s="5"/>
      <c r="I37" s="5"/>
    </row>
    <row r="38" spans="1:9">
      <c r="A38" s="11"/>
      <c r="B38" s="11"/>
      <c r="C38" s="6"/>
      <c r="D38" s="6"/>
      <c r="E38" s="6"/>
      <c r="F38" s="6"/>
      <c r="G38" s="6"/>
      <c r="H38" s="6"/>
      <c r="I38" s="6"/>
    </row>
    <row r="39" spans="1:9">
      <c r="A39" s="11"/>
      <c r="B39" s="11"/>
      <c r="C39" s="6"/>
      <c r="D39" s="6"/>
      <c r="E39" s="6"/>
      <c r="F39" s="6"/>
      <c r="G39" s="6"/>
      <c r="H39" s="6"/>
      <c r="I39" s="6"/>
    </row>
    <row r="40" spans="1:9">
      <c r="A40" s="11"/>
      <c r="B40" s="11"/>
      <c r="C40" s="6"/>
      <c r="D40" s="6"/>
      <c r="E40" s="6"/>
      <c r="F40" s="6"/>
      <c r="G40" s="6"/>
      <c r="H40" s="6"/>
      <c r="I40" s="6"/>
    </row>
    <row r="41" spans="1:9">
      <c r="A41" s="11"/>
      <c r="B41" s="11"/>
      <c r="C41" s="6"/>
      <c r="D41" s="6"/>
      <c r="E41" s="6"/>
      <c r="F41" s="6"/>
      <c r="G41" s="6"/>
      <c r="H41" s="6"/>
      <c r="I41" s="6"/>
    </row>
    <row r="42" spans="1:9">
      <c r="A42" s="11"/>
      <c r="B42" s="11"/>
      <c r="C42" s="6"/>
      <c r="D42" s="6"/>
      <c r="E42" s="6"/>
      <c r="F42" s="6"/>
      <c r="G42" s="6"/>
      <c r="H42" s="6"/>
      <c r="I42" s="6"/>
    </row>
    <row r="43" spans="1:9">
      <c r="A43" s="11"/>
      <c r="B43" s="11"/>
      <c r="C43" s="6"/>
      <c r="D43" s="6"/>
      <c r="E43" s="6"/>
      <c r="F43" s="6"/>
      <c r="G43" s="6"/>
      <c r="H43" s="6"/>
      <c r="I43" s="6"/>
    </row>
    <row r="44" spans="1:9">
      <c r="A44" s="11"/>
      <c r="B44" s="11"/>
      <c r="C44" s="6"/>
      <c r="D44" s="6"/>
      <c r="E44" s="6"/>
      <c r="F44" s="6"/>
      <c r="G44" s="6"/>
      <c r="H44" s="6"/>
      <c r="I44" s="6"/>
    </row>
    <row r="45" spans="1:9">
      <c r="A45" s="11"/>
      <c r="B45" s="11"/>
      <c r="C45" s="6"/>
      <c r="D45" s="6"/>
      <c r="E45" s="6"/>
      <c r="F45" s="6"/>
      <c r="G45" s="6"/>
      <c r="H45" s="6"/>
      <c r="I45" s="6"/>
    </row>
    <row r="46" spans="1:9">
      <c r="A46" s="11"/>
      <c r="B46" s="11"/>
      <c r="C46" s="6"/>
      <c r="D46" s="6"/>
      <c r="E46" s="6"/>
      <c r="F46" s="6"/>
      <c r="G46" s="6"/>
      <c r="H46" s="6"/>
      <c r="I46" s="6"/>
    </row>
    <row r="47" spans="1:9">
      <c r="A47" s="11"/>
      <c r="B47" s="11"/>
      <c r="C47" s="6"/>
      <c r="D47" s="6"/>
      <c r="E47" s="6"/>
      <c r="F47" s="6"/>
      <c r="G47" s="6"/>
      <c r="H47" s="6"/>
      <c r="I47" s="6"/>
    </row>
    <row r="48" spans="1:9">
      <c r="A48" s="11"/>
      <c r="B48" s="11"/>
      <c r="C48" s="6"/>
      <c r="D48" s="6"/>
      <c r="E48" s="6"/>
      <c r="F48" s="6"/>
      <c r="G48" s="6"/>
      <c r="H48" s="6"/>
      <c r="I48" s="6"/>
    </row>
    <row r="49" spans="1:9">
      <c r="A49" s="11"/>
      <c r="B49" s="11"/>
      <c r="C49" s="6"/>
      <c r="D49" s="6"/>
      <c r="E49" s="6"/>
      <c r="F49" s="6"/>
      <c r="G49" s="6"/>
      <c r="H49" s="6"/>
      <c r="I49" s="6"/>
    </row>
    <row r="50" spans="1:9">
      <c r="A50" s="11"/>
      <c r="B50" s="11"/>
      <c r="C50" s="6"/>
      <c r="D50" s="6"/>
      <c r="E50" s="6"/>
      <c r="F50" s="6"/>
      <c r="G50" s="6"/>
      <c r="H50" s="6"/>
      <c r="I50" s="6"/>
    </row>
    <row r="51" spans="1:9">
      <c r="A51" s="11"/>
      <c r="B51" s="11"/>
      <c r="C51" s="6"/>
      <c r="D51" s="6"/>
      <c r="E51" s="6"/>
      <c r="F51" s="6"/>
      <c r="G51" s="6"/>
      <c r="H51" s="6"/>
      <c r="I51" s="6"/>
    </row>
    <row r="52" spans="1:9">
      <c r="A52" s="11"/>
      <c r="B52" s="11"/>
      <c r="C52" s="6"/>
      <c r="D52" s="6"/>
      <c r="E52" s="6"/>
      <c r="F52" s="6"/>
      <c r="G52" s="6"/>
      <c r="H52" s="6"/>
      <c r="I52" s="6"/>
    </row>
    <row r="53" spans="1:9">
      <c r="A53" s="11"/>
      <c r="B53" s="11"/>
      <c r="C53" s="6"/>
      <c r="D53" s="6"/>
      <c r="E53" s="6"/>
      <c r="F53" s="6"/>
      <c r="G53" s="6"/>
      <c r="H53" s="6"/>
      <c r="I53" s="6"/>
    </row>
    <row r="54" spans="1:9">
      <c r="A54" s="11"/>
      <c r="B54" s="11"/>
      <c r="C54" s="6"/>
      <c r="D54" s="6"/>
      <c r="E54" s="6"/>
      <c r="F54" s="6"/>
      <c r="G54" s="6"/>
      <c r="H54" s="6"/>
      <c r="I54" s="6"/>
    </row>
    <row r="55" spans="1:9">
      <c r="A55" s="11"/>
      <c r="B55" s="11"/>
      <c r="C55" s="6"/>
      <c r="D55" s="6"/>
      <c r="E55" s="6"/>
      <c r="F55" s="6"/>
      <c r="G55" s="6"/>
      <c r="H55" s="6"/>
      <c r="I55" s="6"/>
    </row>
    <row r="56" spans="1:9">
      <c r="A56" s="11"/>
      <c r="B56" s="11"/>
      <c r="C56" s="6"/>
      <c r="D56" s="6"/>
      <c r="E56" s="6"/>
      <c r="F56" s="6"/>
      <c r="G56" s="6"/>
      <c r="H56" s="6"/>
      <c r="I56" s="6"/>
    </row>
    <row r="57" spans="1:9">
      <c r="A57" s="11"/>
      <c r="B57" s="11"/>
      <c r="C57" s="6"/>
      <c r="D57" s="6"/>
      <c r="E57" s="6"/>
      <c r="F57" s="6"/>
      <c r="G57" s="6"/>
      <c r="H57" s="6"/>
      <c r="I57" s="6"/>
    </row>
    <row r="58" spans="1:9">
      <c r="A58" s="11"/>
      <c r="B58" s="11"/>
      <c r="C58" s="6"/>
      <c r="D58" s="6"/>
      <c r="E58" s="6"/>
      <c r="F58" s="6"/>
      <c r="G58" s="6"/>
      <c r="H58" s="6"/>
      <c r="I58" s="6"/>
    </row>
    <row r="59" spans="1:9">
      <c r="A59" s="11"/>
      <c r="B59" s="11"/>
      <c r="C59" s="6"/>
      <c r="D59" s="6"/>
      <c r="E59" s="6"/>
      <c r="F59" s="6"/>
      <c r="G59" s="6"/>
      <c r="H59" s="6"/>
      <c r="I59" s="6"/>
    </row>
    <row r="60" spans="1:9">
      <c r="A60" s="11"/>
      <c r="B60" s="11"/>
      <c r="C60" s="6"/>
      <c r="D60" s="6"/>
      <c r="E60" s="6"/>
      <c r="F60" s="6"/>
      <c r="G60" s="6"/>
      <c r="H60" s="6"/>
      <c r="I60" s="6"/>
    </row>
    <row r="61" spans="1:9">
      <c r="A61" s="11"/>
      <c r="B61" s="11"/>
      <c r="C61" s="6"/>
      <c r="D61" s="6"/>
      <c r="E61" s="6"/>
      <c r="F61" s="6"/>
      <c r="G61" s="6"/>
      <c r="H61" s="6"/>
      <c r="I61" s="6"/>
    </row>
    <row r="62" spans="1:9">
      <c r="A62" s="11"/>
      <c r="B62" s="11"/>
      <c r="C62" s="6"/>
      <c r="D62" s="6"/>
      <c r="E62" s="6"/>
      <c r="F62" s="6"/>
      <c r="G62" s="6"/>
      <c r="H62" s="6"/>
      <c r="I62" s="6"/>
    </row>
    <row r="63" spans="1:9">
      <c r="A63" s="11"/>
      <c r="B63" s="11"/>
      <c r="C63" s="6"/>
      <c r="D63" s="6"/>
      <c r="E63" s="6"/>
      <c r="F63" s="6"/>
      <c r="G63" s="6"/>
      <c r="H63" s="6"/>
      <c r="I63" s="6"/>
    </row>
    <row r="64" spans="1:9">
      <c r="A64" s="11"/>
      <c r="B64" s="11"/>
      <c r="C64" s="6"/>
      <c r="D64" s="6"/>
      <c r="E64" s="6"/>
      <c r="F64" s="6"/>
      <c r="G64" s="6"/>
      <c r="H64" s="6"/>
      <c r="I64" s="6"/>
    </row>
    <row r="65" spans="1:9">
      <c r="A65" s="11"/>
      <c r="B65" s="11"/>
      <c r="C65" s="6"/>
      <c r="D65" s="6"/>
      <c r="E65" s="6"/>
      <c r="F65" s="6"/>
      <c r="G65" s="6"/>
      <c r="H65" s="6"/>
      <c r="I65" s="6"/>
    </row>
    <row r="66" spans="1:9">
      <c r="A66" s="11"/>
      <c r="B66" s="11"/>
      <c r="C66" s="6"/>
      <c r="D66" s="6"/>
      <c r="E66" s="6"/>
      <c r="F66" s="6"/>
      <c r="G66" s="6"/>
      <c r="H66" s="6"/>
      <c r="I66" s="6"/>
    </row>
    <row r="67" spans="1:9">
      <c r="A67" s="11"/>
      <c r="B67" s="11"/>
      <c r="C67" s="6"/>
      <c r="D67" s="6"/>
      <c r="E67" s="6"/>
      <c r="F67" s="6"/>
      <c r="G67" s="6"/>
      <c r="H67" s="6"/>
      <c r="I67" s="6"/>
    </row>
    <row r="68" spans="1:9">
      <c r="A68" s="11"/>
      <c r="B68" s="11"/>
      <c r="C68" s="6"/>
      <c r="D68" s="6"/>
      <c r="E68" s="6"/>
      <c r="F68" s="6"/>
      <c r="G68" s="6"/>
      <c r="H68" s="6"/>
      <c r="I68" s="6"/>
    </row>
    <row r="69" spans="1:9">
      <c r="A69" s="11"/>
      <c r="B69" s="11"/>
      <c r="C69" s="6"/>
      <c r="D69" s="6"/>
      <c r="E69" s="6"/>
      <c r="F69" s="6"/>
      <c r="G69" s="6"/>
      <c r="H69" s="6"/>
      <c r="I69" s="6"/>
    </row>
    <row r="70" spans="1:9">
      <c r="A70" s="11"/>
      <c r="B70" s="11"/>
      <c r="C70" s="6"/>
      <c r="D70" s="6"/>
      <c r="E70" s="6"/>
      <c r="F70" s="6"/>
      <c r="G70" s="6"/>
      <c r="H70" s="6"/>
      <c r="I70" s="6"/>
    </row>
    <row r="71" spans="1:9">
      <c r="A71" s="11"/>
      <c r="B71" s="11"/>
      <c r="C71" s="6"/>
      <c r="D71" s="6"/>
      <c r="E71" s="6"/>
      <c r="F71" s="6"/>
      <c r="G71" s="6"/>
      <c r="H71" s="6"/>
      <c r="I71" s="6"/>
    </row>
    <row r="72" spans="1:9">
      <c r="A72" s="11"/>
      <c r="B72" s="11"/>
      <c r="C72" s="6"/>
      <c r="D72" s="6"/>
      <c r="E72" s="6"/>
      <c r="F72" s="6"/>
      <c r="G72" s="6"/>
      <c r="H72" s="6"/>
      <c r="I72" s="6"/>
    </row>
    <row r="73" spans="1:9">
      <c r="A73" s="11"/>
      <c r="B73" s="11"/>
      <c r="C73" s="6"/>
      <c r="D73" s="6"/>
      <c r="E73" s="6"/>
      <c r="F73" s="6"/>
      <c r="G73" s="6"/>
      <c r="H73" s="6"/>
      <c r="I73" s="6"/>
    </row>
    <row r="74" spans="1:9">
      <c r="A74" s="11"/>
      <c r="B74" s="11"/>
      <c r="C74" s="6"/>
      <c r="D74" s="6"/>
      <c r="E74" s="6"/>
      <c r="F74" s="6"/>
      <c r="G74" s="6"/>
      <c r="H74" s="6"/>
      <c r="I74" s="6"/>
    </row>
    <row r="75" spans="1:9">
      <c r="A75" s="11"/>
      <c r="B75" s="11"/>
      <c r="C75" s="6"/>
      <c r="D75" s="6"/>
      <c r="E75" s="6"/>
      <c r="F75" s="6"/>
      <c r="G75" s="6"/>
      <c r="H75" s="6"/>
      <c r="I75" s="6"/>
    </row>
    <row r="76" spans="1:9">
      <c r="A76" s="11"/>
      <c r="B76" s="11"/>
      <c r="C76" s="6"/>
      <c r="D76" s="6"/>
      <c r="E76" s="6"/>
      <c r="F76" s="6"/>
      <c r="G76" s="6"/>
      <c r="H76" s="6"/>
      <c r="I76" s="6"/>
    </row>
    <row r="77" spans="1:9">
      <c r="A77" s="11"/>
      <c r="B77" s="11"/>
      <c r="C77" s="6"/>
      <c r="D77" s="6"/>
      <c r="E77" s="6"/>
      <c r="F77" s="6"/>
      <c r="G77" s="6"/>
      <c r="H77" s="6"/>
      <c r="I77" s="6"/>
    </row>
    <row r="78" spans="1:9">
      <c r="A78" s="11"/>
      <c r="B78" s="11"/>
      <c r="C78" s="6"/>
      <c r="D78" s="6"/>
      <c r="E78" s="6"/>
      <c r="F78" s="6"/>
      <c r="G78" s="6"/>
      <c r="H78" s="6"/>
      <c r="I78" s="6"/>
    </row>
    <row r="79" spans="1:9">
      <c r="A79" s="11"/>
      <c r="B79" s="11"/>
      <c r="C79" s="6"/>
      <c r="D79" s="6"/>
      <c r="E79" s="6"/>
      <c r="F79" s="6"/>
      <c r="G79" s="6"/>
      <c r="H79" s="6"/>
      <c r="I79" s="6"/>
    </row>
    <row r="80" spans="1:9">
      <c r="A80" s="11"/>
      <c r="B80" s="11"/>
      <c r="C80" s="6"/>
      <c r="D80" s="6"/>
      <c r="E80" s="6"/>
      <c r="F80" s="6"/>
      <c r="G80" s="6"/>
      <c r="H80" s="6"/>
      <c r="I80" s="6"/>
    </row>
    <row r="81" spans="1:9">
      <c r="A81" s="11"/>
      <c r="B81" s="11"/>
      <c r="C81" s="6"/>
      <c r="D81" s="6"/>
      <c r="E81" s="6"/>
      <c r="F81" s="6"/>
      <c r="G81" s="6"/>
      <c r="H81" s="6"/>
      <c r="I81" s="6"/>
    </row>
    <row r="82" spans="1:9">
      <c r="A82" s="11"/>
      <c r="B82" s="11"/>
      <c r="C82" s="6"/>
      <c r="D82" s="6"/>
      <c r="E82" s="6"/>
      <c r="F82" s="6"/>
      <c r="G82" s="6"/>
      <c r="H82" s="6"/>
      <c r="I82" s="6"/>
    </row>
    <row r="83" spans="1:9">
      <c r="A83" s="11"/>
      <c r="B83" s="11"/>
      <c r="C83" s="6"/>
      <c r="D83" s="6"/>
      <c r="E83" s="6"/>
      <c r="F83" s="6"/>
      <c r="G83" s="6"/>
      <c r="H83" s="6"/>
      <c r="I83" s="6"/>
    </row>
    <row r="84" spans="1:9">
      <c r="A84" s="11"/>
      <c r="B84" s="11"/>
      <c r="C84" s="6"/>
      <c r="D84" s="6"/>
      <c r="E84" s="6"/>
      <c r="F84" s="6"/>
      <c r="G84" s="6"/>
      <c r="H84" s="6"/>
      <c r="I84" s="6"/>
    </row>
    <row r="85" spans="1:9">
      <c r="A85" s="11"/>
      <c r="B85" s="11"/>
      <c r="C85" s="6"/>
      <c r="D85" s="6"/>
      <c r="E85" s="6"/>
      <c r="F85" s="6"/>
      <c r="G85" s="6"/>
      <c r="H85" s="6"/>
      <c r="I85" s="6"/>
    </row>
    <row r="86" spans="1:9">
      <c r="A86" s="11"/>
      <c r="B86" s="11"/>
      <c r="C86" s="6"/>
      <c r="D86" s="6"/>
      <c r="E86" s="6"/>
      <c r="F86" s="6"/>
      <c r="G86" s="6"/>
      <c r="H86" s="6"/>
      <c r="I86" s="6"/>
    </row>
    <row r="87" spans="1:9">
      <c r="A87" s="11"/>
      <c r="B87" s="11"/>
      <c r="C87" s="6"/>
      <c r="D87" s="6"/>
      <c r="E87" s="6"/>
      <c r="F87" s="6"/>
      <c r="G87" s="6"/>
      <c r="H87" s="6"/>
      <c r="I87" s="6"/>
    </row>
    <row r="88" spans="1:9">
      <c r="A88" s="11"/>
      <c r="B88" s="11"/>
      <c r="C88" s="6"/>
      <c r="D88" s="6"/>
      <c r="E88" s="6"/>
      <c r="F88" s="6"/>
      <c r="G88" s="6"/>
      <c r="H88" s="6"/>
      <c r="I88" s="6"/>
    </row>
    <row r="89" spans="1:9">
      <c r="A89" s="11"/>
      <c r="B89" s="11"/>
      <c r="C89" s="6"/>
      <c r="D89" s="6"/>
      <c r="E89" s="6"/>
      <c r="F89" s="6"/>
      <c r="G89" s="6"/>
      <c r="H89" s="6"/>
      <c r="I89" s="6"/>
    </row>
    <row r="90" spans="1:9">
      <c r="A90" s="11"/>
      <c r="B90" s="11"/>
      <c r="C90" s="6"/>
      <c r="D90" s="6"/>
      <c r="E90" s="6"/>
      <c r="F90" s="6"/>
      <c r="G90" s="6"/>
      <c r="H90" s="6"/>
      <c r="I90" s="6"/>
    </row>
    <row r="91" spans="1:9">
      <c r="A91" s="11"/>
      <c r="B91" s="11"/>
      <c r="C91" s="6"/>
      <c r="D91" s="6"/>
      <c r="E91" s="6"/>
      <c r="F91" s="6"/>
      <c r="G91" s="6"/>
      <c r="H91" s="6"/>
      <c r="I91" s="6"/>
    </row>
    <row r="92" spans="1:9">
      <c r="A92" s="11"/>
      <c r="B92" s="11"/>
      <c r="C92" s="6"/>
      <c r="D92" s="6"/>
      <c r="E92" s="6"/>
      <c r="F92" s="6"/>
      <c r="G92" s="6"/>
      <c r="H92" s="6"/>
      <c r="I92" s="6"/>
    </row>
    <row r="93" spans="1:9">
      <c r="A93" s="11"/>
      <c r="B93" s="11"/>
      <c r="C93" s="6"/>
      <c r="D93" s="6"/>
      <c r="E93" s="6"/>
      <c r="F93" s="6"/>
      <c r="G93" s="6"/>
      <c r="H93" s="6"/>
      <c r="I93" s="6"/>
    </row>
    <row r="94" spans="1:9">
      <c r="A94" s="11"/>
      <c r="B94" s="11"/>
      <c r="C94" s="6"/>
      <c r="D94" s="6"/>
      <c r="E94" s="6"/>
      <c r="F94" s="6"/>
      <c r="G94" s="6"/>
      <c r="H94" s="6"/>
      <c r="I94" s="6"/>
    </row>
    <row r="95" spans="1:9">
      <c r="A95" s="11"/>
      <c r="B95" s="11"/>
      <c r="C95" s="6"/>
      <c r="D95" s="6"/>
      <c r="E95" s="6"/>
      <c r="F95" s="6"/>
      <c r="G95" s="6"/>
      <c r="H95" s="6"/>
      <c r="I95" s="6"/>
    </row>
    <row r="96" spans="1:9">
      <c r="A96" s="11"/>
      <c r="B96" s="11"/>
      <c r="C96" s="6"/>
      <c r="D96" s="6"/>
      <c r="E96" s="6"/>
      <c r="F96" s="6"/>
      <c r="G96" s="6"/>
      <c r="H96" s="6"/>
      <c r="I96" s="6"/>
    </row>
    <row r="97" spans="1:9">
      <c r="A97" s="11"/>
      <c r="B97" s="11"/>
      <c r="C97" s="6"/>
      <c r="D97" s="6"/>
      <c r="E97" s="6"/>
      <c r="F97" s="6"/>
      <c r="G97" s="6"/>
      <c r="H97" s="6"/>
      <c r="I97" s="6"/>
    </row>
    <row r="98" spans="1:9">
      <c r="A98" s="11"/>
      <c r="B98" s="11"/>
      <c r="C98" s="6"/>
      <c r="D98" s="6"/>
      <c r="E98" s="6"/>
      <c r="F98" s="6"/>
      <c r="G98" s="6"/>
      <c r="H98" s="6"/>
      <c r="I98" s="6"/>
    </row>
    <row r="99" spans="1:9">
      <c r="A99" s="11"/>
      <c r="B99" s="11"/>
      <c r="C99" s="6"/>
      <c r="D99" s="6"/>
      <c r="E99" s="6"/>
      <c r="F99" s="6"/>
      <c r="G99" s="6"/>
      <c r="H99" s="6"/>
      <c r="I99" s="6"/>
    </row>
    <row r="100" spans="1:9">
      <c r="A100" s="11"/>
      <c r="B100" s="11"/>
      <c r="C100" s="6"/>
      <c r="D100" s="6"/>
      <c r="E100" s="6"/>
      <c r="F100" s="6"/>
      <c r="G100" s="6"/>
      <c r="H100" s="6"/>
      <c r="I100" s="6"/>
    </row>
  </sheetData>
  <customSheetViews>
    <customSheetView guid="{C755A7B6-4EFC-4DA7-BCB7-9E73DFEB5AC8}" state="hidden" topLeftCell="B1">
      <selection activeCell="G3" sqref="G3"/>
      <pageMargins left="0.7" right="0.7" top="0.75" bottom="0.75" header="0.3" footer="0.3"/>
      <pageSetup orientation="landscape" r:id="rId1"/>
    </customSheetView>
  </customSheetViews>
  <mergeCells count="5">
    <mergeCell ref="C1:D1"/>
    <mergeCell ref="E1:F1"/>
    <mergeCell ref="G1:H1"/>
    <mergeCell ref="B1:B2"/>
    <mergeCell ref="A1:A2"/>
  </mergeCells>
  <pageMargins left="0.7" right="0.7" top="0.75" bottom="0.75" header="0.3" footer="0.3"/>
  <pageSetup orientation="landscape" r:id="rId2"/>
</worksheet>
</file>

<file path=xl/worksheets/sheet12.xml><?xml version="1.0" encoding="utf-8"?>
<worksheet xmlns="http://schemas.openxmlformats.org/spreadsheetml/2006/main" xmlns:r="http://schemas.openxmlformats.org/officeDocument/2006/relationships">
  <sheetPr codeName="Sheet111">
    <tabColor theme="4" tint="0.59999389629810485"/>
  </sheetPr>
  <dimension ref="A1:H25"/>
  <sheetViews>
    <sheetView showGridLines="0" zoomScaleNormal="100" zoomScaleSheetLayoutView="100" workbookViewId="0">
      <selection activeCell="B1" sqref="B1:H1"/>
    </sheetView>
  </sheetViews>
  <sheetFormatPr defaultColWidth="9.140625" defaultRowHeight="15"/>
  <cols>
    <col min="1" max="1" width="3.140625" style="82" customWidth="1"/>
    <col min="2" max="2" width="38" style="52" customWidth="1"/>
    <col min="3" max="7" width="23.5703125" style="51" customWidth="1"/>
    <col min="8" max="8" width="2.28515625" style="82" customWidth="1"/>
    <col min="9" max="16384" width="9.140625" style="51"/>
  </cols>
  <sheetData>
    <row r="1" spans="1:8" ht="33.75" customHeight="1">
      <c r="A1" s="83"/>
      <c r="B1" s="550" t="s">
        <v>256</v>
      </c>
      <c r="C1" s="551"/>
      <c r="D1" s="551"/>
      <c r="E1" s="551"/>
      <c r="F1" s="551"/>
      <c r="G1" s="551"/>
      <c r="H1" s="552"/>
    </row>
    <row r="2" spans="1:8" ht="145.5" customHeight="1" thickBot="1">
      <c r="B2" s="553" t="s">
        <v>477</v>
      </c>
      <c r="C2" s="554"/>
      <c r="D2" s="554"/>
      <c r="E2" s="554"/>
      <c r="F2" s="554"/>
      <c r="G2" s="554"/>
      <c r="H2" s="555"/>
    </row>
    <row r="3" spans="1:8" ht="15.75" thickBot="1">
      <c r="B3" s="425"/>
      <c r="C3" s="425"/>
      <c r="D3" s="425"/>
      <c r="E3" s="425"/>
      <c r="F3" s="425"/>
      <c r="G3" s="425"/>
    </row>
    <row r="4" spans="1:8" ht="30" customHeight="1">
      <c r="B4" s="535" t="s">
        <v>312</v>
      </c>
      <c r="C4" s="536"/>
      <c r="D4" s="536"/>
      <c r="E4" s="536"/>
      <c r="F4" s="536"/>
      <c r="G4" s="536"/>
      <c r="H4" s="537"/>
    </row>
    <row r="5" spans="1:8" ht="50.25" customHeight="1">
      <c r="B5" s="198" t="s">
        <v>296</v>
      </c>
      <c r="C5" s="165" t="s">
        <v>77</v>
      </c>
      <c r="D5" s="199" t="s">
        <v>295</v>
      </c>
      <c r="E5" s="199" t="s">
        <v>315</v>
      </c>
      <c r="F5" s="199" t="s">
        <v>316</v>
      </c>
      <c r="G5" s="542" t="s">
        <v>314</v>
      </c>
      <c r="H5" s="546"/>
    </row>
    <row r="6" spans="1:8" ht="39" customHeight="1">
      <c r="B6" s="79" t="str">
        <f>IF('2. Financial Analysis Inputs'!C4="", "", '2. Financial Analysis Inputs'!C4)</f>
        <v/>
      </c>
      <c r="C6" s="80">
        <f>'1. Project Costs'!D14</f>
        <v>0</v>
      </c>
      <c r="D6" s="37" t="str">
        <f>'4. Profit Test'!C11</f>
        <v/>
      </c>
      <c r="E6" s="81">
        <f>'4. Profit Test'!C14</f>
        <v>0</v>
      </c>
      <c r="F6" s="81">
        <f>'4. Profit Test'!C36</f>
        <v>0</v>
      </c>
      <c r="G6" s="556">
        <f>'4. Profit Test'!B40</f>
        <v>0</v>
      </c>
      <c r="H6" s="557"/>
    </row>
    <row r="7" spans="1:8" ht="37.5" customHeight="1" thickBot="1">
      <c r="B7" s="558" t="s">
        <v>421</v>
      </c>
      <c r="C7" s="559"/>
      <c r="D7" s="559"/>
      <c r="E7" s="559"/>
      <c r="F7" s="559"/>
      <c r="G7" s="559"/>
      <c r="H7" s="560"/>
    </row>
    <row r="8" spans="1:8" ht="15.75" thickBot="1">
      <c r="B8" s="549"/>
      <c r="C8" s="549"/>
      <c r="D8" s="549"/>
      <c r="E8" s="549"/>
      <c r="F8" s="549"/>
      <c r="G8" s="549"/>
    </row>
    <row r="9" spans="1:8" ht="30" customHeight="1">
      <c r="B9" s="535" t="s">
        <v>313</v>
      </c>
      <c r="C9" s="536"/>
      <c r="D9" s="536"/>
      <c r="E9" s="536"/>
      <c r="F9" s="536"/>
      <c r="G9" s="536"/>
      <c r="H9" s="537"/>
    </row>
    <row r="10" spans="1:8" ht="22.5" customHeight="1">
      <c r="B10" s="541" t="s">
        <v>296</v>
      </c>
      <c r="C10" s="542"/>
      <c r="D10" s="542" t="s">
        <v>320</v>
      </c>
      <c r="E10" s="543" t="s">
        <v>75</v>
      </c>
      <c r="F10" s="544"/>
      <c r="G10" s="544"/>
      <c r="H10" s="545"/>
    </row>
    <row r="11" spans="1:8" ht="37.5" customHeight="1">
      <c r="B11" s="541"/>
      <c r="C11" s="542"/>
      <c r="D11" s="542"/>
      <c r="E11" s="199" t="s">
        <v>321</v>
      </c>
      <c r="F11" s="199" t="s">
        <v>322</v>
      </c>
      <c r="G11" s="542" t="s">
        <v>323</v>
      </c>
      <c r="H11" s="546"/>
    </row>
    <row r="12" spans="1:8" ht="48" customHeight="1">
      <c r="B12" s="538" t="str">
        <f>IF('2. Financial Analysis Inputs'!C4="", "", '2. Financial Analysis Inputs'!C4)</f>
        <v/>
      </c>
      <c r="C12" s="539"/>
      <c r="D12" s="204">
        <f>IF('4. Profit Test'!H19=TRUE,'4. Profit Test'!C14, IF('4. Profit Test'!H20=TRUE,'4. Profit Test'!D14, '4. Profit Test'!F14))</f>
        <v>0</v>
      </c>
      <c r="E12" s="204">
        <f>IF('5. Current Ratio'!H16=TRUE, '5. Current Ratio'!C13, IF('5. Current Ratio'!H17=TRUE, '5. Current Ratio'!D13, '5. Current Ratio'!E13))</f>
        <v>0</v>
      </c>
      <c r="F12" s="204">
        <f>IF('6. Beaver''s Ratio'!H20=TRUE, '6. Beaver''s Ratio'!C17, IF('6. Beaver''s Ratio'!H21=TRUE,'6. Beaver''s Ratio'!D17, '6. Beaver''s Ratio'!E17))</f>
        <v>0</v>
      </c>
      <c r="G12" s="547">
        <f>IF('7. Debt to Equity Ratio'!H16=TRUE, '7. Debt to Equity Ratio'!C13, IF('7. Debt to Equity Ratio'!H17=TRUE,'7. Debt to Equity Ratio'!D13,'7. Debt to Equity Ratio'!E13))</f>
        <v>0</v>
      </c>
      <c r="H12" s="548"/>
    </row>
    <row r="13" spans="1:8" ht="45" customHeight="1">
      <c r="B13" s="540" t="s">
        <v>257</v>
      </c>
      <c r="C13" s="404"/>
      <c r="D13" s="235"/>
      <c r="E13" s="235"/>
      <c r="F13" s="235"/>
      <c r="G13" s="234"/>
      <c r="H13" s="226" t="s">
        <v>464</v>
      </c>
    </row>
    <row r="14" spans="1:8" ht="37.5" customHeight="1" thickBot="1">
      <c r="B14" s="561" t="s">
        <v>422</v>
      </c>
      <c r="C14" s="562"/>
      <c r="D14" s="562"/>
      <c r="E14" s="562"/>
      <c r="F14" s="562"/>
      <c r="G14" s="562"/>
      <c r="H14" s="563"/>
    </row>
    <row r="15" spans="1:8" ht="15.75" thickBot="1">
      <c r="B15" s="571"/>
      <c r="C15" s="571"/>
      <c r="D15" s="571"/>
      <c r="E15" s="571"/>
      <c r="F15" s="571"/>
      <c r="G15" s="571"/>
    </row>
    <row r="16" spans="1:8" ht="37.5" customHeight="1">
      <c r="B16" s="564" t="s">
        <v>332</v>
      </c>
      <c r="C16" s="565"/>
      <c r="D16" s="565"/>
      <c r="E16" s="565"/>
      <c r="F16" s="565"/>
      <c r="G16" s="565"/>
      <c r="H16" s="566"/>
    </row>
    <row r="17" spans="2:8" ht="225" customHeight="1" thickBot="1">
      <c r="B17" s="569"/>
      <c r="C17" s="570"/>
      <c r="D17" s="570"/>
      <c r="E17" s="570"/>
      <c r="F17" s="570"/>
      <c r="G17" s="570"/>
      <c r="H17" s="220" t="s">
        <v>464</v>
      </c>
    </row>
    <row r="18" spans="2:8" ht="15.75" thickBot="1">
      <c r="B18" s="572"/>
      <c r="C18" s="572"/>
      <c r="D18" s="572"/>
      <c r="E18" s="572"/>
    </row>
    <row r="19" spans="2:8" ht="15" customHeight="1">
      <c r="B19" s="523" t="s">
        <v>166</v>
      </c>
      <c r="C19" s="524"/>
      <c r="D19" s="524"/>
      <c r="E19" s="525"/>
      <c r="G19" s="65"/>
    </row>
    <row r="20" spans="2:8">
      <c r="B20" s="400" t="s">
        <v>167</v>
      </c>
      <c r="C20" s="359"/>
      <c r="D20" s="34" t="s">
        <v>218</v>
      </c>
      <c r="E20" s="35" t="s">
        <v>219</v>
      </c>
      <c r="G20" s="65"/>
    </row>
    <row r="21" spans="2:8">
      <c r="B21" s="567" t="s">
        <v>213</v>
      </c>
      <c r="C21" s="568"/>
      <c r="D21" s="37">
        <v>3.2</v>
      </c>
      <c r="E21" s="39" t="s">
        <v>173</v>
      </c>
      <c r="G21" s="65"/>
    </row>
    <row r="22" spans="2:8">
      <c r="B22" s="567" t="s">
        <v>227</v>
      </c>
      <c r="C22" s="568"/>
      <c r="D22" s="37" t="s">
        <v>176</v>
      </c>
      <c r="E22" s="39" t="s">
        <v>177</v>
      </c>
      <c r="G22" s="65"/>
    </row>
    <row r="23" spans="2:8">
      <c r="B23" s="567" t="s">
        <v>75</v>
      </c>
      <c r="C23" s="568"/>
      <c r="D23" s="37" t="s">
        <v>178</v>
      </c>
      <c r="E23" s="39" t="s">
        <v>179</v>
      </c>
      <c r="G23" s="65"/>
    </row>
    <row r="24" spans="2:8">
      <c r="B24" s="495" t="s">
        <v>187</v>
      </c>
      <c r="C24" s="496"/>
      <c r="D24" s="37">
        <v>3.3</v>
      </c>
      <c r="E24" s="39" t="s">
        <v>188</v>
      </c>
      <c r="G24" s="65"/>
    </row>
    <row r="25" spans="2:8" ht="15.75" thickBot="1">
      <c r="B25" s="493" t="s">
        <v>228</v>
      </c>
      <c r="C25" s="494"/>
      <c r="D25" s="43" t="s">
        <v>189</v>
      </c>
      <c r="E25" s="44" t="s">
        <v>190</v>
      </c>
      <c r="G25" s="65"/>
    </row>
  </sheetData>
  <sheetProtection sheet="1" objects="1" scenarios="1" formatCells="0" formatColumns="0" formatRows="0"/>
  <customSheetViews>
    <customSheetView guid="{C755A7B6-4EFC-4DA7-BCB7-9E73DFEB5AC8}" showGridLines="0">
      <selection activeCell="B1" sqref="B1:H1"/>
      <rowBreaks count="2" manualBreakCount="2">
        <brk id="15" min="1" max="6" man="1"/>
        <brk id="18" min="1" max="8" man="1"/>
      </rowBreaks>
      <pageMargins left="0.7" right="0.7" top="0.75" bottom="0.75" header="0.3" footer="0.3"/>
      <pageSetup scale="76" orientation="landscape" r:id="rId1"/>
    </customSheetView>
  </customSheetViews>
  <mergeCells count="28">
    <mergeCell ref="B14:H14"/>
    <mergeCell ref="B16:H16"/>
    <mergeCell ref="B24:C24"/>
    <mergeCell ref="B25:C25"/>
    <mergeCell ref="B21:C21"/>
    <mergeCell ref="B22:C22"/>
    <mergeCell ref="B23:C23"/>
    <mergeCell ref="B19:E19"/>
    <mergeCell ref="B17:G17"/>
    <mergeCell ref="B20:C20"/>
    <mergeCell ref="B15:G15"/>
    <mergeCell ref="B18:E18"/>
    <mergeCell ref="B3:G3"/>
    <mergeCell ref="B8:G8"/>
    <mergeCell ref="B1:H1"/>
    <mergeCell ref="B2:H2"/>
    <mergeCell ref="B4:H4"/>
    <mergeCell ref="G5:H5"/>
    <mergeCell ref="G6:H6"/>
    <mergeCell ref="B7:H7"/>
    <mergeCell ref="B9:H9"/>
    <mergeCell ref="B12:C12"/>
    <mergeCell ref="B13:C13"/>
    <mergeCell ref="B10:C11"/>
    <mergeCell ref="D10:D11"/>
    <mergeCell ref="E10:H10"/>
    <mergeCell ref="G11:H11"/>
    <mergeCell ref="G12:H12"/>
  </mergeCells>
  <dataValidations count="1">
    <dataValidation type="decimal" allowBlank="1" showInputMessage="1" showErrorMessage="1" sqref="D13:G13">
      <formula1>-100</formula1>
      <formula2>100</formula2>
    </dataValidation>
  </dataValidations>
  <pageMargins left="0.7" right="0.7" top="0.75" bottom="0.75" header="0.3" footer="0.3"/>
  <pageSetup scale="76" orientation="landscape" r:id="rId2"/>
  <rowBreaks count="1" manualBreakCount="1">
    <brk id="15" min="1" max="7" man="1"/>
  </rowBreaks>
</worksheet>
</file>

<file path=xl/worksheets/sheet13.xml><?xml version="1.0" encoding="utf-8"?>
<worksheet xmlns="http://schemas.openxmlformats.org/spreadsheetml/2006/main" xmlns:r="http://schemas.openxmlformats.org/officeDocument/2006/relationships">
  <sheetPr codeName="Sheet15">
    <tabColor theme="4" tint="0.59999389629810485"/>
  </sheetPr>
  <dimension ref="A1:H35"/>
  <sheetViews>
    <sheetView showGridLines="0" topLeftCell="A13" zoomScaleNormal="100" zoomScaleSheetLayoutView="100" workbookViewId="0">
      <selection activeCell="B2" sqref="B2:E2"/>
    </sheetView>
  </sheetViews>
  <sheetFormatPr defaultColWidth="9.140625" defaultRowHeight="15"/>
  <cols>
    <col min="1" max="1" width="2.85546875" style="50" customWidth="1"/>
    <col min="2" max="2" width="71.140625" style="50" customWidth="1"/>
    <col min="3" max="4" width="30" style="50" customWidth="1"/>
    <col min="5" max="5" width="2.28515625" style="50" customWidth="1"/>
    <col min="6" max="16384" width="9.140625" style="50"/>
  </cols>
  <sheetData>
    <row r="1" spans="1:8" ht="33.75" customHeight="1">
      <c r="A1" s="15"/>
      <c r="B1" s="481" t="s">
        <v>259</v>
      </c>
      <c r="C1" s="482"/>
      <c r="D1" s="482"/>
      <c r="E1" s="483"/>
    </row>
    <row r="2" spans="1:8" ht="161.25" customHeight="1" thickBot="1">
      <c r="B2" s="576" t="s">
        <v>478</v>
      </c>
      <c r="C2" s="577"/>
      <c r="D2" s="577"/>
      <c r="E2" s="578"/>
      <c r="F2" s="84"/>
      <c r="G2" s="84"/>
      <c r="H2" s="85"/>
    </row>
    <row r="3" spans="1:8" ht="15.75" thickBot="1">
      <c r="A3" s="91"/>
      <c r="B3" s="390"/>
      <c r="C3" s="390"/>
      <c r="D3" s="390"/>
      <c r="E3" s="92"/>
      <c r="F3" s="84"/>
      <c r="G3" s="84"/>
      <c r="H3" s="85"/>
    </row>
    <row r="4" spans="1:8" ht="52.5" customHeight="1">
      <c r="B4" s="585" t="s">
        <v>486</v>
      </c>
      <c r="C4" s="586"/>
      <c r="D4" s="243"/>
      <c r="E4" s="214" t="s">
        <v>464</v>
      </c>
    </row>
    <row r="5" spans="1:8" ht="30" customHeight="1">
      <c r="B5" s="573" t="s">
        <v>271</v>
      </c>
      <c r="C5" s="574"/>
      <c r="D5" s="237"/>
      <c r="E5" s="226" t="s">
        <v>464</v>
      </c>
    </row>
    <row r="6" spans="1:8" ht="31.5" customHeight="1">
      <c r="B6" s="573" t="s">
        <v>272</v>
      </c>
      <c r="C6" s="574"/>
      <c r="D6" s="237"/>
      <c r="E6" s="226" t="s">
        <v>464</v>
      </c>
    </row>
    <row r="7" spans="1:8" ht="33.75" customHeight="1">
      <c r="A7" s="50" t="s">
        <v>317</v>
      </c>
      <c r="B7" s="573" t="s">
        <v>273</v>
      </c>
      <c r="C7" s="574"/>
      <c r="D7" s="238"/>
      <c r="E7" s="226" t="s">
        <v>464</v>
      </c>
    </row>
    <row r="8" spans="1:8" ht="31.5" customHeight="1">
      <c r="B8" s="573" t="s">
        <v>274</v>
      </c>
      <c r="C8" s="574"/>
      <c r="D8" s="239"/>
      <c r="E8" s="226" t="s">
        <v>464</v>
      </c>
    </row>
    <row r="9" spans="1:8" ht="31.5" customHeight="1">
      <c r="B9" s="573" t="s">
        <v>275</v>
      </c>
      <c r="C9" s="574"/>
      <c r="D9" s="239"/>
      <c r="E9" s="226" t="s">
        <v>464</v>
      </c>
    </row>
    <row r="10" spans="1:8" ht="31.5" customHeight="1">
      <c r="B10" s="573" t="s">
        <v>276</v>
      </c>
      <c r="C10" s="574"/>
      <c r="D10" s="240"/>
      <c r="E10" s="226" t="s">
        <v>464</v>
      </c>
    </row>
    <row r="11" spans="1:8" ht="31.5" customHeight="1">
      <c r="B11" s="573" t="s">
        <v>277</v>
      </c>
      <c r="C11" s="574"/>
      <c r="D11" s="241"/>
      <c r="E11" s="226" t="s">
        <v>464</v>
      </c>
    </row>
    <row r="12" spans="1:8" ht="31.5" customHeight="1">
      <c r="B12" s="573" t="s">
        <v>278</v>
      </c>
      <c r="C12" s="574"/>
      <c r="D12" s="242"/>
      <c r="E12" s="226" t="s">
        <v>464</v>
      </c>
    </row>
    <row r="13" spans="1:8" ht="31.5" customHeight="1">
      <c r="B13" s="573" t="s">
        <v>279</v>
      </c>
      <c r="C13" s="574"/>
      <c r="D13" s="240"/>
      <c r="E13" s="226" t="s">
        <v>464</v>
      </c>
    </row>
    <row r="14" spans="1:8" ht="31.5" customHeight="1">
      <c r="B14" s="573" t="s">
        <v>280</v>
      </c>
      <c r="C14" s="574"/>
      <c r="D14" s="240"/>
      <c r="E14" s="226" t="s">
        <v>464</v>
      </c>
    </row>
    <row r="15" spans="1:8" ht="31.5" customHeight="1">
      <c r="B15" s="573" t="s">
        <v>480</v>
      </c>
      <c r="C15" s="574"/>
      <c r="D15" s="240"/>
      <c r="E15" s="226" t="s">
        <v>464</v>
      </c>
    </row>
    <row r="16" spans="1:8" s="86" customFormat="1" ht="31.5" customHeight="1">
      <c r="B16" s="573" t="s">
        <v>282</v>
      </c>
      <c r="C16" s="574"/>
      <c r="D16" s="240"/>
      <c r="E16" s="226" t="s">
        <v>464</v>
      </c>
    </row>
    <row r="17" spans="2:6" ht="31.5" customHeight="1">
      <c r="B17" s="573" t="s">
        <v>283</v>
      </c>
      <c r="C17" s="574"/>
      <c r="D17" s="242"/>
      <c r="E17" s="226" t="s">
        <v>464</v>
      </c>
      <c r="F17" s="236"/>
    </row>
    <row r="18" spans="2:6" ht="33.75" customHeight="1">
      <c r="B18" s="573" t="s">
        <v>284</v>
      </c>
      <c r="C18" s="574"/>
      <c r="D18" s="241"/>
      <c r="E18" s="226" t="s">
        <v>464</v>
      </c>
    </row>
    <row r="19" spans="2:6" ht="31.5" customHeight="1">
      <c r="B19" s="573" t="s">
        <v>285</v>
      </c>
      <c r="C19" s="574"/>
      <c r="D19" s="241"/>
      <c r="E19" s="226" t="s">
        <v>464</v>
      </c>
    </row>
    <row r="20" spans="2:6" ht="31.5" customHeight="1">
      <c r="B20" s="573" t="s">
        <v>286</v>
      </c>
      <c r="C20" s="574"/>
      <c r="D20" s="241"/>
      <c r="E20" s="226" t="s">
        <v>464</v>
      </c>
    </row>
    <row r="21" spans="2:6" ht="31.5" customHeight="1">
      <c r="B21" s="573" t="s">
        <v>287</v>
      </c>
      <c r="C21" s="574"/>
      <c r="D21" s="240"/>
      <c r="E21" s="226" t="s">
        <v>464</v>
      </c>
    </row>
    <row r="22" spans="2:6" ht="30" customHeight="1">
      <c r="B22" s="573" t="s">
        <v>288</v>
      </c>
      <c r="C22" s="574"/>
      <c r="D22" s="240"/>
      <c r="E22" s="226" t="s">
        <v>464</v>
      </c>
    </row>
    <row r="23" spans="2:6" ht="30" customHeight="1">
      <c r="B23" s="582" t="s">
        <v>258</v>
      </c>
      <c r="C23" s="583"/>
      <c r="D23" s="583"/>
      <c r="E23" s="584"/>
    </row>
    <row r="24" spans="2:6" ht="120" customHeight="1">
      <c r="B24" s="491"/>
      <c r="C24" s="492"/>
      <c r="D24" s="492"/>
      <c r="E24" s="226" t="s">
        <v>464</v>
      </c>
    </row>
    <row r="25" spans="2:6" ht="56.25" customHeight="1" thickBot="1">
      <c r="B25" s="579" t="s">
        <v>479</v>
      </c>
      <c r="C25" s="580"/>
      <c r="D25" s="580"/>
      <c r="E25" s="581"/>
    </row>
    <row r="26" spans="2:6" ht="15.75" thickBot="1">
      <c r="B26" s="575"/>
      <c r="C26" s="575"/>
      <c r="D26" s="575"/>
    </row>
    <row r="27" spans="2:6" s="51" customFormat="1" ht="15" customHeight="1">
      <c r="B27" s="523" t="s">
        <v>166</v>
      </c>
      <c r="C27" s="524"/>
      <c r="D27" s="525"/>
      <c r="E27" s="65"/>
    </row>
    <row r="28" spans="2:6" s="51" customFormat="1" ht="15.75" customHeight="1">
      <c r="B28" s="87" t="s">
        <v>167</v>
      </c>
      <c r="C28" s="34" t="s">
        <v>218</v>
      </c>
      <c r="D28" s="35" t="s">
        <v>219</v>
      </c>
      <c r="E28" s="65"/>
    </row>
    <row r="29" spans="2:6" s="51" customFormat="1" ht="15.75" customHeight="1">
      <c r="B29" s="88" t="s">
        <v>199</v>
      </c>
      <c r="C29" s="37">
        <v>4.0999999999999996</v>
      </c>
      <c r="D29" s="39" t="s">
        <v>204</v>
      </c>
      <c r="E29" s="65"/>
    </row>
    <row r="30" spans="2:6" s="51" customFormat="1" ht="15.75" customHeight="1">
      <c r="B30" s="88" t="s">
        <v>229</v>
      </c>
      <c r="C30" s="37">
        <v>4.2</v>
      </c>
      <c r="D30" s="39" t="s">
        <v>205</v>
      </c>
      <c r="E30" s="65"/>
    </row>
    <row r="31" spans="2:6" s="51" customFormat="1" ht="15.75" customHeight="1">
      <c r="B31" s="88" t="s">
        <v>200</v>
      </c>
      <c r="C31" s="37">
        <v>4.3</v>
      </c>
      <c r="D31" s="39" t="s">
        <v>205</v>
      </c>
      <c r="E31" s="65"/>
    </row>
    <row r="32" spans="2:6" s="51" customFormat="1" ht="15.75" customHeight="1">
      <c r="B32" s="88" t="s">
        <v>201</v>
      </c>
      <c r="C32" s="40">
        <v>4.3</v>
      </c>
      <c r="D32" s="41" t="s">
        <v>205</v>
      </c>
      <c r="E32" s="65"/>
    </row>
    <row r="33" spans="2:5" s="51" customFormat="1" ht="15.75" customHeight="1">
      <c r="B33" s="89" t="s">
        <v>202</v>
      </c>
      <c r="C33" s="40">
        <v>4.3</v>
      </c>
      <c r="D33" s="41" t="s">
        <v>208</v>
      </c>
      <c r="E33" s="65"/>
    </row>
    <row r="34" spans="2:5" s="51" customFormat="1" ht="15.75" customHeight="1">
      <c r="B34" s="89" t="s">
        <v>203</v>
      </c>
      <c r="C34" s="40">
        <v>4.3</v>
      </c>
      <c r="D34" s="41" t="s">
        <v>205</v>
      </c>
      <c r="E34" s="65"/>
    </row>
    <row r="35" spans="2:5" s="51" customFormat="1" ht="16.5" customHeight="1" thickBot="1">
      <c r="B35" s="90" t="s">
        <v>206</v>
      </c>
      <c r="C35" s="43">
        <v>4.4000000000000004</v>
      </c>
      <c r="D35" s="44" t="s">
        <v>207</v>
      </c>
      <c r="E35" s="65"/>
    </row>
  </sheetData>
  <sheetProtection sheet="1" objects="1" scenarios="1" formatCells="0" formatColumns="0" formatRows="0"/>
  <customSheetViews>
    <customSheetView guid="{C755A7B6-4EFC-4DA7-BCB7-9E73DFEB5AC8}" showGridLines="0" topLeftCell="A11">
      <selection activeCell="D17" sqref="D17"/>
      <rowBreaks count="1" manualBreakCount="1">
        <brk id="22" min="1" max="3" man="1"/>
      </rowBreaks>
      <pageMargins left="0.7" right="0.7" top="0.75" bottom="0.75" header="0.3" footer="0.3"/>
      <pageSetup scale="67" orientation="portrait" r:id="rId1"/>
    </customSheetView>
  </customSheetViews>
  <mergeCells count="27">
    <mergeCell ref="B1:E1"/>
    <mergeCell ref="B2:E2"/>
    <mergeCell ref="B25:E25"/>
    <mergeCell ref="B23:E23"/>
    <mergeCell ref="B12:C12"/>
    <mergeCell ref="B13:C13"/>
    <mergeCell ref="B14:C14"/>
    <mergeCell ref="B15:C15"/>
    <mergeCell ref="B16:C16"/>
    <mergeCell ref="B7:C7"/>
    <mergeCell ref="B8:C8"/>
    <mergeCell ref="B9:C9"/>
    <mergeCell ref="B10:C10"/>
    <mergeCell ref="B11:C11"/>
    <mergeCell ref="B3:D3"/>
    <mergeCell ref="B4:C4"/>
    <mergeCell ref="B5:C5"/>
    <mergeCell ref="B6:C6"/>
    <mergeCell ref="B27:D27"/>
    <mergeCell ref="B24:D24"/>
    <mergeCell ref="B17:C17"/>
    <mergeCell ref="B18:C18"/>
    <mergeCell ref="B19:C19"/>
    <mergeCell ref="B20:C20"/>
    <mergeCell ref="B21:C21"/>
    <mergeCell ref="B22:C22"/>
    <mergeCell ref="B26:D26"/>
  </mergeCells>
  <dataValidations count="2">
    <dataValidation type="decimal" allowBlank="1" showInputMessage="1" showErrorMessage="1" sqref="D12 D5:D6">
      <formula1>0</formula1>
      <formula2>100</formula2>
    </dataValidation>
    <dataValidation type="decimal" allowBlank="1" showInputMessage="1" showErrorMessage="1" sqref="D7:D11 D13:D22">
      <formula1>0</formula1>
      <formula2>1000000000</formula2>
    </dataValidation>
  </dataValidations>
  <pageMargins left="0.7" right="0.7" top="0.75" bottom="0.75" header="0.3" footer="0.3"/>
  <pageSetup scale="67" orientation="portrait" r:id="rId2"/>
  <rowBreaks count="1" manualBreakCount="1">
    <brk id="22" min="1" max="4" man="1"/>
  </rowBreaks>
</worksheet>
</file>

<file path=xl/worksheets/sheet14.xml><?xml version="1.0" encoding="utf-8"?>
<worksheet xmlns="http://schemas.openxmlformats.org/spreadsheetml/2006/main" xmlns:r="http://schemas.openxmlformats.org/officeDocument/2006/relationships">
  <sheetPr codeName="Sheet12"/>
  <dimension ref="B1:F34"/>
  <sheetViews>
    <sheetView showGridLines="0" topLeftCell="A10" zoomScaleNormal="100" zoomScaleSheetLayoutView="100" workbookViewId="0">
      <selection activeCell="B2" sqref="B2:E2"/>
    </sheetView>
  </sheetViews>
  <sheetFormatPr defaultColWidth="9.140625" defaultRowHeight="15"/>
  <cols>
    <col min="1" max="1" width="3.42578125" style="84" customWidth="1"/>
    <col min="2" max="2" width="60.28515625" style="99" customWidth="1"/>
    <col min="3" max="3" width="30" style="99" customWidth="1"/>
    <col min="4" max="4" width="30" style="85" customWidth="1"/>
    <col min="5" max="5" width="10.7109375" style="84" customWidth="1"/>
    <col min="6" max="6" width="9.140625" style="84" customWidth="1"/>
    <col min="7" max="16384" width="9.140625" style="84"/>
  </cols>
  <sheetData>
    <row r="1" spans="2:6" ht="45" customHeight="1">
      <c r="B1" s="481" t="s">
        <v>393</v>
      </c>
      <c r="C1" s="482"/>
      <c r="D1" s="482"/>
      <c r="E1" s="483"/>
      <c r="F1" s="93"/>
    </row>
    <row r="2" spans="2:6" ht="73.5" customHeight="1" thickBot="1">
      <c r="B2" s="599" t="s">
        <v>410</v>
      </c>
      <c r="C2" s="600"/>
      <c r="D2" s="600"/>
      <c r="E2" s="601"/>
      <c r="F2" s="93"/>
    </row>
    <row r="3" spans="2:6" s="92" customFormat="1" ht="16.5" thickBot="1">
      <c r="B3" s="602"/>
      <c r="C3" s="602"/>
      <c r="D3" s="602"/>
      <c r="E3" s="602"/>
      <c r="F3" s="93"/>
    </row>
    <row r="4" spans="2:6" ht="75" customHeight="1">
      <c r="B4" s="585" t="s">
        <v>486</v>
      </c>
      <c r="C4" s="586"/>
      <c r="D4" s="102" t="str">
        <f>IF(VLOOKUP(B4,'9. Widespread Impact Inputs'!$B$4:$D$22,3,FALSE)="","",VLOOKUP(B4,'9. Widespread Impact Inputs'!$B$4:$D$22,3,FALSE))</f>
        <v/>
      </c>
      <c r="E4" s="94" t="s">
        <v>13</v>
      </c>
    </row>
    <row r="5" spans="2:6" ht="56.25" customHeight="1">
      <c r="B5" s="573" t="s">
        <v>294</v>
      </c>
      <c r="C5" s="587"/>
      <c r="D5" s="103">
        <f>IF(OR('9. Widespread Impact Inputs'!D9=0,'9. Widespread Impact Inputs'!D8=0),'9. Widespread Impact Inputs'!D5,'9. Widespread Impact Inputs'!D8/'9. Widespread Impact Inputs'!D9)</f>
        <v>0</v>
      </c>
      <c r="E5" s="95" t="s">
        <v>25</v>
      </c>
    </row>
    <row r="6" spans="2:6" ht="30" customHeight="1">
      <c r="B6" s="573" t="s">
        <v>272</v>
      </c>
      <c r="C6" s="587"/>
      <c r="D6" s="103">
        <f>'9. Widespread Impact Inputs'!D6</f>
        <v>0</v>
      </c>
      <c r="E6" s="95" t="s">
        <v>15</v>
      </c>
    </row>
    <row r="7" spans="2:6" ht="37.5" customHeight="1">
      <c r="B7" s="573" t="s">
        <v>273</v>
      </c>
      <c r="C7" s="587"/>
      <c r="D7" s="104">
        <f>'9. Widespread Impact Inputs'!D7</f>
        <v>0</v>
      </c>
      <c r="E7" s="96" t="s">
        <v>16</v>
      </c>
    </row>
    <row r="8" spans="2:6" ht="56.25" customHeight="1">
      <c r="B8" s="573" t="s">
        <v>319</v>
      </c>
      <c r="C8" s="587"/>
      <c r="D8" s="103">
        <f>IF('9. Widespread Impact Inputs'!D9=0,0,('9. Widespread Impact Inputs'!D8+D7)/'9. Widespread Impact Inputs'!D9)</f>
        <v>0</v>
      </c>
      <c r="E8" s="97" t="s">
        <v>17</v>
      </c>
    </row>
    <row r="9" spans="2:6" ht="30" customHeight="1">
      <c r="B9" s="573" t="s">
        <v>276</v>
      </c>
      <c r="C9" s="587"/>
      <c r="D9" s="105">
        <f>'9. Widespread Impact Inputs'!D10</f>
        <v>0</v>
      </c>
      <c r="E9" s="98" t="s">
        <v>28</v>
      </c>
    </row>
    <row r="10" spans="2:6" ht="30" customHeight="1">
      <c r="B10" s="573" t="s">
        <v>277</v>
      </c>
      <c r="C10" s="587"/>
      <c r="D10" s="104">
        <f>'9. Widespread Impact Inputs'!D11</f>
        <v>0</v>
      </c>
      <c r="E10" s="98" t="s">
        <v>29</v>
      </c>
    </row>
    <row r="11" spans="2:6" ht="30" customHeight="1">
      <c r="B11" s="573" t="s">
        <v>278</v>
      </c>
      <c r="C11" s="587"/>
      <c r="D11" s="103">
        <f>'9. Widespread Impact Inputs'!D12</f>
        <v>0</v>
      </c>
      <c r="E11" s="97" t="s">
        <v>141</v>
      </c>
    </row>
    <row r="12" spans="2:6" ht="30" customHeight="1">
      <c r="B12" s="573" t="s">
        <v>279</v>
      </c>
      <c r="C12" s="587"/>
      <c r="D12" s="105">
        <f>'9. Widespread Impact Inputs'!D13</f>
        <v>0</v>
      </c>
      <c r="E12" s="98" t="s">
        <v>142</v>
      </c>
    </row>
    <row r="13" spans="2:6" ht="30" customHeight="1">
      <c r="B13" s="573" t="s">
        <v>280</v>
      </c>
      <c r="C13" s="587"/>
      <c r="D13" s="105">
        <f>'9. Widespread Impact Inputs'!D14</f>
        <v>0</v>
      </c>
      <c r="E13" s="98" t="s">
        <v>144</v>
      </c>
    </row>
    <row r="14" spans="2:6" ht="30" customHeight="1">
      <c r="B14" s="573" t="s">
        <v>281</v>
      </c>
      <c r="C14" s="587"/>
      <c r="D14" s="105">
        <f>'9. Widespread Impact Inputs'!D15</f>
        <v>0</v>
      </c>
      <c r="E14" s="98" t="s">
        <v>145</v>
      </c>
    </row>
    <row r="15" spans="2:6" ht="30" customHeight="1">
      <c r="B15" s="573" t="s">
        <v>282</v>
      </c>
      <c r="C15" s="587"/>
      <c r="D15" s="105">
        <f>'9. Widespread Impact Inputs'!D16</f>
        <v>0</v>
      </c>
      <c r="E15" s="98" t="s">
        <v>146</v>
      </c>
    </row>
    <row r="16" spans="2:6" ht="37.5" customHeight="1">
      <c r="B16" s="573" t="s">
        <v>484</v>
      </c>
      <c r="C16" s="587"/>
      <c r="D16" s="103">
        <f>IF(D14=0,0,D15/D14)</f>
        <v>0</v>
      </c>
      <c r="E16" s="97" t="s">
        <v>147</v>
      </c>
    </row>
    <row r="17" spans="2:5" ht="56.25" customHeight="1">
      <c r="B17" s="573" t="s">
        <v>318</v>
      </c>
      <c r="C17" s="587"/>
      <c r="D17" s="103">
        <f>IF(OR('9. Widespread Impact Inputs'!D20=0,'9. Widespread Impact Inputs'!D19=0),'9. Widespread Impact Inputs'!D17,'9. Widespread Impact Inputs'!D19/'9. Widespread Impact Inputs'!D20)</f>
        <v>0</v>
      </c>
      <c r="E17" s="97" t="s">
        <v>148</v>
      </c>
    </row>
    <row r="18" spans="2:5" ht="37.5" customHeight="1">
      <c r="B18" s="573" t="s">
        <v>284</v>
      </c>
      <c r="C18" s="587"/>
      <c r="D18" s="104">
        <f>'9. Widespread Impact Inputs'!D18</f>
        <v>0</v>
      </c>
      <c r="E18" s="98" t="s">
        <v>149</v>
      </c>
    </row>
    <row r="19" spans="2:5" ht="37.5" customHeight="1">
      <c r="B19" s="573" t="s">
        <v>143</v>
      </c>
      <c r="C19" s="587"/>
      <c r="D19" s="103">
        <f>IF('9. Widespread Impact Inputs'!D20=0,0,('9. Widespread Impact Inputs'!D19+D18)/'9. Widespread Impact Inputs'!D20)</f>
        <v>0</v>
      </c>
      <c r="E19" s="97" t="s">
        <v>150</v>
      </c>
    </row>
    <row r="20" spans="2:5" ht="30" customHeight="1">
      <c r="B20" s="573" t="s">
        <v>287</v>
      </c>
      <c r="C20" s="587"/>
      <c r="D20" s="105">
        <f>'9. Widespread Impact Inputs'!D21</f>
        <v>0</v>
      </c>
      <c r="E20" s="98" t="s">
        <v>151</v>
      </c>
    </row>
    <row r="21" spans="2:5" ht="30" customHeight="1">
      <c r="B21" s="573" t="s">
        <v>288</v>
      </c>
      <c r="C21" s="587"/>
      <c r="D21" s="105">
        <f>'9. Widespread Impact Inputs'!D22</f>
        <v>0</v>
      </c>
      <c r="E21" s="98" t="s">
        <v>152</v>
      </c>
    </row>
    <row r="22" spans="2:5" ht="30" customHeight="1">
      <c r="B22" s="593" t="s">
        <v>258</v>
      </c>
      <c r="C22" s="594"/>
      <c r="D22" s="594"/>
      <c r="E22" s="595"/>
    </row>
    <row r="23" spans="2:5" ht="120" customHeight="1">
      <c r="B23" s="596" t="str">
        <f>IF('9. Widespread Impact Inputs'!B24:D24="","",'9. Widespread Impact Inputs'!B24:D24)</f>
        <v/>
      </c>
      <c r="C23" s="597"/>
      <c r="D23" s="597"/>
      <c r="E23" s="598"/>
    </row>
    <row r="24" spans="2:5" ht="56.25" customHeight="1" thickBot="1">
      <c r="B24" s="589" t="s">
        <v>483</v>
      </c>
      <c r="C24" s="590"/>
      <c r="D24" s="591"/>
      <c r="E24" s="592"/>
    </row>
    <row r="25" spans="2:5" ht="15.75" thickBot="1">
      <c r="B25" s="588"/>
      <c r="C25" s="588"/>
      <c r="D25" s="588"/>
      <c r="E25" s="588"/>
    </row>
    <row r="26" spans="2:5" s="51" customFormat="1" ht="15" customHeight="1">
      <c r="B26" s="523" t="s">
        <v>166</v>
      </c>
      <c r="C26" s="524"/>
      <c r="D26" s="525"/>
      <c r="E26" s="65"/>
    </row>
    <row r="27" spans="2:5" s="51" customFormat="1">
      <c r="B27" s="33" t="s">
        <v>167</v>
      </c>
      <c r="C27" s="34" t="s">
        <v>218</v>
      </c>
      <c r="D27" s="35" t="s">
        <v>219</v>
      </c>
      <c r="E27" s="65"/>
    </row>
    <row r="28" spans="2:5" s="51" customFormat="1">
      <c r="B28" s="38" t="s">
        <v>199</v>
      </c>
      <c r="C28" s="37">
        <v>4.0999999999999996</v>
      </c>
      <c r="D28" s="39" t="s">
        <v>204</v>
      </c>
      <c r="E28" s="65"/>
    </row>
    <row r="29" spans="2:5" s="51" customFormat="1">
      <c r="B29" s="38" t="s">
        <v>200</v>
      </c>
      <c r="C29" s="37">
        <v>4.3</v>
      </c>
      <c r="D29" s="39" t="s">
        <v>205</v>
      </c>
      <c r="E29" s="65"/>
    </row>
    <row r="30" spans="2:5" s="51" customFormat="1">
      <c r="B30" s="38" t="s">
        <v>201</v>
      </c>
      <c r="C30" s="40">
        <v>4.3</v>
      </c>
      <c r="D30" s="41" t="s">
        <v>205</v>
      </c>
      <c r="E30" s="65"/>
    </row>
    <row r="31" spans="2:5" s="51" customFormat="1">
      <c r="B31" s="100" t="s">
        <v>202</v>
      </c>
      <c r="C31" s="40">
        <v>4.3</v>
      </c>
      <c r="D31" s="41" t="s">
        <v>208</v>
      </c>
      <c r="E31" s="65"/>
    </row>
    <row r="32" spans="2:5" s="51" customFormat="1">
      <c r="B32" s="100" t="s">
        <v>203</v>
      </c>
      <c r="C32" s="40">
        <v>4.3</v>
      </c>
      <c r="D32" s="41" t="s">
        <v>205</v>
      </c>
      <c r="E32" s="65"/>
    </row>
    <row r="33" spans="2:5" s="51" customFormat="1">
      <c r="B33" s="100" t="s">
        <v>206</v>
      </c>
      <c r="C33" s="40">
        <v>4.4000000000000004</v>
      </c>
      <c r="D33" s="41" t="s">
        <v>207</v>
      </c>
      <c r="E33" s="65"/>
    </row>
    <row r="34" spans="2:5" s="51" customFormat="1" ht="15.75" thickBot="1">
      <c r="B34" s="101" t="s">
        <v>209</v>
      </c>
      <c r="C34" s="43">
        <v>4.5</v>
      </c>
      <c r="D34" s="44" t="s">
        <v>210</v>
      </c>
      <c r="E34" s="65"/>
    </row>
  </sheetData>
  <sheetProtection sheet="1" objects="1" scenarios="1" formatCells="0" formatColumns="0" formatRows="0"/>
  <customSheetViews>
    <customSheetView guid="{C755A7B6-4EFC-4DA7-BCB7-9E73DFEB5AC8}" showGridLines="0">
      <selection activeCell="B17" sqref="B17:C17"/>
      <rowBreaks count="1" manualBreakCount="1">
        <brk id="21" min="1" max="4" man="1"/>
      </rowBreaks>
      <pageMargins left="0.7" right="0.7" top="0.75" bottom="0.75" header="0.3" footer="0.3"/>
      <pageSetup scale="69" orientation="portrait" r:id="rId1"/>
    </customSheetView>
  </customSheetViews>
  <mergeCells count="26">
    <mergeCell ref="B12:C12"/>
    <mergeCell ref="B13:C13"/>
    <mergeCell ref="B14:C14"/>
    <mergeCell ref="B15:C15"/>
    <mergeCell ref="B16:C16"/>
    <mergeCell ref="B7:C7"/>
    <mergeCell ref="B8:C8"/>
    <mergeCell ref="B9:C9"/>
    <mergeCell ref="B10:C10"/>
    <mergeCell ref="B11:C11"/>
    <mergeCell ref="B1:E1"/>
    <mergeCell ref="B2:E2"/>
    <mergeCell ref="B4:C4"/>
    <mergeCell ref="B5:C5"/>
    <mergeCell ref="B6:C6"/>
    <mergeCell ref="B3:E3"/>
    <mergeCell ref="B26:D26"/>
    <mergeCell ref="B17:C17"/>
    <mergeCell ref="B18:C18"/>
    <mergeCell ref="B19:C19"/>
    <mergeCell ref="B20:C20"/>
    <mergeCell ref="B21:C21"/>
    <mergeCell ref="B25:E25"/>
    <mergeCell ref="B24:E24"/>
    <mergeCell ref="B22:E22"/>
    <mergeCell ref="B23:E23"/>
  </mergeCells>
  <pageMargins left="0.7" right="0.7" top="0.75" bottom="0.75" header="0.3" footer="0.3"/>
  <pageSetup scale="69" orientation="portrait" r:id="rId2"/>
  <rowBreaks count="1" manualBreakCount="1">
    <brk id="21" min="1" max="4" man="1"/>
  </rowBreaks>
</worksheet>
</file>

<file path=xl/worksheets/sheet15.xml><?xml version="1.0" encoding="utf-8"?>
<worksheet xmlns="http://schemas.openxmlformats.org/spreadsheetml/2006/main" xmlns:r="http://schemas.openxmlformats.org/officeDocument/2006/relationships">
  <sheetPr codeName="Sheet14">
    <pageSetUpPr fitToPage="1"/>
  </sheetPr>
  <dimension ref="A1:L55"/>
  <sheetViews>
    <sheetView showGridLines="0" zoomScaleNormal="100" zoomScaleSheetLayoutView="100" workbookViewId="0">
      <selection activeCell="B1" sqref="B1:L1"/>
    </sheetView>
  </sheetViews>
  <sheetFormatPr defaultColWidth="9.140625" defaultRowHeight="15"/>
  <cols>
    <col min="1" max="1" width="1.5703125" style="50" customWidth="1"/>
    <col min="2" max="2" width="50.85546875" style="50" customWidth="1"/>
    <col min="3" max="5" width="12.7109375" style="50" customWidth="1"/>
    <col min="6" max="6" width="2.42578125" style="50" customWidth="1"/>
    <col min="7" max="7" width="1.5703125" style="50" customWidth="1"/>
    <col min="8" max="8" width="45.85546875" style="50" customWidth="1"/>
    <col min="9" max="11" width="12.28515625" style="50" customWidth="1"/>
    <col min="12" max="12" width="2.42578125" style="50" customWidth="1"/>
    <col min="13" max="16384" width="9.140625" style="50"/>
  </cols>
  <sheetData>
    <row r="1" spans="1:12" ht="33.75" customHeight="1">
      <c r="A1" s="15"/>
      <c r="B1" s="609" t="s">
        <v>233</v>
      </c>
      <c r="C1" s="610"/>
      <c r="D1" s="610"/>
      <c r="E1" s="610"/>
      <c r="F1" s="610"/>
      <c r="G1" s="610"/>
      <c r="H1" s="610"/>
      <c r="I1" s="610"/>
      <c r="J1" s="610"/>
      <c r="K1" s="610"/>
      <c r="L1" s="611"/>
    </row>
    <row r="2" spans="1:12" ht="36" customHeight="1" thickBot="1">
      <c r="B2" s="298" t="s">
        <v>482</v>
      </c>
      <c r="C2" s="299"/>
      <c r="D2" s="299"/>
      <c r="E2" s="299"/>
      <c r="F2" s="299"/>
      <c r="G2" s="299"/>
      <c r="H2" s="299"/>
      <c r="I2" s="299"/>
      <c r="J2" s="299"/>
      <c r="K2" s="299"/>
      <c r="L2" s="300"/>
    </row>
    <row r="3" spans="1:12" ht="16.5" thickBot="1">
      <c r="A3" s="91"/>
      <c r="B3" s="425"/>
      <c r="C3" s="425"/>
      <c r="D3" s="425"/>
      <c r="E3" s="425"/>
      <c r="F3" s="205"/>
      <c r="G3" s="106"/>
      <c r="H3" s="425"/>
      <c r="I3" s="425"/>
      <c r="J3" s="425"/>
      <c r="K3" s="425"/>
      <c r="L3" s="91"/>
    </row>
    <row r="4" spans="1:12" ht="30" customHeight="1">
      <c r="B4" s="612" t="s">
        <v>154</v>
      </c>
      <c r="C4" s="613"/>
      <c r="D4" s="613"/>
      <c r="E4" s="613"/>
      <c r="F4" s="614"/>
      <c r="G4" s="106"/>
      <c r="H4" s="612" t="s">
        <v>154</v>
      </c>
      <c r="I4" s="613"/>
      <c r="J4" s="613"/>
      <c r="K4" s="613"/>
      <c r="L4" s="614"/>
    </row>
    <row r="5" spans="1:12" ht="33.75" customHeight="1">
      <c r="B5" s="617" t="s">
        <v>83</v>
      </c>
      <c r="C5" s="618"/>
      <c r="D5" s="618"/>
      <c r="E5" s="618"/>
      <c r="F5" s="619"/>
      <c r="G5" s="106"/>
      <c r="H5" s="609" t="s">
        <v>84</v>
      </c>
      <c r="I5" s="610"/>
      <c r="J5" s="610"/>
      <c r="K5" s="610"/>
      <c r="L5" s="611"/>
    </row>
    <row r="6" spans="1:12" ht="27.75" customHeight="1">
      <c r="B6" s="615" t="s">
        <v>85</v>
      </c>
      <c r="C6" s="616"/>
      <c r="D6" s="616"/>
      <c r="E6" s="616"/>
      <c r="F6" s="608"/>
      <c r="G6" s="106"/>
      <c r="H6" s="615" t="s">
        <v>85</v>
      </c>
      <c r="I6" s="616"/>
      <c r="J6" s="616"/>
      <c r="K6" s="616"/>
      <c r="L6" s="608"/>
    </row>
    <row r="7" spans="1:12" ht="15.75">
      <c r="B7" s="107" t="s">
        <v>86</v>
      </c>
      <c r="C7" s="108">
        <v>2010</v>
      </c>
      <c r="D7" s="108">
        <v>2009</v>
      </c>
      <c r="E7" s="603">
        <v>2008</v>
      </c>
      <c r="F7" s="604"/>
      <c r="G7" s="106"/>
      <c r="H7" s="107" t="s">
        <v>87</v>
      </c>
      <c r="I7" s="108">
        <v>2010</v>
      </c>
      <c r="J7" s="108">
        <v>2009</v>
      </c>
      <c r="K7" s="603">
        <v>2008</v>
      </c>
      <c r="L7" s="604"/>
    </row>
    <row r="8" spans="1:12" ht="11.25" customHeight="1">
      <c r="B8" s="605" t="s">
        <v>481</v>
      </c>
      <c r="C8" s="606"/>
      <c r="D8" s="606"/>
      <c r="E8" s="606"/>
      <c r="F8" s="607"/>
      <c r="G8" s="106"/>
      <c r="H8" s="111"/>
      <c r="I8" s="112"/>
      <c r="J8" s="112"/>
      <c r="K8" s="91"/>
      <c r="L8" s="110"/>
    </row>
    <row r="9" spans="1:12" ht="18.75" customHeight="1">
      <c r="B9" s="113" t="s">
        <v>88</v>
      </c>
      <c r="C9" s="91"/>
      <c r="D9" s="91"/>
      <c r="E9" s="608"/>
      <c r="F9" s="608"/>
      <c r="G9" s="106"/>
      <c r="H9" s="113" t="s">
        <v>89</v>
      </c>
      <c r="I9" s="91"/>
      <c r="J9" s="91"/>
      <c r="K9" s="91"/>
      <c r="L9" s="110"/>
    </row>
    <row r="10" spans="1:12" ht="18.75" customHeight="1">
      <c r="B10" s="114" t="s">
        <v>90</v>
      </c>
      <c r="C10" s="115">
        <v>381044</v>
      </c>
      <c r="D10" s="115">
        <v>306892</v>
      </c>
      <c r="E10" s="115">
        <v>360364</v>
      </c>
      <c r="F10" s="116"/>
      <c r="G10" s="106"/>
      <c r="H10" s="117" t="s">
        <v>91</v>
      </c>
      <c r="I10" s="91"/>
      <c r="J10" s="91"/>
      <c r="K10" s="91"/>
      <c r="L10" s="110"/>
    </row>
    <row r="11" spans="1:12" ht="18.75" customHeight="1">
      <c r="B11" s="114" t="s">
        <v>92</v>
      </c>
      <c r="C11" s="118">
        <v>168612</v>
      </c>
      <c r="D11" s="118">
        <v>81788</v>
      </c>
      <c r="E11" s="118">
        <v>475388</v>
      </c>
      <c r="F11" s="119"/>
      <c r="G11" s="106"/>
      <c r="H11" s="114" t="s">
        <v>93</v>
      </c>
      <c r="I11" s="115">
        <v>19363</v>
      </c>
      <c r="J11" s="115">
        <v>166656</v>
      </c>
      <c r="K11" s="115">
        <v>161795</v>
      </c>
      <c r="L11" s="110"/>
    </row>
    <row r="12" spans="1:12" ht="18.75" customHeight="1">
      <c r="B12" s="114" t="s">
        <v>94</v>
      </c>
      <c r="C12" s="120">
        <v>6222</v>
      </c>
      <c r="D12" s="120">
        <v>5752</v>
      </c>
      <c r="E12" s="118">
        <v>19980</v>
      </c>
      <c r="F12" s="119"/>
      <c r="G12" s="106"/>
      <c r="H12" s="114" t="s">
        <v>95</v>
      </c>
      <c r="I12" s="121">
        <v>188988</v>
      </c>
      <c r="J12" s="121">
        <v>34515</v>
      </c>
      <c r="K12" s="121">
        <v>18994</v>
      </c>
      <c r="L12" s="110"/>
    </row>
    <row r="13" spans="1:12" ht="18.75" customHeight="1">
      <c r="B13" s="122" t="s">
        <v>96</v>
      </c>
      <c r="C13" s="123">
        <f>SUM(C10:C12)</f>
        <v>555878</v>
      </c>
      <c r="D13" s="123">
        <f t="shared" ref="D13:E13" si="0">SUM(D10:D12)</f>
        <v>394432</v>
      </c>
      <c r="E13" s="245">
        <f t="shared" si="0"/>
        <v>855732</v>
      </c>
      <c r="F13" s="247" t="s">
        <v>464</v>
      </c>
      <c r="G13" s="106"/>
      <c r="H13" s="114" t="s">
        <v>97</v>
      </c>
      <c r="I13" s="121">
        <v>101806</v>
      </c>
      <c r="J13" s="121">
        <v>88967</v>
      </c>
      <c r="K13" s="121">
        <v>72178</v>
      </c>
      <c r="L13" s="110"/>
    </row>
    <row r="14" spans="1:12" ht="18.75" customHeight="1">
      <c r="B14" s="109"/>
      <c r="C14" s="118"/>
      <c r="D14" s="118"/>
      <c r="E14" s="118"/>
      <c r="F14" s="119"/>
      <c r="G14" s="106"/>
      <c r="H14" s="114" t="s">
        <v>98</v>
      </c>
      <c r="I14" s="121">
        <v>7380</v>
      </c>
      <c r="J14" s="121">
        <v>2073</v>
      </c>
      <c r="K14" s="121">
        <v>2369</v>
      </c>
      <c r="L14" s="110"/>
    </row>
    <row r="15" spans="1:12" ht="18.75" customHeight="1">
      <c r="B15" s="124" t="s">
        <v>99</v>
      </c>
      <c r="C15" s="118"/>
      <c r="D15" s="118"/>
      <c r="E15" s="118"/>
      <c r="F15" s="119"/>
      <c r="G15" s="106"/>
      <c r="H15" s="114" t="s">
        <v>100</v>
      </c>
      <c r="I15" s="121">
        <v>17890</v>
      </c>
      <c r="J15" s="121">
        <v>18130</v>
      </c>
      <c r="K15" s="121">
        <v>17443</v>
      </c>
      <c r="L15" s="110"/>
    </row>
    <row r="16" spans="1:12" ht="18.75" customHeight="1">
      <c r="B16" s="114" t="s">
        <v>101</v>
      </c>
      <c r="C16" s="118"/>
      <c r="D16" s="118"/>
      <c r="E16" s="118"/>
      <c r="F16" s="119"/>
      <c r="G16" s="106"/>
      <c r="H16" s="114" t="s">
        <v>102</v>
      </c>
      <c r="I16" s="125">
        <v>13940</v>
      </c>
      <c r="J16" s="125">
        <v>8680</v>
      </c>
      <c r="K16" s="125">
        <v>9756</v>
      </c>
      <c r="L16" s="110"/>
    </row>
    <row r="17" spans="2:12" ht="18.75" customHeight="1">
      <c r="B17" s="114" t="s">
        <v>90</v>
      </c>
      <c r="C17" s="118">
        <v>229986</v>
      </c>
      <c r="D17" s="118">
        <v>209140</v>
      </c>
      <c r="E17" s="118">
        <v>283793</v>
      </c>
      <c r="F17" s="119"/>
      <c r="G17" s="106"/>
      <c r="H17" s="122" t="s">
        <v>103</v>
      </c>
      <c r="I17" s="126">
        <f>SUM(I11:I16)</f>
        <v>349367</v>
      </c>
      <c r="J17" s="126">
        <f t="shared" ref="J17:K17" si="1">SUM(J11:J16)</f>
        <v>319021</v>
      </c>
      <c r="K17" s="126">
        <f t="shared" si="1"/>
        <v>282535</v>
      </c>
      <c r="L17" s="249" t="s">
        <v>464</v>
      </c>
    </row>
    <row r="18" spans="2:12" ht="18.75" customHeight="1">
      <c r="B18" s="114" t="s">
        <v>92</v>
      </c>
      <c r="C18" s="118">
        <v>157310</v>
      </c>
      <c r="D18" s="118">
        <v>75920</v>
      </c>
      <c r="E18" s="118">
        <v>448351</v>
      </c>
      <c r="F18" s="119"/>
      <c r="G18" s="106"/>
      <c r="H18" s="127" t="s">
        <v>419</v>
      </c>
      <c r="I18" s="121">
        <v>509787</v>
      </c>
      <c r="J18" s="121">
        <v>358866</v>
      </c>
      <c r="K18" s="121">
        <v>393412</v>
      </c>
      <c r="L18" s="110"/>
    </row>
    <row r="19" spans="2:12" ht="18.75" customHeight="1">
      <c r="B19" s="114" t="s">
        <v>94</v>
      </c>
      <c r="C19" s="120">
        <v>6379</v>
      </c>
      <c r="D19" s="120">
        <v>5741</v>
      </c>
      <c r="E19" s="118">
        <v>19892</v>
      </c>
      <c r="F19" s="119"/>
      <c r="G19" s="106"/>
      <c r="H19" s="127" t="s">
        <v>104</v>
      </c>
      <c r="I19" s="121">
        <v>38070</v>
      </c>
      <c r="J19" s="121">
        <v>38045</v>
      </c>
      <c r="K19" s="121">
        <v>35595</v>
      </c>
      <c r="L19" s="110"/>
    </row>
    <row r="20" spans="2:12" ht="18.75" customHeight="1">
      <c r="B20" s="122" t="s">
        <v>105</v>
      </c>
      <c r="C20" s="123">
        <f>SUM(C17:C19)</f>
        <v>393675</v>
      </c>
      <c r="D20" s="123">
        <f t="shared" ref="D20:E20" si="2">SUM(D17:D19)</f>
        <v>290801</v>
      </c>
      <c r="E20" s="245">
        <f t="shared" si="2"/>
        <v>752036</v>
      </c>
      <c r="F20" s="247" t="s">
        <v>464</v>
      </c>
      <c r="G20" s="106"/>
      <c r="H20" s="127" t="s">
        <v>106</v>
      </c>
      <c r="I20" s="125">
        <v>12246</v>
      </c>
      <c r="J20" s="125">
        <v>9263</v>
      </c>
      <c r="K20" s="125">
        <v>11487</v>
      </c>
      <c r="L20" s="110"/>
    </row>
    <row r="21" spans="2:12" ht="18.75" customHeight="1" thickBot="1">
      <c r="B21" s="128" t="s">
        <v>107</v>
      </c>
      <c r="C21" s="118"/>
      <c r="D21" s="118"/>
      <c r="E21" s="118"/>
      <c r="F21" s="119"/>
      <c r="G21" s="106"/>
      <c r="H21" s="251" t="s">
        <v>108</v>
      </c>
      <c r="I21" s="255">
        <f>SUM(I17,I18:I20)</f>
        <v>909470</v>
      </c>
      <c r="J21" s="255">
        <f t="shared" ref="J21:K21" si="3">SUM(J17,J18:J20)</f>
        <v>725195</v>
      </c>
      <c r="K21" s="255">
        <f t="shared" si="3"/>
        <v>723029</v>
      </c>
      <c r="L21" s="256" t="s">
        <v>464</v>
      </c>
    </row>
    <row r="22" spans="2:12" ht="18.75" customHeight="1" thickTop="1">
      <c r="B22" s="114" t="s">
        <v>90</v>
      </c>
      <c r="C22" s="118">
        <v>71121</v>
      </c>
      <c r="D22" s="118">
        <v>70239</v>
      </c>
      <c r="E22" s="118">
        <v>82792</v>
      </c>
      <c r="F22" s="119"/>
      <c r="G22" s="106"/>
      <c r="H22" s="109"/>
      <c r="I22" s="91"/>
      <c r="J22" s="91"/>
      <c r="K22" s="91"/>
      <c r="L22" s="110"/>
    </row>
    <row r="23" spans="2:12" ht="18.75" customHeight="1">
      <c r="B23" s="114" t="s">
        <v>92</v>
      </c>
      <c r="C23" s="120">
        <v>472</v>
      </c>
      <c r="D23" s="120">
        <v>178</v>
      </c>
      <c r="E23" s="118">
        <v>192</v>
      </c>
      <c r="F23" s="119"/>
      <c r="G23" s="106"/>
      <c r="H23" s="113" t="s">
        <v>109</v>
      </c>
      <c r="I23" s="106"/>
      <c r="J23" s="106"/>
      <c r="K23" s="106"/>
      <c r="L23" s="110"/>
    </row>
    <row r="24" spans="2:12" ht="18.75" customHeight="1">
      <c r="B24" s="129" t="s">
        <v>110</v>
      </c>
      <c r="C24" s="130">
        <f>SUM(C22:C23)</f>
        <v>71593</v>
      </c>
      <c r="D24" s="130">
        <f t="shared" ref="D24:E24" si="4">SUM(D22:D23)</f>
        <v>70417</v>
      </c>
      <c r="E24" s="245">
        <f t="shared" si="4"/>
        <v>82984</v>
      </c>
      <c r="F24" s="248" t="s">
        <v>464</v>
      </c>
      <c r="G24" s="106"/>
      <c r="H24" s="117" t="s">
        <v>111</v>
      </c>
      <c r="I24" s="91"/>
      <c r="J24" s="91"/>
      <c r="K24" s="91"/>
      <c r="L24" s="110"/>
    </row>
    <row r="25" spans="2:12" ht="18.75" customHeight="1">
      <c r="B25" s="131" t="s">
        <v>112</v>
      </c>
      <c r="C25" s="118">
        <f>SUM(C20,C24)</f>
        <v>465268</v>
      </c>
      <c r="D25" s="118">
        <v>361218</v>
      </c>
      <c r="E25" s="246">
        <v>835020</v>
      </c>
      <c r="F25" s="119"/>
      <c r="G25" s="106"/>
      <c r="H25" s="114" t="s">
        <v>113</v>
      </c>
      <c r="I25" s="115">
        <v>19405</v>
      </c>
      <c r="J25" s="115">
        <v>8901</v>
      </c>
      <c r="K25" s="115">
        <v>14662</v>
      </c>
      <c r="L25" s="110"/>
    </row>
    <row r="26" spans="2:12" ht="18.75" customHeight="1">
      <c r="B26" s="114" t="s">
        <v>114</v>
      </c>
      <c r="C26" s="118">
        <v>2415</v>
      </c>
      <c r="D26" s="118">
        <v>1987</v>
      </c>
      <c r="E26" s="118">
        <v>5705</v>
      </c>
      <c r="F26" s="119"/>
      <c r="G26" s="106"/>
      <c r="H26" s="114" t="s">
        <v>115</v>
      </c>
      <c r="I26" s="121">
        <v>24746</v>
      </c>
      <c r="J26" s="121">
        <v>26481</v>
      </c>
      <c r="K26" s="121">
        <v>24111</v>
      </c>
      <c r="L26" s="110"/>
    </row>
    <row r="27" spans="2:12" ht="33.75" customHeight="1">
      <c r="B27" s="114" t="s">
        <v>116</v>
      </c>
      <c r="C27" s="118">
        <v>33016</v>
      </c>
      <c r="D27" s="118">
        <v>25080</v>
      </c>
      <c r="E27" s="118">
        <v>26712</v>
      </c>
      <c r="F27" s="119"/>
      <c r="G27" s="106"/>
      <c r="H27" s="135" t="s">
        <v>117</v>
      </c>
      <c r="I27" s="121">
        <v>10999</v>
      </c>
      <c r="J27" s="121">
        <v>10405</v>
      </c>
      <c r="K27" s="121">
        <v>10749</v>
      </c>
      <c r="L27" s="110"/>
    </row>
    <row r="28" spans="2:12" ht="18.75" customHeight="1">
      <c r="B28" s="114" t="s">
        <v>118</v>
      </c>
      <c r="C28" s="132" t="s">
        <v>119</v>
      </c>
      <c r="D28" s="132" t="s">
        <v>119</v>
      </c>
      <c r="E28" s="118">
        <v>5420</v>
      </c>
      <c r="F28" s="119"/>
      <c r="G28" s="106"/>
      <c r="H28" s="133" t="s">
        <v>120</v>
      </c>
      <c r="I28" s="134" t="s">
        <v>119</v>
      </c>
      <c r="J28" s="134" t="s">
        <v>119</v>
      </c>
      <c r="K28" s="126">
        <v>97</v>
      </c>
      <c r="L28" s="250" t="s">
        <v>464</v>
      </c>
    </row>
    <row r="29" spans="2:12" ht="33.75" customHeight="1">
      <c r="B29" s="135" t="s">
        <v>121</v>
      </c>
      <c r="C29" s="118">
        <v>595</v>
      </c>
      <c r="D29" s="118">
        <v>1051</v>
      </c>
      <c r="E29" s="118">
        <v>29409</v>
      </c>
      <c r="F29" s="119"/>
      <c r="G29" s="106"/>
      <c r="H29" s="114" t="s">
        <v>122</v>
      </c>
      <c r="I29" s="125">
        <v>3052</v>
      </c>
      <c r="J29" s="125">
        <v>3689</v>
      </c>
      <c r="K29" s="125">
        <v>5489</v>
      </c>
      <c r="L29" s="110"/>
    </row>
    <row r="30" spans="2:12" ht="33.75" customHeight="1">
      <c r="B30" s="135" t="s">
        <v>123</v>
      </c>
      <c r="C30" s="132" t="s">
        <v>119</v>
      </c>
      <c r="D30" s="118">
        <v>119</v>
      </c>
      <c r="E30" s="118">
        <v>70628</v>
      </c>
      <c r="F30" s="119"/>
      <c r="G30" s="106"/>
      <c r="H30" s="122" t="s">
        <v>124</v>
      </c>
      <c r="I30" s="126">
        <f>SUM(I25:I29)</f>
        <v>58202</v>
      </c>
      <c r="J30" s="126">
        <f>SUM(J25:J29)</f>
        <v>49476</v>
      </c>
      <c r="K30" s="126">
        <f>SUM(K25:K29)</f>
        <v>55108</v>
      </c>
      <c r="L30" s="249" t="s">
        <v>464</v>
      </c>
    </row>
    <row r="31" spans="2:12" ht="33.75" customHeight="1">
      <c r="B31" s="135" t="s">
        <v>125</v>
      </c>
      <c r="C31" s="120">
        <v>-128</v>
      </c>
      <c r="D31" s="120">
        <v>689</v>
      </c>
      <c r="E31" s="118">
        <v>196</v>
      </c>
      <c r="F31" s="119"/>
      <c r="G31" s="106"/>
      <c r="H31" s="136" t="s">
        <v>7</v>
      </c>
      <c r="I31" s="126">
        <v>196010</v>
      </c>
      <c r="J31" s="126">
        <v>195977</v>
      </c>
      <c r="K31" s="126">
        <v>210947</v>
      </c>
      <c r="L31" s="250" t="s">
        <v>464</v>
      </c>
    </row>
    <row r="32" spans="2:12" ht="18.75" customHeight="1">
      <c r="B32" s="251" t="s">
        <v>126</v>
      </c>
      <c r="C32" s="178">
        <f>SUM(C25:C31)</f>
        <v>501166</v>
      </c>
      <c r="D32" s="178">
        <f t="shared" ref="D32:E32" si="5">SUM(D25:D31)</f>
        <v>390144</v>
      </c>
      <c r="E32" s="252">
        <f t="shared" si="5"/>
        <v>973090</v>
      </c>
      <c r="F32" s="253" t="s">
        <v>464</v>
      </c>
      <c r="G32" s="106"/>
      <c r="H32" s="127" t="s">
        <v>100</v>
      </c>
      <c r="I32" s="121">
        <v>53859</v>
      </c>
      <c r="J32" s="121">
        <v>18130</v>
      </c>
      <c r="K32" s="121">
        <v>17443</v>
      </c>
      <c r="L32" s="110"/>
    </row>
    <row r="33" spans="2:12" ht="18.75" customHeight="1">
      <c r="B33" s="109"/>
      <c r="C33" s="118"/>
      <c r="D33" s="118"/>
      <c r="E33" s="118"/>
      <c r="F33" s="119"/>
      <c r="G33" s="106"/>
      <c r="H33" s="127" t="s">
        <v>127</v>
      </c>
      <c r="I33" s="121">
        <v>7155</v>
      </c>
      <c r="J33" s="121">
        <v>4737</v>
      </c>
      <c r="K33" s="121">
        <v>6761</v>
      </c>
      <c r="L33" s="110"/>
    </row>
    <row r="34" spans="2:12" ht="18.75" customHeight="1">
      <c r="B34" s="124" t="s">
        <v>128</v>
      </c>
      <c r="C34" s="118">
        <f>C13-C32</f>
        <v>54712</v>
      </c>
      <c r="D34" s="118">
        <v>4288</v>
      </c>
      <c r="E34" s="118">
        <v>-117358</v>
      </c>
      <c r="F34" s="119"/>
      <c r="G34" s="106"/>
      <c r="H34" s="127" t="s">
        <v>129</v>
      </c>
      <c r="I34" s="121">
        <v>6747</v>
      </c>
      <c r="J34" s="121">
        <v>6209</v>
      </c>
      <c r="K34" s="121">
        <v>7028</v>
      </c>
      <c r="L34" s="110"/>
    </row>
    <row r="35" spans="2:12" ht="18.75" customHeight="1">
      <c r="B35" s="127"/>
      <c r="C35" s="118"/>
      <c r="D35" s="118"/>
      <c r="E35" s="118"/>
      <c r="F35" s="119"/>
      <c r="G35" s="106"/>
      <c r="H35" s="127" t="s">
        <v>130</v>
      </c>
      <c r="I35" s="125">
        <v>4425</v>
      </c>
      <c r="J35" s="125">
        <v>3855</v>
      </c>
      <c r="K35" s="125">
        <v>4448</v>
      </c>
      <c r="L35" s="110"/>
    </row>
    <row r="36" spans="2:12" ht="18.75" customHeight="1" thickBot="1">
      <c r="B36" s="124" t="s">
        <v>131</v>
      </c>
      <c r="C36" s="118"/>
      <c r="D36" s="118"/>
      <c r="E36" s="118"/>
      <c r="F36" s="119"/>
      <c r="G36" s="106"/>
      <c r="H36" s="257" t="s">
        <v>132</v>
      </c>
      <c r="I36" s="258">
        <f>SUM(I30:I35)</f>
        <v>326398</v>
      </c>
      <c r="J36" s="258">
        <f t="shared" ref="J36:K36" si="6">SUM(J30:J35)</f>
        <v>278384</v>
      </c>
      <c r="K36" s="258">
        <f t="shared" si="6"/>
        <v>301735</v>
      </c>
      <c r="L36" s="259" t="s">
        <v>464</v>
      </c>
    </row>
    <row r="37" spans="2:12" ht="18.75" customHeight="1">
      <c r="B37" s="177" t="s">
        <v>94</v>
      </c>
      <c r="C37" s="178">
        <v>-6</v>
      </c>
      <c r="D37" s="178">
        <v>79</v>
      </c>
      <c r="E37" s="178">
        <v>144</v>
      </c>
      <c r="F37" s="179"/>
      <c r="G37" s="106"/>
      <c r="H37" s="91"/>
    </row>
    <row r="38" spans="2:12" ht="18.75" customHeight="1">
      <c r="B38" s="180" t="s">
        <v>133</v>
      </c>
      <c r="C38" s="178">
        <v>2144</v>
      </c>
      <c r="D38" s="178">
        <v>1846</v>
      </c>
      <c r="E38" s="178">
        <v>11103</v>
      </c>
      <c r="F38" s="179"/>
      <c r="G38" s="106"/>
    </row>
    <row r="39" spans="2:12" ht="18.75" customHeight="1">
      <c r="B39" s="177" t="s">
        <v>134</v>
      </c>
      <c r="C39" s="178">
        <v>-6536</v>
      </c>
      <c r="D39" s="178">
        <v>-6801</v>
      </c>
      <c r="E39" s="178">
        <v>-9718</v>
      </c>
      <c r="F39" s="179"/>
      <c r="G39" s="106"/>
    </row>
    <row r="40" spans="2:12" ht="18.75" customHeight="1">
      <c r="B40" s="180" t="s">
        <v>418</v>
      </c>
      <c r="C40" s="178">
        <v>51</v>
      </c>
      <c r="D40" s="181" t="s">
        <v>119</v>
      </c>
      <c r="E40" s="181" t="s">
        <v>119</v>
      </c>
      <c r="F40" s="182"/>
      <c r="G40" s="106"/>
    </row>
    <row r="41" spans="2:12" ht="18.75" customHeight="1">
      <c r="B41" s="177" t="s">
        <v>135</v>
      </c>
      <c r="C41" s="181" t="s">
        <v>119</v>
      </c>
      <c r="D41" s="178">
        <v>-8097</v>
      </c>
      <c r="E41" s="181" t="s">
        <v>119</v>
      </c>
      <c r="F41" s="182"/>
      <c r="G41" s="106"/>
    </row>
    <row r="42" spans="2:12" ht="18.75" customHeight="1">
      <c r="B42" s="109"/>
      <c r="C42" s="118"/>
      <c r="D42" s="118"/>
      <c r="E42" s="118"/>
      <c r="F42" s="119"/>
      <c r="G42" s="106"/>
    </row>
    <row r="43" spans="2:12" ht="33.75" customHeight="1">
      <c r="B43" s="254" t="s">
        <v>136</v>
      </c>
      <c r="C43" s="178">
        <f>SUM(C34:C40)</f>
        <v>50365</v>
      </c>
      <c r="D43" s="178">
        <f>SUM(D34:D41)</f>
        <v>-8685</v>
      </c>
      <c r="E43" s="178">
        <f t="shared" ref="E43" si="7">SUM(E34:E40)</f>
        <v>-115829</v>
      </c>
      <c r="F43" s="179" t="s">
        <v>464</v>
      </c>
      <c r="G43" s="106"/>
    </row>
    <row r="44" spans="2:12" ht="18.75" customHeight="1">
      <c r="B44" s="113"/>
      <c r="C44" s="118"/>
      <c r="D44" s="118"/>
      <c r="E44" s="118"/>
      <c r="F44" s="119"/>
      <c r="G44" s="106"/>
    </row>
    <row r="45" spans="2:12" ht="18.75" customHeight="1">
      <c r="B45" s="109" t="s">
        <v>137</v>
      </c>
      <c r="C45" s="132" t="s">
        <v>119</v>
      </c>
      <c r="D45" s="118">
        <v>30</v>
      </c>
      <c r="E45" s="118">
        <v>32</v>
      </c>
      <c r="F45" s="119"/>
      <c r="G45" s="106"/>
    </row>
    <row r="46" spans="2:12" ht="18.75" customHeight="1">
      <c r="B46" s="109"/>
      <c r="C46" s="120"/>
      <c r="D46" s="120"/>
      <c r="E46" s="118"/>
      <c r="F46" s="119"/>
      <c r="G46" s="106"/>
    </row>
    <row r="47" spans="2:12" ht="18.75" customHeight="1">
      <c r="B47" s="137" t="s">
        <v>138</v>
      </c>
      <c r="C47" s="123">
        <f>SUM(C43,C45)</f>
        <v>50365</v>
      </c>
      <c r="D47" s="123">
        <f t="shared" ref="D47:E47" si="8">SUM(D43,D45)</f>
        <v>-8655</v>
      </c>
      <c r="E47" s="245">
        <f t="shared" si="8"/>
        <v>-115797</v>
      </c>
      <c r="F47" s="247" t="s">
        <v>464</v>
      </c>
      <c r="G47" s="106"/>
    </row>
    <row r="48" spans="2:12" ht="18.75" customHeight="1">
      <c r="B48" s="109"/>
      <c r="C48" s="118"/>
      <c r="D48" s="118"/>
      <c r="E48" s="118"/>
      <c r="F48" s="119"/>
      <c r="G48" s="106"/>
    </row>
    <row r="49" spans="1:7" ht="18.75" customHeight="1">
      <c r="B49" s="109" t="s">
        <v>139</v>
      </c>
      <c r="C49" s="120">
        <v>-762</v>
      </c>
      <c r="D49" s="120">
        <v>70</v>
      </c>
      <c r="E49" s="120">
        <v>5865</v>
      </c>
      <c r="F49" s="119"/>
      <c r="G49" s="106"/>
    </row>
    <row r="50" spans="1:7" ht="18.75" customHeight="1">
      <c r="B50" s="109"/>
      <c r="C50" s="118"/>
      <c r="D50" s="118"/>
      <c r="E50" s="118"/>
      <c r="F50" s="119"/>
      <c r="G50" s="106"/>
    </row>
    <row r="51" spans="1:7" ht="18.75" customHeight="1" thickBot="1">
      <c r="B51" s="149" t="s">
        <v>140</v>
      </c>
      <c r="C51" s="150">
        <f>SUM(C47,C49)</f>
        <v>49603</v>
      </c>
      <c r="D51" s="150">
        <f t="shared" ref="D51" si="9">SUM(D47,D49)</f>
        <v>-8585</v>
      </c>
      <c r="E51" s="150">
        <f>SUM(E47,E49)</f>
        <v>-109932</v>
      </c>
      <c r="F51" s="151"/>
      <c r="G51" s="106"/>
    </row>
    <row r="52" spans="1:7" ht="18.75" customHeight="1">
      <c r="A52" s="91"/>
      <c r="B52"/>
      <c r="C52"/>
      <c r="D52"/>
      <c r="E52"/>
      <c r="F52"/>
      <c r="G52" s="106"/>
    </row>
    <row r="53" spans="1:7" ht="18.75" customHeight="1">
      <c r="B53"/>
      <c r="C53"/>
      <c r="D53"/>
      <c r="E53"/>
      <c r="F53"/>
      <c r="G53" s="106"/>
    </row>
    <row r="54" spans="1:7">
      <c r="B54"/>
      <c r="C54"/>
      <c r="D54"/>
      <c r="E54"/>
      <c r="F54"/>
    </row>
    <row r="55" spans="1:7">
      <c r="B55"/>
      <c r="C55"/>
      <c r="D55"/>
      <c r="E55"/>
      <c r="F55"/>
    </row>
  </sheetData>
  <sheetProtection sheet="1" objects="1" scenarios="1" formatCells="0" formatColumns="0" formatRows="0"/>
  <customSheetViews>
    <customSheetView guid="{C755A7B6-4EFC-4DA7-BCB7-9E73DFEB5AC8}" showGridLines="0">
      <selection activeCell="H50" sqref="H50"/>
      <colBreaks count="1" manualBreakCount="1">
        <brk id="6" max="1048575" man="1"/>
      </colBreaks>
      <pageMargins left="0.7" right="0.7" top="0.75" bottom="0.75" header="0.3" footer="0.3"/>
      <pageSetup scale="82" orientation="portrait" r:id="rId1"/>
    </customSheetView>
  </customSheetViews>
  <mergeCells count="14">
    <mergeCell ref="E7:F7"/>
    <mergeCell ref="B8:F8"/>
    <mergeCell ref="E9:F9"/>
    <mergeCell ref="B1:L1"/>
    <mergeCell ref="B2:L2"/>
    <mergeCell ref="H4:L4"/>
    <mergeCell ref="H5:L5"/>
    <mergeCell ref="H6:L6"/>
    <mergeCell ref="K7:L7"/>
    <mergeCell ref="B3:E3"/>
    <mergeCell ref="H3:K3"/>
    <mergeCell ref="B4:F4"/>
    <mergeCell ref="B5:F5"/>
    <mergeCell ref="B6:F6"/>
  </mergeCells>
  <pageMargins left="0.7" right="0.7" top="0.75" bottom="0.75" header="0.3" footer="0.3"/>
  <pageSetup scale="50" orientation="portrait" r:id="rId2"/>
  <colBreaks count="1" manualBreakCount="1">
    <brk id="6" max="1048575" man="1"/>
  </colBreaks>
</worksheet>
</file>

<file path=xl/worksheets/sheet16.xml><?xml version="1.0" encoding="utf-8"?>
<worksheet xmlns="http://schemas.openxmlformats.org/spreadsheetml/2006/main" xmlns:r="http://schemas.openxmlformats.org/officeDocument/2006/relationships">
  <sheetPr codeName="Sheet13">
    <pageSetUpPr fitToPage="1"/>
  </sheetPr>
  <dimension ref="A1:F41"/>
  <sheetViews>
    <sheetView showGridLines="0" zoomScaleNormal="100" zoomScaleSheetLayoutView="100" workbookViewId="0">
      <selection activeCell="B1" sqref="B1:F1"/>
    </sheetView>
  </sheetViews>
  <sheetFormatPr defaultColWidth="9.140625" defaultRowHeight="15"/>
  <cols>
    <col min="1" max="1" width="2.7109375" style="51" customWidth="1"/>
    <col min="2" max="2" width="63.42578125" style="138" customWidth="1"/>
    <col min="3" max="5" width="28.5703125" style="139" customWidth="1"/>
    <col min="6" max="6" width="2.42578125" style="51" customWidth="1"/>
    <col min="7" max="16384" width="9.140625" style="51"/>
  </cols>
  <sheetData>
    <row r="1" spans="1:6" ht="33.75" customHeight="1">
      <c r="B1" s="391" t="s">
        <v>424</v>
      </c>
      <c r="C1" s="392"/>
      <c r="D1" s="392"/>
      <c r="E1" s="392"/>
      <c r="F1" s="393"/>
    </row>
    <row r="2" spans="1:6" ht="41.25" customHeight="1" thickBot="1">
      <c r="B2" s="622" t="s">
        <v>324</v>
      </c>
      <c r="C2" s="623"/>
      <c r="D2" s="623"/>
      <c r="E2" s="623"/>
      <c r="F2" s="624"/>
    </row>
    <row r="3" spans="1:6" ht="16.5" thickBot="1">
      <c r="A3" s="148"/>
      <c r="B3" s="620"/>
      <c r="C3" s="620"/>
      <c r="D3" s="620"/>
      <c r="E3" s="620"/>
      <c r="F3" s="82"/>
    </row>
    <row r="4" spans="1:6" ht="33.75" customHeight="1">
      <c r="B4" s="391" t="s">
        <v>420</v>
      </c>
      <c r="C4" s="392"/>
      <c r="D4" s="392"/>
      <c r="E4" s="392"/>
      <c r="F4" s="393"/>
    </row>
    <row r="5" spans="1:6" ht="30" customHeight="1">
      <c r="B5" s="282" t="s">
        <v>293</v>
      </c>
      <c r="C5" s="621" t="str">
        <f>'Example Financial Information'!B4</f>
        <v>EXAMPLE MINING COMPANY</v>
      </c>
      <c r="D5" s="621"/>
      <c r="E5" s="621"/>
      <c r="F5" s="287" t="s">
        <v>464</v>
      </c>
    </row>
    <row r="6" spans="1:6" ht="30" customHeight="1">
      <c r="B6" s="36" t="s">
        <v>270</v>
      </c>
      <c r="C6" s="281">
        <f>'Example Financial Information'!C7</f>
        <v>2010</v>
      </c>
      <c r="D6" s="281">
        <f>'Example Financial Information'!D7</f>
        <v>2009</v>
      </c>
      <c r="E6" s="281">
        <f>'Example Financial Information'!E7</f>
        <v>2008</v>
      </c>
      <c r="F6" s="287" t="s">
        <v>464</v>
      </c>
    </row>
    <row r="7" spans="1:6" ht="30" customHeight="1">
      <c r="B7" s="36" t="s">
        <v>261</v>
      </c>
      <c r="C7" s="244">
        <f>'Example Financial Information'!C13*1000</f>
        <v>555878000</v>
      </c>
      <c r="D7" s="244">
        <f>'Example Financial Information'!D13*1000</f>
        <v>394432000</v>
      </c>
      <c r="E7" s="244">
        <f>'Example Financial Information'!E13*1000</f>
        <v>855732000</v>
      </c>
      <c r="F7" s="287" t="s">
        <v>464</v>
      </c>
    </row>
    <row r="8" spans="1:6" ht="33.75" customHeight="1">
      <c r="B8" s="36" t="s">
        <v>262</v>
      </c>
      <c r="C8" s="244">
        <f>'Example Financial Information'!C20*1000</f>
        <v>393675000</v>
      </c>
      <c r="D8" s="244">
        <f>'Example Financial Information'!D20*1000</f>
        <v>290801000</v>
      </c>
      <c r="E8" s="244">
        <f>'Example Financial Information'!E20*1000</f>
        <v>752036000</v>
      </c>
      <c r="F8" s="287" t="s">
        <v>464</v>
      </c>
    </row>
    <row r="9" spans="1:6" ht="48.75" customHeight="1">
      <c r="B9" s="36" t="s">
        <v>263</v>
      </c>
      <c r="C9" s="244">
        <f>('Example Financial Information'!C13-'Example Financial Information'!C43-'Example Financial Information'!C20)*1000</f>
        <v>111838000</v>
      </c>
      <c r="D9" s="244">
        <f>('Example Financial Information'!D13-'Example Financial Information'!D43-'Example Financial Information'!D20)*1000</f>
        <v>112316000</v>
      </c>
      <c r="E9" s="244">
        <f>('Example Financial Information'!E13-'Example Financial Information'!E43-'Example Financial Information'!E20)*1000</f>
        <v>219525000</v>
      </c>
      <c r="F9" s="287" t="s">
        <v>464</v>
      </c>
    </row>
    <row r="10" spans="1:6" ht="30" customHeight="1">
      <c r="B10" s="36" t="s">
        <v>264</v>
      </c>
      <c r="C10" s="244">
        <f>'Example Financial Information'!C47*1000</f>
        <v>50365000</v>
      </c>
      <c r="D10" s="244">
        <f>'Example Financial Information'!D47*1000</f>
        <v>-8655000</v>
      </c>
      <c r="E10" s="244">
        <f>'Example Financial Information'!E47*1000</f>
        <v>-115797000</v>
      </c>
      <c r="F10" s="287" t="s">
        <v>464</v>
      </c>
    </row>
    <row r="11" spans="1:6" ht="30" customHeight="1">
      <c r="B11" s="36" t="s">
        <v>265</v>
      </c>
      <c r="C11" s="244">
        <f>'Example Financial Information'!C24*1000</f>
        <v>71593000</v>
      </c>
      <c r="D11" s="244">
        <f>'Example Financial Information'!D24*1000</f>
        <v>70417000</v>
      </c>
      <c r="E11" s="244">
        <f>'Example Financial Information'!E24*1000</f>
        <v>82984000</v>
      </c>
      <c r="F11" s="287" t="s">
        <v>464</v>
      </c>
    </row>
    <row r="12" spans="1:6" ht="33.75" customHeight="1">
      <c r="B12" s="283" t="s">
        <v>266</v>
      </c>
      <c r="C12" s="244">
        <f>'Example Financial Information'!I17*1000</f>
        <v>349367000</v>
      </c>
      <c r="D12" s="244">
        <f>'Example Financial Information'!J17*1000</f>
        <v>319021000</v>
      </c>
      <c r="E12" s="244">
        <f>'Example Financial Information'!K17*1000</f>
        <v>282535000</v>
      </c>
      <c r="F12" s="287" t="s">
        <v>464</v>
      </c>
    </row>
    <row r="13" spans="1:6" ht="33.75" customHeight="1">
      <c r="B13" s="36" t="s">
        <v>267</v>
      </c>
      <c r="C13" s="244">
        <f>'Example Financial Information'!I30*1000</f>
        <v>58202000</v>
      </c>
      <c r="D13" s="244">
        <f>'Example Financial Information'!J30*1000</f>
        <v>49476000</v>
      </c>
      <c r="E13" s="244">
        <f>'Example Financial Information'!K30*1000</f>
        <v>55108000</v>
      </c>
      <c r="F13" s="287" t="s">
        <v>464</v>
      </c>
    </row>
    <row r="14" spans="1:6" ht="30" customHeight="1">
      <c r="B14" s="36" t="s">
        <v>268</v>
      </c>
      <c r="C14" s="244" t="str">
        <f>'Example Financial Information'!I28</f>
        <v>-</v>
      </c>
      <c r="D14" s="244" t="str">
        <f>'Example Financial Information'!J28</f>
        <v>-</v>
      </c>
      <c r="E14" s="244">
        <f>'Example Financial Information'!K28*1000</f>
        <v>97000</v>
      </c>
      <c r="F14" s="287" t="s">
        <v>464</v>
      </c>
    </row>
    <row r="15" spans="1:6" ht="30" customHeight="1">
      <c r="B15" s="36" t="s">
        <v>269</v>
      </c>
      <c r="C15" s="244">
        <f>'Example Financial Information'!I31*1000</f>
        <v>196010000</v>
      </c>
      <c r="D15" s="244">
        <f>'Example Financial Information'!J31*1000</f>
        <v>195977000</v>
      </c>
      <c r="E15" s="244">
        <f>'Example Financial Information'!K31*1000</f>
        <v>210947000</v>
      </c>
      <c r="F15" s="287" t="s">
        <v>464</v>
      </c>
    </row>
    <row r="16" spans="1:6" ht="48.75" customHeight="1">
      <c r="B16" s="283" t="s">
        <v>469</v>
      </c>
      <c r="C16" s="244">
        <f>('Example Financial Information'!I36-'Example Financial Information'!I30)*1000</f>
        <v>268196000</v>
      </c>
      <c r="D16" s="244">
        <f>('Example Financial Information'!J36-'Example Financial Information'!J30)*1000</f>
        <v>228908000</v>
      </c>
      <c r="E16" s="244">
        <f>('Example Financial Information'!K36-'Example Financial Information'!K30)*1000</f>
        <v>246627000</v>
      </c>
      <c r="F16" s="287" t="s">
        <v>464</v>
      </c>
    </row>
    <row r="17" spans="1:6" ht="48.75" customHeight="1">
      <c r="B17" s="36" t="s">
        <v>470</v>
      </c>
      <c r="C17" s="244">
        <f>('Example Financial Information'!I21-'Example Financial Information'!I36)*1000</f>
        <v>583072000</v>
      </c>
      <c r="D17" s="244">
        <f>('Example Financial Information'!J21-'Example Financial Information'!J36)*1000</f>
        <v>446811000</v>
      </c>
      <c r="E17" s="244">
        <f>('Example Financial Information'!K21-'Example Financial Information'!K36)*1000</f>
        <v>421294000</v>
      </c>
      <c r="F17" s="287" t="s">
        <v>464</v>
      </c>
    </row>
    <row r="18" spans="1:6" ht="37.5" customHeight="1" thickBot="1">
      <c r="B18" s="526" t="s">
        <v>485</v>
      </c>
      <c r="C18" s="527"/>
      <c r="D18" s="527"/>
      <c r="E18" s="527"/>
      <c r="F18" s="528"/>
    </row>
    <row r="19" spans="1:6" ht="31.5" customHeight="1">
      <c r="B19"/>
      <c r="C19"/>
      <c r="D19"/>
      <c r="E19"/>
    </row>
    <row r="20" spans="1:6" ht="15.75" customHeight="1">
      <c r="A20" s="15"/>
      <c r="B20"/>
      <c r="C20"/>
      <c r="D20"/>
      <c r="E20"/>
      <c r="F20" s="15"/>
    </row>
    <row r="21" spans="1:6" ht="15" customHeight="1">
      <c r="A21" s="50"/>
      <c r="B21"/>
      <c r="C21"/>
      <c r="D21"/>
      <c r="E21"/>
      <c r="F21" s="50"/>
    </row>
    <row r="22" spans="1:6" ht="15.75">
      <c r="A22" s="50"/>
      <c r="B22"/>
      <c r="C22"/>
      <c r="D22"/>
      <c r="E22"/>
      <c r="F22" s="50"/>
    </row>
    <row r="23" spans="1:6" ht="15.75" customHeight="1">
      <c r="A23" s="50"/>
      <c r="B23"/>
      <c r="C23"/>
      <c r="D23"/>
      <c r="E23"/>
      <c r="F23" s="50"/>
    </row>
    <row r="24" spans="1:6" ht="30" customHeight="1">
      <c r="B24"/>
      <c r="C24"/>
      <c r="D24"/>
      <c r="E24"/>
    </row>
    <row r="25" spans="1:6" ht="15.75">
      <c r="B25"/>
      <c r="C25"/>
      <c r="D25"/>
      <c r="E25"/>
    </row>
    <row r="26" spans="1:6" ht="15.75">
      <c r="B26"/>
      <c r="C26"/>
      <c r="D26"/>
      <c r="E26"/>
    </row>
    <row r="27" spans="1:6" ht="60" customHeight="1">
      <c r="B27"/>
      <c r="C27"/>
      <c r="D27"/>
      <c r="E27"/>
    </row>
    <row r="28" spans="1:6" ht="15.75">
      <c r="B28"/>
      <c r="C28"/>
      <c r="D28"/>
      <c r="E28"/>
    </row>
    <row r="29" spans="1:6" ht="15.75">
      <c r="B29"/>
      <c r="C29"/>
      <c r="D29"/>
      <c r="E29"/>
    </row>
    <row r="30" spans="1:6" ht="15.75">
      <c r="B30"/>
      <c r="C30"/>
      <c r="D30"/>
      <c r="E30"/>
    </row>
    <row r="31" spans="1:6" ht="15.75">
      <c r="B31"/>
      <c r="C31"/>
      <c r="D31"/>
      <c r="E31"/>
    </row>
    <row r="32" spans="1:6" ht="15.75">
      <c r="B32"/>
      <c r="C32"/>
      <c r="D32"/>
      <c r="E32"/>
    </row>
    <row r="33" spans="2:5" ht="15.75">
      <c r="B33"/>
      <c r="C33"/>
      <c r="D33"/>
      <c r="E33"/>
    </row>
    <row r="34" spans="2:5" ht="15.75">
      <c r="B34"/>
      <c r="C34"/>
      <c r="D34"/>
      <c r="E34"/>
    </row>
    <row r="35" spans="2:5" ht="15.75">
      <c r="B35"/>
      <c r="C35"/>
      <c r="D35"/>
      <c r="E35"/>
    </row>
    <row r="36" spans="2:5" ht="15.75">
      <c r="B36"/>
      <c r="C36"/>
      <c r="D36"/>
      <c r="E36"/>
    </row>
    <row r="37" spans="2:5" ht="15.75">
      <c r="B37"/>
      <c r="C37"/>
      <c r="D37"/>
      <c r="E37"/>
    </row>
    <row r="38" spans="2:5" ht="15.75">
      <c r="B38"/>
      <c r="C38"/>
      <c r="D38"/>
      <c r="E38"/>
    </row>
    <row r="39" spans="2:5" ht="15.75">
      <c r="B39"/>
      <c r="C39"/>
      <c r="D39"/>
      <c r="E39"/>
    </row>
    <row r="40" spans="2:5" ht="15.75">
      <c r="B40"/>
      <c r="C40"/>
      <c r="D40"/>
      <c r="E40"/>
    </row>
    <row r="41" spans="2:5" ht="15.75">
      <c r="B41"/>
      <c r="C41"/>
      <c r="D41"/>
      <c r="E41"/>
    </row>
  </sheetData>
  <sheetProtection sheet="1" objects="1" scenarios="1" formatCells="0" formatColumns="0" formatRows="0"/>
  <customSheetViews>
    <customSheetView guid="{C755A7B6-4EFC-4DA7-BCB7-9E73DFEB5AC8}" showPageBreaks="1" showGridLines="0" fitToPage="1" printArea="1">
      <selection activeCell="C7" sqref="C7"/>
      <pageMargins left="0.7" right="0.7" top="0.75" bottom="0.75" header="0.3" footer="0.3"/>
      <pageSetup scale="59" fitToHeight="0" orientation="portrait" r:id="rId1"/>
    </customSheetView>
  </customSheetViews>
  <mergeCells count="6">
    <mergeCell ref="B18:F18"/>
    <mergeCell ref="B3:E3"/>
    <mergeCell ref="C5:E5"/>
    <mergeCell ref="B1:F1"/>
    <mergeCell ref="B2:F2"/>
    <mergeCell ref="B4:F4"/>
  </mergeCells>
  <pageMargins left="0.7" right="0.7" top="0.75" bottom="0.75" header="0.3" footer="0.3"/>
  <pageSetup scale="59" fitToHeight="0" orientation="portrait" r:id="rId2"/>
</worksheet>
</file>

<file path=xl/worksheets/sheet17.xml><?xml version="1.0" encoding="utf-8"?>
<worksheet xmlns="http://schemas.openxmlformats.org/spreadsheetml/2006/main" xmlns:r="http://schemas.openxmlformats.org/officeDocument/2006/relationships">
  <sheetPr codeName="Sheet17"/>
  <dimension ref="B1:C24"/>
  <sheetViews>
    <sheetView showGridLines="0" showRowColHeaders="0" zoomScaleNormal="100" zoomScaleSheetLayoutView="100" workbookViewId="0">
      <selection activeCell="C31" sqref="C31"/>
    </sheetView>
  </sheetViews>
  <sheetFormatPr defaultColWidth="9.140625" defaultRowHeight="15"/>
  <cols>
    <col min="1" max="1" width="12.85546875" style="166" customWidth="1"/>
    <col min="2" max="2" width="50.85546875" style="166" customWidth="1"/>
    <col min="3" max="3" width="103.42578125" style="166" customWidth="1"/>
    <col min="4" max="16384" width="9.140625" style="166"/>
  </cols>
  <sheetData>
    <row r="1" spans="2:3" ht="33.75" customHeight="1">
      <c r="B1" s="626" t="s">
        <v>451</v>
      </c>
      <c r="C1" s="627"/>
    </row>
    <row r="2" spans="2:3" ht="48" customHeight="1" thickBot="1">
      <c r="B2" s="628" t="s">
        <v>450</v>
      </c>
      <c r="C2" s="629"/>
    </row>
    <row r="3" spans="2:3" ht="15.75" thickBot="1">
      <c r="B3" s="630"/>
      <c r="C3" s="630"/>
    </row>
    <row r="4" spans="2:3" ht="33.75" customHeight="1">
      <c r="B4" s="167" t="s">
        <v>427</v>
      </c>
      <c r="C4" s="168" t="s">
        <v>428</v>
      </c>
    </row>
    <row r="5" spans="2:3" s="169" customFormat="1" ht="30">
      <c r="B5" s="625" t="s">
        <v>429</v>
      </c>
      <c r="C5" s="173" t="s">
        <v>445</v>
      </c>
    </row>
    <row r="6" spans="2:3" s="169" customFormat="1">
      <c r="B6" s="625"/>
      <c r="C6" s="174" t="s">
        <v>433</v>
      </c>
    </row>
    <row r="7" spans="2:3" s="169" customFormat="1" ht="30">
      <c r="B7" s="625" t="s">
        <v>441</v>
      </c>
      <c r="C7" s="173" t="s">
        <v>445</v>
      </c>
    </row>
    <row r="8" spans="2:3" s="169" customFormat="1">
      <c r="B8" s="625"/>
      <c r="C8" s="174" t="s">
        <v>433</v>
      </c>
    </row>
    <row r="9" spans="2:3" s="169" customFormat="1">
      <c r="B9" s="625" t="s">
        <v>443</v>
      </c>
      <c r="C9" s="173" t="s">
        <v>446</v>
      </c>
    </row>
    <row r="10" spans="2:3" s="169" customFormat="1">
      <c r="B10" s="625"/>
      <c r="C10" s="174" t="s">
        <v>433</v>
      </c>
    </row>
    <row r="11" spans="2:3" s="169" customFormat="1">
      <c r="B11" s="625" t="s">
        <v>430</v>
      </c>
      <c r="C11" s="173" t="s">
        <v>440</v>
      </c>
    </row>
    <row r="12" spans="2:3" s="169" customFormat="1">
      <c r="B12" s="625"/>
      <c r="C12" s="174" t="s">
        <v>431</v>
      </c>
    </row>
    <row r="13" spans="2:3" s="169" customFormat="1" ht="30">
      <c r="B13" s="625" t="s">
        <v>435</v>
      </c>
      <c r="C13" s="173" t="s">
        <v>447</v>
      </c>
    </row>
    <row r="14" spans="2:3" s="169" customFormat="1">
      <c r="B14" s="625"/>
      <c r="C14" s="174" t="s">
        <v>433</v>
      </c>
    </row>
    <row r="15" spans="2:3" s="169" customFormat="1" ht="30">
      <c r="B15" s="625" t="s">
        <v>442</v>
      </c>
      <c r="C15" s="173" t="s">
        <v>447</v>
      </c>
    </row>
    <row r="16" spans="2:3" s="169" customFormat="1">
      <c r="B16" s="625"/>
      <c r="C16" s="174" t="s">
        <v>433</v>
      </c>
    </row>
    <row r="17" spans="2:3" s="169" customFormat="1" ht="30">
      <c r="B17" s="625" t="s">
        <v>432</v>
      </c>
      <c r="C17" s="173" t="s">
        <v>444</v>
      </c>
    </row>
    <row r="18" spans="2:3" s="169" customFormat="1">
      <c r="B18" s="625"/>
      <c r="C18" s="174" t="s">
        <v>433</v>
      </c>
    </row>
    <row r="19" spans="2:3" s="169" customFormat="1" ht="30">
      <c r="B19" s="625" t="s">
        <v>436</v>
      </c>
      <c r="C19" s="173" t="s">
        <v>444</v>
      </c>
    </row>
    <row r="20" spans="2:3" s="169" customFormat="1">
      <c r="B20" s="625"/>
      <c r="C20" s="174" t="s">
        <v>433</v>
      </c>
    </row>
    <row r="21" spans="2:3" s="169" customFormat="1" ht="15.75">
      <c r="B21" s="170" t="s">
        <v>448</v>
      </c>
      <c r="C21" s="175" t="s">
        <v>449</v>
      </c>
    </row>
    <row r="22" spans="2:3" s="169" customFormat="1" ht="15.75">
      <c r="B22" s="170" t="s">
        <v>437</v>
      </c>
      <c r="C22" s="175" t="s">
        <v>438</v>
      </c>
    </row>
    <row r="23" spans="2:3" s="169" customFormat="1" ht="16.5" thickBot="1">
      <c r="B23" s="172" t="s">
        <v>434</v>
      </c>
      <c r="C23" s="176" t="s">
        <v>439</v>
      </c>
    </row>
    <row r="24" spans="2:3">
      <c r="B24" s="171"/>
      <c r="C24" s="171"/>
    </row>
  </sheetData>
  <sheetProtection sheet="1" objects="1" scenarios="1" formatCells="0" formatColumns="0" formatRows="0"/>
  <customSheetViews>
    <customSheetView guid="{C755A7B6-4EFC-4DA7-BCB7-9E73DFEB5AC8}" showGridLines="0" showRowCol="0">
      <selection activeCell="B13" sqref="B13:B14"/>
      <rowBreaks count="1" manualBreakCount="1">
        <brk id="23" min="1" max="3" man="1"/>
      </rowBreaks>
      <pageMargins left="0.7" right="0.7" top="0.75" bottom="0.75" header="0.3" footer="0.3"/>
      <pageSetup scale="58" orientation="portrait" r:id="rId1"/>
    </customSheetView>
  </customSheetViews>
  <mergeCells count="11">
    <mergeCell ref="B17:B18"/>
    <mergeCell ref="B19:B20"/>
    <mergeCell ref="B15:B16"/>
    <mergeCell ref="B13:B14"/>
    <mergeCell ref="B1:C1"/>
    <mergeCell ref="B2:C2"/>
    <mergeCell ref="B3:C3"/>
    <mergeCell ref="B5:B6"/>
    <mergeCell ref="B11:B12"/>
    <mergeCell ref="B7:B8"/>
    <mergeCell ref="B9:B10"/>
  </mergeCells>
  <hyperlinks>
    <hyperlink ref="C12" r:id="rId2"/>
    <hyperlink ref="C14" r:id="rId3"/>
    <hyperlink ref="C8" display="http://quickfacts.census.gov/qfd/index.html"/>
    <hyperlink ref="C10" r:id="rId4"/>
    <hyperlink ref="C6" r:id="rId5"/>
    <hyperlink ref="C20" display="http://quickfacts.census.gov/qfd/index.html"/>
    <hyperlink ref="C18" display="http://quickfacts.census.gov/qfd/index.html"/>
    <hyperlink ref="C16" r:id="rId6"/>
  </hyperlinks>
  <pageMargins left="0.7" right="0.7" top="0.75" bottom="0.75" header="0.3" footer="0.3"/>
  <pageSetup scale="58" orientation="portrait" r:id="rId7"/>
  <rowBreaks count="1" manualBreakCount="1">
    <brk id="23" min="1" max="3" man="1"/>
  </rowBreaks>
</worksheet>
</file>

<file path=xl/worksheets/sheet18.xml><?xml version="1.0" encoding="utf-8"?>
<worksheet xmlns="http://schemas.openxmlformats.org/spreadsheetml/2006/main" xmlns:r="http://schemas.openxmlformats.org/officeDocument/2006/relationships">
  <dimension ref="B1:B6"/>
  <sheetViews>
    <sheetView showGridLines="0" showZeros="0" workbookViewId="0">
      <selection sqref="A1:XFD1048576"/>
    </sheetView>
  </sheetViews>
  <sheetFormatPr defaultRowHeight="15"/>
  <cols>
    <col min="2" max="2" width="128.85546875" customWidth="1"/>
    <col min="3" max="3" width="9.85546875" customWidth="1"/>
  </cols>
  <sheetData>
    <row r="1" spans="2:2" ht="24" customHeight="1">
      <c r="B1" s="631" t="s">
        <v>488</v>
      </c>
    </row>
    <row r="2" spans="2:2" ht="41.25" customHeight="1" thickBot="1">
      <c r="B2" s="632" t="s">
        <v>489</v>
      </c>
    </row>
    <row r="3" spans="2:2" ht="15.75" thickBot="1">
      <c r="B3" s="288"/>
    </row>
    <row r="4" spans="2:2" ht="47.25" customHeight="1">
      <c r="B4" s="167"/>
    </row>
    <row r="5" spans="2:2" ht="405" customHeight="1">
      <c r="B5" s="633" t="s">
        <v>490</v>
      </c>
    </row>
    <row r="6" spans="2:2" ht="14.25"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1">
    <pageSetUpPr fitToPage="1"/>
  </sheetPr>
  <dimension ref="B1:C30"/>
  <sheetViews>
    <sheetView showGridLines="0" showRowColHeaders="0" zoomScaleNormal="100" workbookViewId="0">
      <selection activeCell="B8" sqref="B8"/>
    </sheetView>
  </sheetViews>
  <sheetFormatPr defaultColWidth="9.140625" defaultRowHeight="15"/>
  <cols>
    <col min="1" max="1" width="6.7109375" style="141" customWidth="1"/>
    <col min="2" max="2" width="80.85546875" style="141" customWidth="1"/>
    <col min="3" max="3" width="85.7109375" style="141" customWidth="1"/>
    <col min="4" max="16384" width="9.140625" style="141"/>
  </cols>
  <sheetData>
    <row r="1" spans="2:3" ht="40.5" customHeight="1">
      <c r="B1" s="342" t="s">
        <v>385</v>
      </c>
      <c r="C1" s="343"/>
    </row>
    <row r="2" spans="2:3" ht="45" customHeight="1" thickBot="1">
      <c r="B2" s="344" t="s">
        <v>411</v>
      </c>
      <c r="C2" s="345"/>
    </row>
    <row r="3" spans="2:3" ht="16.5" thickBot="1">
      <c r="B3" s="346"/>
      <c r="C3" s="346"/>
    </row>
    <row r="4" spans="2:3" ht="35.25" customHeight="1">
      <c r="B4" s="163" t="s">
        <v>333</v>
      </c>
      <c r="C4" s="164" t="s">
        <v>407</v>
      </c>
    </row>
    <row r="5" spans="2:3" ht="52.5" customHeight="1">
      <c r="B5" s="142" t="s">
        <v>334</v>
      </c>
      <c r="C5" s="161" t="s">
        <v>335</v>
      </c>
    </row>
    <row r="6" spans="2:3" ht="30" customHeight="1">
      <c r="B6" s="142" t="s">
        <v>336</v>
      </c>
      <c r="C6" s="161"/>
    </row>
    <row r="7" spans="2:3" ht="135" customHeight="1">
      <c r="B7" s="143" t="s">
        <v>337</v>
      </c>
      <c r="C7" s="161" t="s">
        <v>338</v>
      </c>
    </row>
    <row r="8" spans="2:3" ht="75" customHeight="1">
      <c r="B8" s="143" t="s">
        <v>339</v>
      </c>
      <c r="C8" s="161" t="s">
        <v>383</v>
      </c>
    </row>
    <row r="9" spans="2:3" ht="52.5" customHeight="1">
      <c r="B9" s="143" t="s">
        <v>340</v>
      </c>
      <c r="C9" s="161" t="s">
        <v>341</v>
      </c>
    </row>
    <row r="10" spans="2:3" ht="30" customHeight="1">
      <c r="B10" s="142" t="s">
        <v>370</v>
      </c>
      <c r="C10" s="161"/>
    </row>
    <row r="11" spans="2:3" ht="30" customHeight="1">
      <c r="B11" s="143" t="s">
        <v>415</v>
      </c>
      <c r="C11" s="161" t="s">
        <v>342</v>
      </c>
    </row>
    <row r="12" spans="2:3" ht="30" customHeight="1">
      <c r="B12" s="143" t="s">
        <v>343</v>
      </c>
      <c r="C12" s="161"/>
    </row>
    <row r="13" spans="2:3" ht="105" customHeight="1">
      <c r="B13" s="144" t="s">
        <v>344</v>
      </c>
      <c r="C13" s="161" t="s">
        <v>345</v>
      </c>
    </row>
    <row r="14" spans="2:3" ht="30" customHeight="1">
      <c r="B14" s="143" t="s">
        <v>346</v>
      </c>
      <c r="C14" s="161"/>
    </row>
    <row r="15" spans="2:3" ht="105" customHeight="1">
      <c r="B15" s="144" t="s">
        <v>347</v>
      </c>
      <c r="C15" s="161" t="s">
        <v>348</v>
      </c>
    </row>
    <row r="16" spans="2:3" ht="90" customHeight="1">
      <c r="B16" s="144" t="s">
        <v>349</v>
      </c>
      <c r="C16" s="161" t="s">
        <v>350</v>
      </c>
    </row>
    <row r="17" spans="2:3" ht="67.5" customHeight="1">
      <c r="B17" s="144" t="s">
        <v>351</v>
      </c>
      <c r="C17" s="161" t="s">
        <v>352</v>
      </c>
    </row>
    <row r="18" spans="2:3" ht="30" customHeight="1">
      <c r="B18" s="142" t="s">
        <v>371</v>
      </c>
      <c r="C18" s="161"/>
    </row>
    <row r="19" spans="2:3" ht="60" customHeight="1">
      <c r="B19" s="143" t="s">
        <v>353</v>
      </c>
      <c r="C19" s="161" t="s">
        <v>354</v>
      </c>
    </row>
    <row r="20" spans="2:3" ht="45" customHeight="1">
      <c r="B20" s="143" t="s">
        <v>355</v>
      </c>
      <c r="C20" s="161" t="s">
        <v>356</v>
      </c>
    </row>
    <row r="21" spans="2:3" ht="45" customHeight="1">
      <c r="B21" s="143" t="s">
        <v>357</v>
      </c>
      <c r="C21" s="161" t="s">
        <v>358</v>
      </c>
    </row>
    <row r="22" spans="2:3" ht="45">
      <c r="B22" s="143" t="s">
        <v>359</v>
      </c>
      <c r="C22" s="161" t="s">
        <v>360</v>
      </c>
    </row>
    <row r="23" spans="2:3" ht="52.5" customHeight="1">
      <c r="B23" s="143" t="s">
        <v>361</v>
      </c>
      <c r="C23" s="161" t="s">
        <v>362</v>
      </c>
    </row>
    <row r="24" spans="2:3" ht="67.5" customHeight="1">
      <c r="B24" s="142" t="s">
        <v>372</v>
      </c>
      <c r="C24" s="161" t="s">
        <v>363</v>
      </c>
    </row>
    <row r="25" spans="2:3" ht="52.5" customHeight="1">
      <c r="B25" s="142" t="s">
        <v>373</v>
      </c>
      <c r="C25" s="161" t="s">
        <v>364</v>
      </c>
    </row>
    <row r="26" spans="2:3" ht="67.5" customHeight="1">
      <c r="B26" s="142" t="s">
        <v>374</v>
      </c>
      <c r="C26" s="161" t="s">
        <v>365</v>
      </c>
    </row>
    <row r="27" spans="2:3" ht="37.5" customHeight="1">
      <c r="B27" s="142" t="s">
        <v>375</v>
      </c>
      <c r="C27" s="161" t="s">
        <v>366</v>
      </c>
    </row>
    <row r="28" spans="2:3" ht="37.5" customHeight="1">
      <c r="B28" s="142" t="s">
        <v>376</v>
      </c>
      <c r="C28" s="161" t="s">
        <v>367</v>
      </c>
    </row>
    <row r="29" spans="2:3" ht="52.5" customHeight="1">
      <c r="B29" s="142" t="s">
        <v>377</v>
      </c>
      <c r="C29" s="161" t="s">
        <v>368</v>
      </c>
    </row>
    <row r="30" spans="2:3" ht="67.5" customHeight="1" thickBot="1">
      <c r="B30" s="145" t="s">
        <v>378</v>
      </c>
      <c r="C30" s="162" t="s">
        <v>369</v>
      </c>
    </row>
  </sheetData>
  <sheetProtection sheet="1" objects="1" scenarios="1" formatCells="0" formatColumns="0" formatRows="0"/>
  <customSheetViews>
    <customSheetView guid="{C755A7B6-4EFC-4DA7-BCB7-9E73DFEB5AC8}" showPageBreaks="1" showGridLines="0" showRowCol="0" fitToPage="1" printArea="1">
      <selection activeCell="B7" sqref="B7"/>
      <pageMargins left="0.7" right="0.7" top="0.75" bottom="0.75" header="0.3" footer="0.3"/>
      <pageSetup scale="43" orientation="portrait" r:id="rId1"/>
    </customSheetView>
  </customSheetViews>
  <mergeCells count="3">
    <mergeCell ref="B1:C1"/>
    <mergeCell ref="B2:C2"/>
    <mergeCell ref="B3:C3"/>
  </mergeCells>
  <pageMargins left="0.7" right="0.7" top="0.75" bottom="0.75" header="0.3" footer="0.3"/>
  <pageSetup scale="43" orientation="portrait" r:id="rId2"/>
</worksheet>
</file>

<file path=xl/worksheets/sheet3.xml><?xml version="1.0" encoding="utf-8"?>
<worksheet xmlns="http://schemas.openxmlformats.org/spreadsheetml/2006/main" xmlns:r="http://schemas.openxmlformats.org/officeDocument/2006/relationships">
  <sheetPr codeName="Sheet3"/>
  <dimension ref="A1:B43"/>
  <sheetViews>
    <sheetView showGridLines="0" showRowColHeaders="0" zoomScaleNormal="100" zoomScaleSheetLayoutView="100" workbookViewId="0">
      <selection activeCell="B1" sqref="B1"/>
    </sheetView>
  </sheetViews>
  <sheetFormatPr defaultColWidth="9.140625" defaultRowHeight="15"/>
  <cols>
    <col min="1" max="1" width="32.7109375" style="47" customWidth="1"/>
    <col min="2" max="2" width="114.28515625" style="47" customWidth="1"/>
    <col min="3" max="3" width="40.7109375" style="47" customWidth="1"/>
    <col min="4" max="16384" width="9.140625" style="47"/>
  </cols>
  <sheetData>
    <row r="1" spans="1:2" s="15" customFormat="1" ht="33.75" customHeight="1">
      <c r="A1"/>
      <c r="B1" s="45" t="s">
        <v>386</v>
      </c>
    </row>
    <row r="2" spans="1:2" s="15" customFormat="1" ht="44.25" customHeight="1" thickBot="1">
      <c r="A2"/>
      <c r="B2" s="155" t="s">
        <v>425</v>
      </c>
    </row>
    <row r="3" spans="1:2" s="15" customFormat="1" ht="16.5" thickBot="1">
      <c r="A3"/>
      <c r="B3" s="153"/>
    </row>
    <row r="4" spans="1:2">
      <c r="B4" s="154"/>
    </row>
    <row r="5" spans="1:2">
      <c r="B5" s="46"/>
    </row>
    <row r="6" spans="1:2">
      <c r="B6" s="46"/>
    </row>
    <row r="7" spans="1:2">
      <c r="B7" s="46"/>
    </row>
    <row r="8" spans="1:2">
      <c r="B8" s="46"/>
    </row>
    <row r="9" spans="1:2">
      <c r="B9" s="46"/>
    </row>
    <row r="10" spans="1:2">
      <c r="B10" s="46"/>
    </row>
    <row r="11" spans="1:2">
      <c r="B11" s="46"/>
    </row>
    <row r="12" spans="1:2">
      <c r="B12" s="46"/>
    </row>
    <row r="13" spans="1:2">
      <c r="B13" s="46"/>
    </row>
    <row r="14" spans="1:2">
      <c r="B14" s="46"/>
    </row>
    <row r="15" spans="1:2">
      <c r="B15" s="46"/>
    </row>
    <row r="16" spans="1:2">
      <c r="B16" s="46"/>
    </row>
    <row r="17" spans="2:2">
      <c r="B17" s="46"/>
    </row>
    <row r="18" spans="2:2">
      <c r="B18" s="46"/>
    </row>
    <row r="19" spans="2:2">
      <c r="B19" s="46"/>
    </row>
    <row r="20" spans="2:2">
      <c r="B20" s="46"/>
    </row>
    <row r="21" spans="2:2">
      <c r="B21" s="46"/>
    </row>
    <row r="22" spans="2:2">
      <c r="B22" s="46"/>
    </row>
    <row r="23" spans="2:2">
      <c r="B23" s="46"/>
    </row>
    <row r="24" spans="2:2">
      <c r="B24" s="46"/>
    </row>
    <row r="25" spans="2:2">
      <c r="B25" s="46"/>
    </row>
    <row r="26" spans="2:2">
      <c r="B26" s="46"/>
    </row>
    <row r="27" spans="2:2">
      <c r="B27" s="46"/>
    </row>
    <row r="28" spans="2:2">
      <c r="B28" s="46"/>
    </row>
    <row r="29" spans="2:2">
      <c r="B29" s="46"/>
    </row>
    <row r="30" spans="2:2">
      <c r="B30" s="46"/>
    </row>
    <row r="31" spans="2:2">
      <c r="B31" s="46"/>
    </row>
    <row r="32" spans="2:2">
      <c r="B32" s="46"/>
    </row>
    <row r="33" spans="2:2">
      <c r="B33" s="46"/>
    </row>
    <row r="34" spans="2:2">
      <c r="B34" s="46"/>
    </row>
    <row r="35" spans="2:2" ht="15.75">
      <c r="B35" s="159"/>
    </row>
    <row r="36" spans="2:2">
      <c r="B36" s="160"/>
    </row>
    <row r="37" spans="2:2" s="49" customFormat="1">
      <c r="B37" s="160"/>
    </row>
    <row r="38" spans="2:2" s="49" customFormat="1">
      <c r="B38" s="160"/>
    </row>
    <row r="39" spans="2:2" s="49" customFormat="1">
      <c r="B39" s="160"/>
    </row>
    <row r="40" spans="2:2">
      <c r="B40" s="46"/>
    </row>
    <row r="41" spans="2:2">
      <c r="B41" s="46"/>
    </row>
    <row r="42" spans="2:2">
      <c r="B42" s="46"/>
    </row>
    <row r="43" spans="2:2" ht="15.75" thickBot="1">
      <c r="B43" s="48"/>
    </row>
  </sheetData>
  <sheetProtection sheet="1" objects="1" scenarios="1" formatCells="0" formatColumns="0" formatRows="0"/>
  <customSheetViews>
    <customSheetView guid="{C755A7B6-4EFC-4DA7-BCB7-9E73DFEB5AC8}" showPageBreaks="1" showGridLines="0" showRowCol="0" printArea="1">
      <selection activeCell="B1" sqref="B1"/>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sheetPr codeName="Sheet11">
    <tabColor theme="4" tint="0.59999389629810485"/>
  </sheetPr>
  <dimension ref="A1:K23"/>
  <sheetViews>
    <sheetView showGridLines="0" zoomScaleNormal="100" zoomScaleSheetLayoutView="100" workbookViewId="0">
      <selection activeCell="B1" sqref="B1:F1"/>
    </sheetView>
  </sheetViews>
  <sheetFormatPr defaultColWidth="9.140625" defaultRowHeight="15"/>
  <cols>
    <col min="1" max="1" width="3" style="28" customWidth="1"/>
    <col min="2" max="2" width="69.42578125" style="28" customWidth="1"/>
    <col min="3" max="4" width="31.42578125" style="28" customWidth="1"/>
    <col min="5" max="5" width="2.28515625" style="28" customWidth="1"/>
    <col min="6" max="6" width="8.85546875" style="32" customWidth="1"/>
    <col min="7" max="7" width="19.5703125" style="28" hidden="1" customWidth="1"/>
    <col min="8" max="8" width="10.140625" style="28" hidden="1" customWidth="1"/>
    <col min="9" max="9" width="9.140625" style="28" customWidth="1"/>
    <col min="10" max="10" width="9.140625" style="28"/>
    <col min="11" max="11" width="10.7109375" style="28" customWidth="1"/>
    <col min="12" max="16384" width="9.140625" style="28"/>
  </cols>
  <sheetData>
    <row r="1" spans="1:11" ht="33.75" customHeight="1">
      <c r="A1" s="15"/>
      <c r="B1" s="364" t="s">
        <v>384</v>
      </c>
      <c r="C1" s="365"/>
      <c r="D1" s="365"/>
      <c r="E1" s="365"/>
      <c r="F1" s="366"/>
      <c r="I1" s="15"/>
    </row>
    <row r="2" spans="1:11" ht="36" customHeight="1">
      <c r="B2" s="367" t="s">
        <v>408</v>
      </c>
      <c r="C2" s="368"/>
      <c r="D2" s="368"/>
      <c r="E2" s="368"/>
      <c r="F2" s="369"/>
    </row>
    <row r="3" spans="1:11" ht="70.5" customHeight="1">
      <c r="B3" s="367" t="s">
        <v>463</v>
      </c>
      <c r="C3" s="368"/>
      <c r="D3" s="368"/>
      <c r="E3" s="368"/>
      <c r="F3" s="369"/>
    </row>
    <row r="4" spans="1:11" ht="71.25" customHeight="1">
      <c r="B4" s="380" t="s">
        <v>382</v>
      </c>
      <c r="C4" s="381"/>
      <c r="D4" s="381"/>
      <c r="E4" s="381"/>
      <c r="F4" s="382"/>
    </row>
    <row r="5" spans="1:11" ht="105" customHeight="1">
      <c r="B5" s="380" t="s">
        <v>381</v>
      </c>
      <c r="C5" s="381"/>
      <c r="D5" s="381"/>
      <c r="E5" s="381"/>
      <c r="F5" s="382"/>
    </row>
    <row r="6" spans="1:11" ht="56.25" customHeight="1" thickBot="1">
      <c r="B6" s="377" t="s">
        <v>394</v>
      </c>
      <c r="C6" s="378"/>
      <c r="D6" s="378"/>
      <c r="E6" s="378"/>
      <c r="F6" s="379"/>
    </row>
    <row r="7" spans="1:11" ht="16.5" thickBot="1">
      <c r="B7" s="370"/>
      <c r="C7" s="370"/>
      <c r="D7" s="370"/>
      <c r="E7" s="370"/>
      <c r="F7" s="370"/>
    </row>
    <row r="8" spans="1:11" ht="30" customHeight="1">
      <c r="B8" s="374" t="s">
        <v>290</v>
      </c>
      <c r="C8" s="375"/>
      <c r="D8" s="211"/>
      <c r="E8" s="212" t="s">
        <v>464</v>
      </c>
      <c r="F8" s="200" t="s">
        <v>13</v>
      </c>
      <c r="G8" s="28" t="s">
        <v>81</v>
      </c>
      <c r="H8" s="30">
        <f>D8-H9</f>
        <v>0</v>
      </c>
    </row>
    <row r="9" spans="1:11" ht="30" customHeight="1">
      <c r="B9" s="357" t="s">
        <v>291</v>
      </c>
      <c r="C9" s="358"/>
      <c r="D9" s="209"/>
      <c r="E9" s="210" t="s">
        <v>464</v>
      </c>
      <c r="F9" s="201" t="s">
        <v>14</v>
      </c>
      <c r="G9" s="28" t="s">
        <v>80</v>
      </c>
      <c r="H9" s="30">
        <f>-PPMT(D9,1,D10,D8)</f>
        <v>0</v>
      </c>
    </row>
    <row r="10" spans="1:11" ht="30" customHeight="1">
      <c r="B10" s="357" t="s">
        <v>465</v>
      </c>
      <c r="C10" s="376"/>
      <c r="D10" s="383">
        <v>10</v>
      </c>
      <c r="E10" s="384"/>
      <c r="F10" s="29" t="s">
        <v>27</v>
      </c>
      <c r="H10" s="30"/>
    </row>
    <row r="11" spans="1:11" ht="30" customHeight="1">
      <c r="B11" s="357" t="s">
        <v>297</v>
      </c>
      <c r="C11" s="376"/>
      <c r="D11" s="385">
        <f>IF(D10=0,1,IF(D9=0,1/D10,D9/((1+D9)^D10-1)+D9))</f>
        <v>0.1</v>
      </c>
      <c r="E11" s="386"/>
      <c r="F11" s="29" t="s">
        <v>25</v>
      </c>
    </row>
    <row r="12" spans="1:11" ht="30" customHeight="1">
      <c r="B12" s="357" t="s">
        <v>231</v>
      </c>
      <c r="C12" s="376"/>
      <c r="D12" s="355">
        <f>D11*D8</f>
        <v>0</v>
      </c>
      <c r="E12" s="356"/>
      <c r="F12" s="29" t="s">
        <v>15</v>
      </c>
      <c r="K12" s="30"/>
    </row>
    <row r="13" spans="1:11" ht="33.75" customHeight="1">
      <c r="B13" s="357" t="s">
        <v>466</v>
      </c>
      <c r="C13" s="358"/>
      <c r="D13" s="207"/>
      <c r="E13" s="208" t="s">
        <v>464</v>
      </c>
      <c r="F13" s="201" t="s">
        <v>16</v>
      </c>
    </row>
    <row r="14" spans="1:11" ht="30" customHeight="1">
      <c r="B14" s="357" t="s">
        <v>232</v>
      </c>
      <c r="C14" s="358"/>
      <c r="D14" s="355">
        <f>ROUND(D12+D13,-3)</f>
        <v>0</v>
      </c>
      <c r="E14" s="356"/>
      <c r="F14" s="201" t="s">
        <v>17</v>
      </c>
    </row>
    <row r="15" spans="1:11" ht="82.5" customHeight="1" thickBot="1">
      <c r="B15" s="371" t="s">
        <v>467</v>
      </c>
      <c r="C15" s="372"/>
      <c r="D15" s="372"/>
      <c r="E15" s="372"/>
      <c r="F15" s="373"/>
    </row>
    <row r="16" spans="1:11" ht="15.75" thickBot="1"/>
    <row r="17" spans="2:6" ht="15.75">
      <c r="B17" s="361" t="s">
        <v>166</v>
      </c>
      <c r="C17" s="362"/>
      <c r="D17" s="362"/>
      <c r="E17" s="362"/>
      <c r="F17" s="363"/>
    </row>
    <row r="18" spans="2:6">
      <c r="B18" s="267" t="s">
        <v>167</v>
      </c>
      <c r="C18" s="268" t="s">
        <v>217</v>
      </c>
      <c r="D18" s="359" t="s">
        <v>216</v>
      </c>
      <c r="E18" s="359"/>
      <c r="F18" s="360"/>
    </row>
    <row r="19" spans="2:6">
      <c r="B19" s="36" t="s">
        <v>153</v>
      </c>
      <c r="C19" s="37" t="s">
        <v>169</v>
      </c>
      <c r="D19" s="347" t="s">
        <v>168</v>
      </c>
      <c r="E19" s="347"/>
      <c r="F19" s="348"/>
    </row>
    <row r="20" spans="2:6" ht="15.75" customHeight="1">
      <c r="B20" s="274" t="s">
        <v>170</v>
      </c>
      <c r="C20" s="37" t="s">
        <v>214</v>
      </c>
      <c r="D20" s="349" t="s">
        <v>215</v>
      </c>
      <c r="E20" s="349"/>
      <c r="F20" s="350"/>
    </row>
    <row r="21" spans="2:6" ht="15.75" customHeight="1">
      <c r="B21" s="274" t="s">
        <v>194</v>
      </c>
      <c r="C21" s="37" t="s">
        <v>172</v>
      </c>
      <c r="D21" s="349" t="s">
        <v>173</v>
      </c>
      <c r="E21" s="349"/>
      <c r="F21" s="350"/>
    </row>
    <row r="22" spans="2:6" ht="15.75" customHeight="1">
      <c r="B22" s="274" t="s">
        <v>171</v>
      </c>
      <c r="C22" s="40" t="s">
        <v>172</v>
      </c>
      <c r="D22" s="351" t="s">
        <v>173</v>
      </c>
      <c r="E22" s="351"/>
      <c r="F22" s="352"/>
    </row>
    <row r="23" spans="2:6" ht="16.5" customHeight="1" thickBot="1">
      <c r="B23" s="266" t="s">
        <v>174</v>
      </c>
      <c r="C23" s="43" t="s">
        <v>172</v>
      </c>
      <c r="D23" s="353" t="s">
        <v>173</v>
      </c>
      <c r="E23" s="353"/>
      <c r="F23" s="354"/>
    </row>
  </sheetData>
  <sheetProtection sheet="1" objects="1" scenarios="1" formatCells="0" formatColumns="0" formatRows="0"/>
  <customSheetViews>
    <customSheetView guid="{C755A7B6-4EFC-4DA7-BCB7-9E73DFEB5AC8}" showPageBreaks="1" showGridLines="0" printArea="1" hiddenColumns="1">
      <selection activeCell="B1" sqref="B1:F23"/>
      <pageMargins left="0.7" right="0.7" top="0.75" bottom="0.75" header="0.3" footer="0.3"/>
      <pageSetup scale="62" orientation="portrait" r:id="rId1"/>
    </customSheetView>
  </customSheetViews>
  <mergeCells count="26">
    <mergeCell ref="B1:F1"/>
    <mergeCell ref="B2:F2"/>
    <mergeCell ref="B7:F7"/>
    <mergeCell ref="B15:F15"/>
    <mergeCell ref="B8:C8"/>
    <mergeCell ref="B9:C9"/>
    <mergeCell ref="B10:C10"/>
    <mergeCell ref="B11:C11"/>
    <mergeCell ref="B12:C12"/>
    <mergeCell ref="B6:F6"/>
    <mergeCell ref="B5:F5"/>
    <mergeCell ref="B4:F4"/>
    <mergeCell ref="B3:F3"/>
    <mergeCell ref="D14:E14"/>
    <mergeCell ref="D10:E10"/>
    <mergeCell ref="D11:E11"/>
    <mergeCell ref="D12:E12"/>
    <mergeCell ref="B13:C13"/>
    <mergeCell ref="B14:C14"/>
    <mergeCell ref="D18:F18"/>
    <mergeCell ref="B17:F17"/>
    <mergeCell ref="D19:F19"/>
    <mergeCell ref="D20:F20"/>
    <mergeCell ref="D21:F21"/>
    <mergeCell ref="D22:F22"/>
    <mergeCell ref="D23:F23"/>
  </mergeCells>
  <pageMargins left="0.7" right="0.7" top="0.75" bottom="0.75" header="0.3" footer="0.3"/>
  <pageSetup scale="62" orientation="portrait" r:id="rId2"/>
  <ignoredErrors>
    <ignoredError sqref="F8:F9 F13:F14" numberStoredAsText="1"/>
  </ignoredErrors>
</worksheet>
</file>

<file path=xl/worksheets/sheet5.xml><?xml version="1.0" encoding="utf-8"?>
<worksheet xmlns="http://schemas.openxmlformats.org/spreadsheetml/2006/main" xmlns:r="http://schemas.openxmlformats.org/officeDocument/2006/relationships">
  <sheetPr codeName="Sheet4">
    <tabColor theme="4" tint="0.59999389629810485"/>
    <pageSetUpPr fitToPage="1"/>
  </sheetPr>
  <dimension ref="A1:F23"/>
  <sheetViews>
    <sheetView showGridLines="0" zoomScaleNormal="100" zoomScaleSheetLayoutView="100" workbookViewId="0">
      <selection activeCell="B1" sqref="B1:F1"/>
    </sheetView>
  </sheetViews>
  <sheetFormatPr defaultColWidth="9.140625" defaultRowHeight="15"/>
  <cols>
    <col min="1" max="1" width="2.85546875" style="51" customWidth="1"/>
    <col min="2" max="2" width="63.42578125" style="52" customWidth="1"/>
    <col min="3" max="5" width="28.5703125" style="51" customWidth="1"/>
    <col min="6" max="6" width="2" style="51" customWidth="1"/>
    <col min="7" max="7" width="27.85546875" style="51" customWidth="1"/>
    <col min="8" max="16384" width="9.140625" style="51"/>
  </cols>
  <sheetData>
    <row r="1" spans="1:6" s="50" customFormat="1" ht="33.75" customHeight="1">
      <c r="A1" s="15"/>
      <c r="B1" s="391" t="s">
        <v>414</v>
      </c>
      <c r="C1" s="392"/>
      <c r="D1" s="392"/>
      <c r="E1" s="392"/>
      <c r="F1" s="393"/>
    </row>
    <row r="2" spans="1:6" s="50" customFormat="1" ht="131.25" customHeight="1" thickBot="1">
      <c r="B2" s="394" t="s">
        <v>468</v>
      </c>
      <c r="C2" s="395"/>
      <c r="D2" s="395"/>
      <c r="E2" s="395"/>
      <c r="F2" s="396"/>
    </row>
    <row r="3" spans="1:6" s="50" customFormat="1" ht="15.75" thickBot="1">
      <c r="A3" s="91"/>
      <c r="B3" s="390"/>
      <c r="C3" s="390"/>
      <c r="D3" s="390"/>
      <c r="E3" s="390"/>
      <c r="F3" s="91"/>
    </row>
    <row r="4" spans="1:6" s="50" customFormat="1" ht="30" customHeight="1">
      <c r="B4" s="152" t="s">
        <v>293</v>
      </c>
      <c r="C4" s="387"/>
      <c r="D4" s="388"/>
      <c r="E4" s="389"/>
      <c r="F4" s="214" t="s">
        <v>464</v>
      </c>
    </row>
    <row r="5" spans="1:6" ht="17.25" customHeight="1">
      <c r="B5" s="202" t="s">
        <v>270</v>
      </c>
      <c r="C5" s="215"/>
      <c r="D5" s="216"/>
      <c r="E5" s="217"/>
      <c r="F5" s="286" t="s">
        <v>464</v>
      </c>
    </row>
    <row r="6" spans="1:6" ht="30" customHeight="1">
      <c r="B6" s="202" t="s">
        <v>261</v>
      </c>
      <c r="C6" s="213"/>
      <c r="D6" s="206"/>
      <c r="E6" s="207"/>
      <c r="F6" s="286" t="s">
        <v>464</v>
      </c>
    </row>
    <row r="7" spans="1:6" ht="33.75" customHeight="1">
      <c r="B7" s="202" t="s">
        <v>262</v>
      </c>
      <c r="C7" s="213"/>
      <c r="D7" s="206"/>
      <c r="E7" s="206"/>
      <c r="F7" s="226" t="s">
        <v>464</v>
      </c>
    </row>
    <row r="8" spans="1:6" ht="48.75" customHeight="1">
      <c r="B8" s="202" t="s">
        <v>263</v>
      </c>
      <c r="C8" s="213"/>
      <c r="D8" s="206"/>
      <c r="E8" s="206"/>
      <c r="F8" s="226" t="s">
        <v>464</v>
      </c>
    </row>
    <row r="9" spans="1:6" ht="30" customHeight="1">
      <c r="B9" s="202" t="s">
        <v>264</v>
      </c>
      <c r="C9" s="213"/>
      <c r="D9" s="206"/>
      <c r="E9" s="206"/>
      <c r="F9" s="226" t="s">
        <v>464</v>
      </c>
    </row>
    <row r="10" spans="1:6" ht="30" customHeight="1">
      <c r="B10" s="202" t="s">
        <v>265</v>
      </c>
      <c r="C10" s="213"/>
      <c r="D10" s="206"/>
      <c r="E10" s="206"/>
      <c r="F10" s="226" t="s">
        <v>464</v>
      </c>
    </row>
    <row r="11" spans="1:6" ht="33.75" customHeight="1">
      <c r="B11" s="203" t="s">
        <v>266</v>
      </c>
      <c r="C11" s="213"/>
      <c r="D11" s="206"/>
      <c r="E11" s="206"/>
      <c r="F11" s="226" t="s">
        <v>464</v>
      </c>
    </row>
    <row r="12" spans="1:6" ht="33.75" customHeight="1">
      <c r="B12" s="202" t="s">
        <v>267</v>
      </c>
      <c r="C12" s="213"/>
      <c r="D12" s="206"/>
      <c r="E12" s="206"/>
      <c r="F12" s="226" t="s">
        <v>464</v>
      </c>
    </row>
    <row r="13" spans="1:6" ht="30" customHeight="1">
      <c r="B13" s="202" t="s">
        <v>268</v>
      </c>
      <c r="C13" s="213"/>
      <c r="D13" s="206"/>
      <c r="E13" s="206"/>
      <c r="F13" s="226" t="s">
        <v>464</v>
      </c>
    </row>
    <row r="14" spans="1:6" ht="30" customHeight="1">
      <c r="B14" s="202" t="s">
        <v>269</v>
      </c>
      <c r="C14" s="213"/>
      <c r="D14" s="206"/>
      <c r="E14" s="206"/>
      <c r="F14" s="226" t="s">
        <v>464</v>
      </c>
    </row>
    <row r="15" spans="1:6" ht="48.75" customHeight="1">
      <c r="B15" s="203" t="s">
        <v>469</v>
      </c>
      <c r="C15" s="213"/>
      <c r="D15" s="206"/>
      <c r="E15" s="206"/>
      <c r="F15" s="226" t="s">
        <v>464</v>
      </c>
    </row>
    <row r="16" spans="1:6" ht="48.75" customHeight="1">
      <c r="B16" s="202" t="s">
        <v>470</v>
      </c>
      <c r="C16" s="213"/>
      <c r="D16" s="206"/>
      <c r="E16" s="206"/>
      <c r="F16" s="226" t="s">
        <v>464</v>
      </c>
    </row>
    <row r="17" spans="2:6" ht="39" customHeight="1" thickBot="1">
      <c r="B17" s="298" t="s">
        <v>471</v>
      </c>
      <c r="C17" s="299"/>
      <c r="D17" s="299"/>
      <c r="E17" s="299"/>
      <c r="F17" s="300"/>
    </row>
    <row r="18" spans="2:6" ht="15" customHeight="1" thickBot="1"/>
    <row r="19" spans="2:6" ht="24" customHeight="1">
      <c r="B19" s="361" t="s">
        <v>166</v>
      </c>
      <c r="C19" s="362"/>
      <c r="D19" s="363"/>
    </row>
    <row r="20" spans="2:6">
      <c r="B20" s="33" t="s">
        <v>167</v>
      </c>
      <c r="C20" s="34" t="s">
        <v>217</v>
      </c>
      <c r="D20" s="35" t="s">
        <v>216</v>
      </c>
    </row>
    <row r="21" spans="2:6">
      <c r="B21" s="38" t="s">
        <v>213</v>
      </c>
      <c r="C21" s="40">
        <v>3.2</v>
      </c>
      <c r="D21" s="41" t="s">
        <v>173</v>
      </c>
    </row>
    <row r="22" spans="2:6">
      <c r="B22" s="38" t="s">
        <v>195</v>
      </c>
      <c r="C22" s="40" t="s">
        <v>197</v>
      </c>
      <c r="D22" s="41" t="s">
        <v>179</v>
      </c>
    </row>
    <row r="23" spans="2:6" ht="15.75" thickBot="1">
      <c r="B23" s="42" t="s">
        <v>196</v>
      </c>
      <c r="C23" s="53" t="s">
        <v>197</v>
      </c>
      <c r="D23" s="54" t="s">
        <v>181</v>
      </c>
    </row>
  </sheetData>
  <sheetProtection sheet="1" objects="1" scenarios="1" formatCells="0" formatColumns="0" formatRows="0"/>
  <customSheetViews>
    <customSheetView guid="{C755A7B6-4EFC-4DA7-BCB7-9E73DFEB5AC8}" showPageBreaks="1" showGridLines="0" fitToPage="1" printArea="1">
      <selection activeCell="C31" sqref="C31"/>
      <pageMargins left="0.7" right="0.7" top="0.75" bottom="0.75" header="0.3" footer="0.3"/>
      <pageSetup scale="59" fitToHeight="0" orientation="portrait" r:id="rId1"/>
    </customSheetView>
  </customSheetViews>
  <mergeCells count="6">
    <mergeCell ref="B19:D19"/>
    <mergeCell ref="C4:E4"/>
    <mergeCell ref="B3:E3"/>
    <mergeCell ref="B17:F17"/>
    <mergeCell ref="B1:F1"/>
    <mergeCell ref="B2:F2"/>
  </mergeCells>
  <dataValidations count="4">
    <dataValidation type="decimal" allowBlank="1" showInputMessage="1" showErrorMessage="1" sqref="C6:E16">
      <formula1>-1000000000000</formula1>
      <formula2>1000000000000</formula2>
    </dataValidation>
    <dataValidation type="whole" allowBlank="1" showInputMessage="1" showErrorMessage="1" sqref="C5">
      <formula1>1990</formula1>
      <formula2>2050</formula2>
    </dataValidation>
    <dataValidation type="whole" allowBlank="1" showInputMessage="1" showErrorMessage="1" sqref="D5">
      <formula1>1990</formula1>
      <formula2>C5</formula2>
    </dataValidation>
    <dataValidation type="whole" allowBlank="1" showInputMessage="1" showErrorMessage="1" error="Please enter the most recent year in the leftmost cell." sqref="E5">
      <formula1>1990</formula1>
      <formula2>D5</formula2>
    </dataValidation>
  </dataValidations>
  <pageMargins left="0.7" right="0.7" top="0.75" bottom="0.75" header="0.3" footer="0.3"/>
  <pageSetup scale="59" fitToHeight="0" orientation="portrait" r:id="rId2"/>
</worksheet>
</file>

<file path=xl/worksheets/sheet6.xml><?xml version="1.0" encoding="utf-8"?>
<worksheet xmlns="http://schemas.openxmlformats.org/spreadsheetml/2006/main" xmlns:r="http://schemas.openxmlformats.org/officeDocument/2006/relationships">
  <sheetPr codeName="Sheet5">
    <tabColor theme="4" tint="0.59999389629810485"/>
    <pageSetUpPr fitToPage="1"/>
  </sheetPr>
  <dimension ref="A1:H40"/>
  <sheetViews>
    <sheetView showGridLines="0" zoomScaleNormal="100" zoomScaleSheetLayoutView="100" workbookViewId="0">
      <selection activeCell="B1" sqref="B1:H1"/>
    </sheetView>
  </sheetViews>
  <sheetFormatPr defaultColWidth="9.140625" defaultRowHeight="15"/>
  <cols>
    <col min="1" max="1" width="2.5703125" style="51" customWidth="1"/>
    <col min="2" max="2" width="32.85546875" style="51" customWidth="1"/>
    <col min="3" max="3" width="28.5703125" style="51" customWidth="1"/>
    <col min="4" max="4" width="12.140625" style="51" customWidth="1"/>
    <col min="5" max="5" width="16.42578125" style="51" customWidth="1"/>
    <col min="6" max="6" width="28.5703125" style="51" customWidth="1"/>
    <col min="7" max="7" width="12.140625" style="65" customWidth="1"/>
    <col min="8" max="8" width="2.140625" style="51" customWidth="1"/>
    <col min="9" max="16384" width="9.140625" style="51"/>
  </cols>
  <sheetData>
    <row r="1" spans="1:8" s="28" customFormat="1" ht="33.75" customHeight="1">
      <c r="A1" s="15"/>
      <c r="B1" s="391" t="s">
        <v>387</v>
      </c>
      <c r="C1" s="392"/>
      <c r="D1" s="392"/>
      <c r="E1" s="392"/>
      <c r="F1" s="392"/>
      <c r="G1" s="392"/>
      <c r="H1" s="393"/>
    </row>
    <row r="2" spans="1:8" s="28" customFormat="1" ht="101.25" customHeight="1" thickBot="1">
      <c r="B2" s="441" t="s">
        <v>472</v>
      </c>
      <c r="C2" s="442"/>
      <c r="D2" s="442"/>
      <c r="E2" s="442"/>
      <c r="F2" s="442"/>
      <c r="G2" s="442"/>
      <c r="H2" s="443"/>
    </row>
    <row r="3" spans="1:8" s="28" customFormat="1" ht="16.5" thickBot="1">
      <c r="A3" s="60"/>
      <c r="B3" s="445"/>
      <c r="C3" s="445"/>
      <c r="D3" s="445"/>
      <c r="E3" s="445"/>
      <c r="F3" s="445"/>
      <c r="G3" s="445"/>
      <c r="H3" s="60"/>
    </row>
    <row r="4" spans="1:8" s="28" customFormat="1" ht="30" customHeight="1">
      <c r="B4" s="447" t="s">
        <v>0</v>
      </c>
      <c r="C4" s="448"/>
      <c r="D4" s="448"/>
      <c r="E4" s="448"/>
      <c r="F4" s="448"/>
      <c r="G4" s="448"/>
      <c r="H4" s="449"/>
    </row>
    <row r="5" spans="1:8" s="28" customFormat="1" ht="30" customHeight="1">
      <c r="B5" s="444" t="s">
        <v>1</v>
      </c>
      <c r="C5" s="445"/>
      <c r="D5" s="445"/>
      <c r="E5" s="445"/>
      <c r="F5" s="445"/>
      <c r="G5" s="445"/>
      <c r="H5" s="218"/>
    </row>
    <row r="6" spans="1:8" s="28" customFormat="1" ht="15" customHeight="1">
      <c r="B6" s="421" t="s">
        <v>18</v>
      </c>
      <c r="C6" s="184" t="s">
        <v>19</v>
      </c>
      <c r="D6" s="414" t="s">
        <v>155</v>
      </c>
      <c r="E6" s="414"/>
      <c r="F6" s="414"/>
      <c r="G6" s="414"/>
      <c r="H6" s="424"/>
    </row>
    <row r="7" spans="1:8" s="28" customFormat="1">
      <c r="B7" s="421"/>
      <c r="C7" s="184" t="s">
        <v>20</v>
      </c>
      <c r="D7" s="414" t="s">
        <v>23</v>
      </c>
      <c r="E7" s="414"/>
      <c r="F7" s="414"/>
      <c r="G7" s="414"/>
      <c r="H7" s="424"/>
    </row>
    <row r="8" spans="1:8" s="28" customFormat="1" ht="15" customHeight="1">
      <c r="B8" s="421"/>
      <c r="C8" s="184" t="s">
        <v>21</v>
      </c>
      <c r="D8" s="414" t="s">
        <v>230</v>
      </c>
      <c r="E8" s="414"/>
      <c r="F8" s="414"/>
      <c r="G8" s="414"/>
      <c r="H8" s="424"/>
    </row>
    <row r="9" spans="1:8" s="28" customFormat="1" ht="15" customHeight="1">
      <c r="B9" s="421"/>
      <c r="C9" s="184" t="s">
        <v>22</v>
      </c>
      <c r="D9" s="414" t="s">
        <v>251</v>
      </c>
      <c r="E9" s="414"/>
      <c r="F9" s="414"/>
      <c r="G9" s="414"/>
      <c r="H9" s="424"/>
    </row>
    <row r="10" spans="1:8" s="28" customFormat="1" ht="30" customHeight="1">
      <c r="B10" s="191" t="s">
        <v>454</v>
      </c>
      <c r="C10" s="186"/>
      <c r="D10" s="186"/>
      <c r="E10" s="186"/>
      <c r="F10" s="186"/>
      <c r="G10" s="186"/>
      <c r="H10" s="196"/>
    </row>
    <row r="11" spans="1:8" s="28" customFormat="1" ht="22.5" customHeight="1">
      <c r="B11" s="397" t="s">
        <v>454</v>
      </c>
      <c r="C11" s="402" t="s">
        <v>24</v>
      </c>
      <c r="D11" s="402"/>
      <c r="E11" s="402"/>
      <c r="F11" s="402"/>
      <c r="G11" s="399" t="s">
        <v>454</v>
      </c>
      <c r="H11" s="218"/>
    </row>
    <row r="12" spans="1:8" s="28" customFormat="1" ht="22.5" customHeight="1">
      <c r="B12" s="398"/>
      <c r="C12" s="37" t="str">
        <f>IF('2. Financial Analysis Inputs'!C5="","",'2. Financial Analysis Inputs'!C5)</f>
        <v/>
      </c>
      <c r="D12" s="403" t="str">
        <f>IF('2. Financial Analysis Inputs'!D5="","",'2. Financial Analysis Inputs'!D5)</f>
        <v/>
      </c>
      <c r="E12" s="404"/>
      <c r="F12" s="37" t="str">
        <f>IF('2. Financial Analysis Inputs'!E5="","",'2. Financial Analysis Inputs'!E5)</f>
        <v/>
      </c>
      <c r="G12" s="399"/>
      <c r="H12" s="218"/>
    </row>
    <row r="13" spans="1:8" s="28" customFormat="1" ht="33.75" customHeight="1">
      <c r="B13" s="55" t="s">
        <v>245</v>
      </c>
      <c r="C13" s="56">
        <f>'2. Financial Analysis Inputs'!C6</f>
        <v>0</v>
      </c>
      <c r="D13" s="355">
        <f>'2. Financial Analysis Inputs'!D6</f>
        <v>0</v>
      </c>
      <c r="E13" s="405"/>
      <c r="F13" s="56">
        <f>'2. Financial Analysis Inputs'!E6</f>
        <v>0</v>
      </c>
      <c r="G13" s="408" t="s">
        <v>13</v>
      </c>
      <c r="H13" s="409"/>
    </row>
    <row r="14" spans="1:8" s="28" customFormat="1" ht="33.75" customHeight="1">
      <c r="B14" s="55" t="s">
        <v>246</v>
      </c>
      <c r="C14" s="56">
        <f>'2. Financial Analysis Inputs'!C7</f>
        <v>0</v>
      </c>
      <c r="D14" s="355">
        <f>'2. Financial Analysis Inputs'!D7</f>
        <v>0</v>
      </c>
      <c r="E14" s="405"/>
      <c r="F14" s="56">
        <f>'2. Financial Analysis Inputs'!E7</f>
        <v>0</v>
      </c>
      <c r="G14" s="408" t="s">
        <v>25</v>
      </c>
      <c r="H14" s="409"/>
    </row>
    <row r="15" spans="1:8" s="28" customFormat="1" ht="33.75" customHeight="1" thickBot="1">
      <c r="B15" s="55" t="s">
        <v>247</v>
      </c>
      <c r="C15" s="57">
        <f>'2. Financial Analysis Inputs'!C8</f>
        <v>0</v>
      </c>
      <c r="D15" s="406">
        <f>'2. Financial Analysis Inputs'!D8</f>
        <v>0</v>
      </c>
      <c r="E15" s="407"/>
      <c r="F15" s="56">
        <f>'2. Financial Analysis Inputs'!E8</f>
        <v>0</v>
      </c>
      <c r="G15" s="408" t="s">
        <v>15</v>
      </c>
      <c r="H15" s="409"/>
    </row>
    <row r="16" spans="1:8" s="28" customFormat="1" ht="33.75" customHeight="1" thickTop="1" thickBot="1">
      <c r="B16" s="59" t="s">
        <v>248</v>
      </c>
      <c r="C16" s="265">
        <f>C13-C14-C15</f>
        <v>0</v>
      </c>
      <c r="D16" s="419">
        <f>D13-D14-D15</f>
        <v>0</v>
      </c>
      <c r="E16" s="420"/>
      <c r="F16" s="31">
        <f>F13-F14-F15</f>
        <v>0</v>
      </c>
      <c r="G16" s="410" t="s">
        <v>16</v>
      </c>
      <c r="H16" s="409"/>
    </row>
    <row r="17" spans="2:8" s="28" customFormat="1" ht="33.75" customHeight="1" thickTop="1">
      <c r="B17" s="435" t="s">
        <v>454</v>
      </c>
      <c r="C17" s="436"/>
      <c r="D17" s="436"/>
      <c r="E17" s="436"/>
      <c r="F17" s="436"/>
      <c r="G17" s="436"/>
      <c r="H17" s="437"/>
    </row>
    <row r="18" spans="2:8" s="28" customFormat="1" ht="30" customHeight="1">
      <c r="B18" s="413" t="s">
        <v>409</v>
      </c>
      <c r="C18" s="414"/>
      <c r="D18" s="414"/>
      <c r="E18" s="414"/>
      <c r="F18" s="414"/>
      <c r="G18" s="414"/>
      <c r="H18" s="424"/>
    </row>
    <row r="19" spans="2:8" s="28" customFormat="1" ht="75" customHeight="1" thickBot="1">
      <c r="B19" s="417"/>
      <c r="C19" s="418"/>
      <c r="D19" s="418"/>
      <c r="E19" s="418"/>
      <c r="F19" s="418"/>
      <c r="G19" s="418"/>
      <c r="H19" s="219" t="s">
        <v>464</v>
      </c>
    </row>
    <row r="20" spans="2:8" s="60" customFormat="1" ht="15.75" thickBot="1">
      <c r="B20" s="425"/>
      <c r="C20" s="425"/>
      <c r="D20" s="425"/>
      <c r="E20" s="425"/>
      <c r="F20" s="425"/>
      <c r="G20" s="425"/>
    </row>
    <row r="21" spans="2:8" s="28" customFormat="1" ht="30" customHeight="1">
      <c r="B21" s="429" t="s">
        <v>326</v>
      </c>
      <c r="C21" s="430"/>
      <c r="D21" s="430"/>
      <c r="E21" s="430"/>
      <c r="F21" s="430"/>
      <c r="G21" s="430"/>
      <c r="H21" s="431"/>
    </row>
    <row r="22" spans="2:8" s="28" customFormat="1" ht="31.5" customHeight="1">
      <c r="B22" s="444" t="s">
        <v>2</v>
      </c>
      <c r="C22" s="445"/>
      <c r="D22" s="445"/>
      <c r="E22" s="445"/>
      <c r="F22" s="445"/>
      <c r="G22" s="445"/>
      <c r="H22" s="446"/>
    </row>
    <row r="23" spans="2:8" s="28" customFormat="1" ht="15" customHeight="1">
      <c r="B23" s="421" t="s">
        <v>18</v>
      </c>
      <c r="C23" s="271" t="s">
        <v>35</v>
      </c>
      <c r="D23" s="414" t="s">
        <v>156</v>
      </c>
      <c r="E23" s="414"/>
      <c r="F23" s="414"/>
      <c r="G23" s="414"/>
      <c r="H23" s="424"/>
    </row>
    <row r="24" spans="2:8" s="28" customFormat="1" ht="15" customHeight="1">
      <c r="B24" s="421"/>
      <c r="C24" s="271" t="s">
        <v>19</v>
      </c>
      <c r="D24" s="414" t="s">
        <v>157</v>
      </c>
      <c r="E24" s="414"/>
      <c r="F24" s="414"/>
      <c r="G24" s="414"/>
      <c r="H24" s="424"/>
    </row>
    <row r="25" spans="2:8" s="28" customFormat="1" ht="15" customHeight="1">
      <c r="B25" s="421"/>
      <c r="C25" s="271" t="s">
        <v>26</v>
      </c>
      <c r="D25" s="414" t="s">
        <v>158</v>
      </c>
      <c r="E25" s="414"/>
      <c r="F25" s="414"/>
      <c r="G25" s="414"/>
      <c r="H25" s="424"/>
    </row>
    <row r="26" spans="2:8" s="28" customFormat="1" ht="30" customHeight="1">
      <c r="B26" s="435" t="s">
        <v>454</v>
      </c>
      <c r="C26" s="436"/>
      <c r="D26" s="436"/>
      <c r="E26" s="436"/>
      <c r="F26" s="436"/>
      <c r="G26" s="436"/>
      <c r="H26" s="437"/>
    </row>
    <row r="27" spans="2:8" s="28" customFormat="1" ht="30" customHeight="1">
      <c r="B27" s="273" t="s">
        <v>454</v>
      </c>
      <c r="C27" s="270" t="s">
        <v>292</v>
      </c>
      <c r="D27" s="272"/>
      <c r="E27" s="399" t="s">
        <v>454</v>
      </c>
      <c r="F27" s="399"/>
      <c r="G27" s="399"/>
      <c r="H27" s="438"/>
    </row>
    <row r="28" spans="2:8" s="28" customFormat="1" ht="22.5" customHeight="1">
      <c r="B28" s="61"/>
      <c r="C28" s="37" t="str">
        <f>C12</f>
        <v/>
      </c>
      <c r="D28" s="62"/>
      <c r="E28" s="439" t="s">
        <v>454</v>
      </c>
      <c r="F28" s="399"/>
      <c r="G28" s="399"/>
      <c r="H28" s="438"/>
    </row>
    <row r="29" spans="2:8" s="28" customFormat="1" ht="33.75" customHeight="1">
      <c r="B29" s="55" t="s">
        <v>249</v>
      </c>
      <c r="C29" s="56">
        <f>C16</f>
        <v>0</v>
      </c>
      <c r="D29" s="269" t="s">
        <v>17</v>
      </c>
      <c r="E29" s="439"/>
      <c r="F29" s="399"/>
      <c r="G29" s="399"/>
      <c r="H29" s="438"/>
    </row>
    <row r="30" spans="2:8" s="28" customFormat="1" ht="33.75" customHeight="1" thickBot="1">
      <c r="B30" s="55" t="s">
        <v>299</v>
      </c>
      <c r="C30" s="58">
        <f>'1. Project Costs'!D14</f>
        <v>0</v>
      </c>
      <c r="D30" s="269" t="s">
        <v>28</v>
      </c>
      <c r="E30" s="439"/>
      <c r="F30" s="399"/>
      <c r="G30" s="399"/>
      <c r="H30" s="438"/>
    </row>
    <row r="31" spans="2:8" s="28" customFormat="1" ht="33.75" customHeight="1" thickTop="1" thickBot="1">
      <c r="B31" s="59" t="s">
        <v>250</v>
      </c>
      <c r="C31" s="31">
        <f>C29-C30</f>
        <v>0</v>
      </c>
      <c r="D31" s="64" t="s">
        <v>29</v>
      </c>
      <c r="E31" s="439"/>
      <c r="F31" s="399"/>
      <c r="G31" s="399"/>
      <c r="H31" s="438"/>
    </row>
    <row r="32" spans="2:8" s="28" customFormat="1" ht="30.75" customHeight="1" thickTop="1">
      <c r="B32" s="440" t="s">
        <v>454</v>
      </c>
      <c r="C32" s="399"/>
      <c r="D32" s="399"/>
      <c r="E32" s="399"/>
      <c r="F32" s="399"/>
      <c r="G32" s="399"/>
      <c r="H32" s="438"/>
    </row>
    <row r="33" spans="2:8" s="28" customFormat="1" ht="33" customHeight="1">
      <c r="B33" s="413" t="s">
        <v>487</v>
      </c>
      <c r="C33" s="414"/>
      <c r="D33" s="414"/>
      <c r="E33" s="414"/>
      <c r="F33" s="285" t="str">
        <f>IF(C31&gt;0,"Yes","No")</f>
        <v>No</v>
      </c>
      <c r="G33" s="60"/>
      <c r="H33" s="218"/>
    </row>
    <row r="34" spans="2:8">
      <c r="B34" s="432" t="s">
        <v>454</v>
      </c>
      <c r="C34" s="433"/>
      <c r="D34" s="433"/>
      <c r="E34" s="433"/>
      <c r="F34" s="433"/>
      <c r="G34" s="433"/>
      <c r="H34" s="434"/>
    </row>
    <row r="35" spans="2:8" ht="15.75">
      <c r="B35" s="426" t="s">
        <v>298</v>
      </c>
      <c r="C35" s="427"/>
      <c r="D35" s="427"/>
      <c r="E35" s="427"/>
      <c r="F35" s="427"/>
      <c r="G35" s="427"/>
      <c r="H35" s="428"/>
    </row>
    <row r="36" spans="2:8" ht="75" customHeight="1" thickBot="1">
      <c r="B36" s="417"/>
      <c r="C36" s="418"/>
      <c r="D36" s="418"/>
      <c r="E36" s="418"/>
      <c r="F36" s="418"/>
      <c r="G36" s="418"/>
      <c r="H36" s="220" t="s">
        <v>464</v>
      </c>
    </row>
    <row r="37" spans="2:8" ht="15.75" thickBot="1"/>
    <row r="38" spans="2:8" ht="15" customHeight="1">
      <c r="B38" s="361" t="s">
        <v>166</v>
      </c>
      <c r="C38" s="362"/>
      <c r="D38" s="362"/>
      <c r="E38" s="401"/>
      <c r="F38" s="363"/>
    </row>
    <row r="39" spans="2:8">
      <c r="B39" s="400" t="s">
        <v>167</v>
      </c>
      <c r="C39" s="359"/>
      <c r="D39" s="411" t="s">
        <v>217</v>
      </c>
      <c r="E39" s="412"/>
      <c r="F39" s="35" t="s">
        <v>216</v>
      </c>
    </row>
    <row r="40" spans="2:8" ht="15.75" thickBot="1">
      <c r="B40" s="422" t="s">
        <v>175</v>
      </c>
      <c r="C40" s="423"/>
      <c r="D40" s="415" t="s">
        <v>176</v>
      </c>
      <c r="E40" s="416"/>
      <c r="F40" s="54" t="s">
        <v>177</v>
      </c>
    </row>
  </sheetData>
  <sheetProtection sheet="1" objects="1" scenarios="1" formatCells="0" formatColumns="0" formatRows="0"/>
  <customSheetViews>
    <customSheetView guid="{C755A7B6-4EFC-4DA7-BCB7-9E73DFEB5AC8}" showPageBreaks="1" showGridLines="0" fitToPage="1" printArea="1">
      <selection activeCell="D6" sqref="D6:H6"/>
      <rowBreaks count="1" manualBreakCount="1">
        <brk id="19" min="1" max="7" man="1"/>
      </rowBreaks>
      <colBreaks count="1" manualBreakCount="1">
        <brk id="1" max="1048575" man="1"/>
      </colBreaks>
      <pageMargins left="0.7" right="0.7" top="0.75" bottom="0.75" header="0.3" footer="0.3"/>
      <pageSetup scale="68" fitToHeight="0" orientation="portrait" r:id="rId1"/>
    </customSheetView>
  </customSheetViews>
  <mergeCells count="45">
    <mergeCell ref="B1:H1"/>
    <mergeCell ref="B2:H2"/>
    <mergeCell ref="B18:H18"/>
    <mergeCell ref="B22:H22"/>
    <mergeCell ref="D23:H23"/>
    <mergeCell ref="B5:G5"/>
    <mergeCell ref="B3:G3"/>
    <mergeCell ref="B6:B9"/>
    <mergeCell ref="B4:H4"/>
    <mergeCell ref="D6:H6"/>
    <mergeCell ref="D7:H7"/>
    <mergeCell ref="D8:H8"/>
    <mergeCell ref="D9:H9"/>
    <mergeCell ref="B17:H17"/>
    <mergeCell ref="G13:H13"/>
    <mergeCell ref="G14:H14"/>
    <mergeCell ref="D40:E40"/>
    <mergeCell ref="B36:G36"/>
    <mergeCell ref="D16:E16"/>
    <mergeCell ref="B19:G19"/>
    <mergeCell ref="B23:B25"/>
    <mergeCell ref="B40:C40"/>
    <mergeCell ref="D24:H24"/>
    <mergeCell ref="D25:H25"/>
    <mergeCell ref="B20:G20"/>
    <mergeCell ref="B35:H35"/>
    <mergeCell ref="B21:H21"/>
    <mergeCell ref="B34:H34"/>
    <mergeCell ref="B26:H26"/>
    <mergeCell ref="E27:H27"/>
    <mergeCell ref="E28:H31"/>
    <mergeCell ref="B32:H32"/>
    <mergeCell ref="B11:B12"/>
    <mergeCell ref="G11:G12"/>
    <mergeCell ref="B39:C39"/>
    <mergeCell ref="B38:F38"/>
    <mergeCell ref="C11:F11"/>
    <mergeCell ref="D12:E12"/>
    <mergeCell ref="D13:E13"/>
    <mergeCell ref="D14:E14"/>
    <mergeCell ref="D15:E15"/>
    <mergeCell ref="G15:H15"/>
    <mergeCell ref="G16:H16"/>
    <mergeCell ref="D39:E39"/>
    <mergeCell ref="B33:E33"/>
  </mergeCells>
  <pageMargins left="0.7" right="0.7" top="0.75" bottom="0.75" header="0.3" footer="0.3"/>
  <pageSetup scale="68" fitToHeight="0" orientation="portrait" r:id="rId2"/>
  <rowBreaks count="1" manualBreakCount="1">
    <brk id="19" min="1" max="7"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sheetPr codeName="Sheet6">
    <tabColor theme="4" tint="0.59999389629810485"/>
    <pageSetUpPr fitToPage="1"/>
  </sheetPr>
  <dimension ref="A1:J55"/>
  <sheetViews>
    <sheetView showGridLines="0" zoomScaleNormal="100" zoomScaleSheetLayoutView="100" workbookViewId="0">
      <selection activeCell="L13" sqref="L13"/>
    </sheetView>
  </sheetViews>
  <sheetFormatPr defaultColWidth="9.140625" defaultRowHeight="15"/>
  <cols>
    <col min="1" max="1" width="2.7109375" style="51" customWidth="1"/>
    <col min="2" max="2" width="39.7109375" style="51" customWidth="1"/>
    <col min="3" max="3" width="31.42578125" style="51" customWidth="1"/>
    <col min="4" max="4" width="12.140625" style="51" customWidth="1"/>
    <col min="5" max="5" width="18.5703125" style="51" customWidth="1"/>
    <col min="6" max="6" width="31.42578125" style="51" customWidth="1"/>
    <col min="7" max="7" width="12.140625" style="65" customWidth="1"/>
    <col min="8" max="9" width="9.140625" style="51" hidden="1" customWidth="1"/>
    <col min="10" max="10" width="2.140625" style="51" customWidth="1"/>
    <col min="11" max="16384" width="9.140625" style="51"/>
  </cols>
  <sheetData>
    <row r="1" spans="1:10" s="28" customFormat="1" ht="33.75" customHeight="1">
      <c r="A1" s="15"/>
      <c r="B1" s="481" t="s">
        <v>388</v>
      </c>
      <c r="C1" s="482"/>
      <c r="D1" s="482"/>
      <c r="E1" s="482"/>
      <c r="F1" s="482"/>
      <c r="G1" s="482"/>
      <c r="H1" s="482"/>
      <c r="I1" s="482"/>
      <c r="J1" s="483"/>
    </row>
    <row r="2" spans="1:10" s="28" customFormat="1" ht="196.5" customHeight="1" thickBot="1">
      <c r="B2" s="484" t="s">
        <v>473</v>
      </c>
      <c r="C2" s="485"/>
      <c r="D2" s="485"/>
      <c r="E2" s="485"/>
      <c r="F2" s="485"/>
      <c r="G2" s="485"/>
      <c r="H2" s="485"/>
      <c r="I2" s="485"/>
      <c r="J2" s="486"/>
    </row>
    <row r="3" spans="1:10" s="28" customFormat="1" ht="16.5" thickBot="1">
      <c r="A3" s="60"/>
      <c r="B3" s="445"/>
      <c r="C3" s="445"/>
      <c r="D3" s="445"/>
      <c r="E3" s="445"/>
      <c r="F3" s="445"/>
      <c r="G3" s="445"/>
      <c r="H3" s="60"/>
      <c r="I3" s="60"/>
      <c r="J3" s="60"/>
    </row>
    <row r="4" spans="1:10" s="28" customFormat="1" ht="30" customHeight="1">
      <c r="B4" s="429" t="s">
        <v>3</v>
      </c>
      <c r="C4" s="430"/>
      <c r="D4" s="430"/>
      <c r="E4" s="430"/>
      <c r="F4" s="430"/>
      <c r="G4" s="430"/>
      <c r="H4" s="430"/>
      <c r="I4" s="430"/>
      <c r="J4" s="431"/>
    </row>
    <row r="5" spans="1:10" s="28" customFormat="1" ht="30" customHeight="1">
      <c r="B5" s="444" t="s">
        <v>8</v>
      </c>
      <c r="C5" s="445"/>
      <c r="D5" s="445"/>
      <c r="E5" s="445"/>
      <c r="F5" s="445"/>
      <c r="G5" s="445"/>
      <c r="H5" s="445"/>
      <c r="I5" s="445"/>
      <c r="J5" s="446"/>
    </row>
    <row r="6" spans="1:10" s="28" customFormat="1" ht="18.75" customHeight="1">
      <c r="B6" s="421" t="s">
        <v>18</v>
      </c>
      <c r="C6" s="184" t="s">
        <v>30</v>
      </c>
      <c r="D6" s="414" t="s">
        <v>159</v>
      </c>
      <c r="E6" s="414"/>
      <c r="F6" s="414"/>
      <c r="G6" s="414"/>
      <c r="H6" s="414"/>
      <c r="I6" s="414"/>
      <c r="J6" s="424"/>
    </row>
    <row r="7" spans="1:10" s="28" customFormat="1" ht="18.75" customHeight="1">
      <c r="B7" s="421"/>
      <c r="C7" s="184" t="s">
        <v>19</v>
      </c>
      <c r="D7" s="414" t="s">
        <v>155</v>
      </c>
      <c r="E7" s="414"/>
      <c r="F7" s="414"/>
      <c r="G7" s="414"/>
      <c r="H7" s="414"/>
      <c r="I7" s="414"/>
      <c r="J7" s="424"/>
    </row>
    <row r="8" spans="1:10" s="28" customFormat="1" ht="18.75" customHeight="1">
      <c r="B8" s="421"/>
      <c r="C8" s="184" t="s">
        <v>20</v>
      </c>
      <c r="D8" s="414" t="s">
        <v>23</v>
      </c>
      <c r="E8" s="414"/>
      <c r="F8" s="414"/>
      <c r="G8" s="414"/>
      <c r="H8" s="414"/>
      <c r="I8" s="414"/>
      <c r="J8" s="424"/>
    </row>
    <row r="9" spans="1:10" s="28" customFormat="1" ht="30" customHeight="1">
      <c r="B9" s="435" t="s">
        <v>454</v>
      </c>
      <c r="C9" s="436"/>
      <c r="D9" s="436"/>
      <c r="E9" s="436"/>
      <c r="F9" s="436"/>
      <c r="G9" s="436"/>
      <c r="H9" s="436"/>
      <c r="I9" s="436"/>
      <c r="J9" s="437"/>
    </row>
    <row r="10" spans="1:10" s="28" customFormat="1" ht="22.5" customHeight="1">
      <c r="B10" s="440" t="s">
        <v>454</v>
      </c>
      <c r="C10" s="402" t="s">
        <v>24</v>
      </c>
      <c r="D10" s="402"/>
      <c r="E10" s="402"/>
      <c r="F10" s="402"/>
      <c r="G10" s="439" t="s">
        <v>454</v>
      </c>
      <c r="H10" s="399"/>
      <c r="I10" s="399"/>
      <c r="J10" s="438"/>
    </row>
    <row r="11" spans="1:10" s="28" customFormat="1" ht="22.5" customHeight="1">
      <c r="B11" s="453"/>
      <c r="C11" s="37" t="str">
        <f>IF('2. Financial Analysis Inputs'!C5="","",'2. Financial Analysis Inputs'!C5)</f>
        <v/>
      </c>
      <c r="D11" s="403" t="str">
        <f>IF('2. Financial Analysis Inputs'!D5="","",'2. Financial Analysis Inputs'!D5)</f>
        <v/>
      </c>
      <c r="E11" s="456"/>
      <c r="F11" s="37" t="str">
        <f>IF('2. Financial Analysis Inputs'!E5="","",'2. Financial Analysis Inputs'!E5)</f>
        <v/>
      </c>
      <c r="G11" s="439"/>
      <c r="H11" s="399"/>
      <c r="I11" s="399"/>
      <c r="J11" s="438"/>
    </row>
    <row r="12" spans="1:10" s="28" customFormat="1" ht="33.75" customHeight="1">
      <c r="B12" s="71" t="s">
        <v>302</v>
      </c>
      <c r="C12" s="188">
        <f>'3. Earnings Before Taxes'!C16</f>
        <v>0</v>
      </c>
      <c r="D12" s="355">
        <f>'3. Earnings Before Taxes'!D16</f>
        <v>0</v>
      </c>
      <c r="E12" s="356"/>
      <c r="F12" s="56">
        <f>'3. Earnings Before Taxes'!F16</f>
        <v>0</v>
      </c>
      <c r="G12" s="450" t="s">
        <v>13</v>
      </c>
      <c r="H12" s="451"/>
      <c r="I12" s="451"/>
      <c r="J12" s="452"/>
    </row>
    <row r="13" spans="1:10" s="28" customFormat="1" ht="33.75" customHeight="1" thickBot="1">
      <c r="B13" s="71" t="s">
        <v>303</v>
      </c>
      <c r="C13" s="190">
        <f>'3. Earnings Before Taxes'!C13</f>
        <v>0</v>
      </c>
      <c r="D13" s="487">
        <f>'3. Earnings Before Taxes'!D13</f>
        <v>0</v>
      </c>
      <c r="E13" s="488"/>
      <c r="F13" s="58">
        <f>'3. Earnings Before Taxes'!F13</f>
        <v>0</v>
      </c>
      <c r="G13" s="450" t="s">
        <v>25</v>
      </c>
      <c r="H13" s="451"/>
      <c r="I13" s="451"/>
      <c r="J13" s="452"/>
    </row>
    <row r="14" spans="1:10" s="28" customFormat="1" ht="33.75" customHeight="1" thickTop="1" thickBot="1">
      <c r="B14" s="73" t="s">
        <v>306</v>
      </c>
      <c r="C14" s="194">
        <f>IF(C13=0,0,C12/C13)</f>
        <v>0</v>
      </c>
      <c r="D14" s="489">
        <f t="shared" ref="D14:F14" si="0">IF(D13=0,0,D12/D13)</f>
        <v>0</v>
      </c>
      <c r="E14" s="490"/>
      <c r="F14" s="66">
        <f t="shared" si="0"/>
        <v>0</v>
      </c>
      <c r="G14" s="451" t="s">
        <v>15</v>
      </c>
      <c r="H14" s="451"/>
      <c r="I14" s="451"/>
      <c r="J14" s="452"/>
    </row>
    <row r="15" spans="1:10" s="28" customFormat="1" ht="30" customHeight="1" thickTop="1">
      <c r="B15" s="440" t="s">
        <v>454</v>
      </c>
      <c r="C15" s="399"/>
      <c r="D15" s="399"/>
      <c r="E15" s="399"/>
      <c r="F15" s="399"/>
      <c r="G15" s="399"/>
      <c r="H15" s="399"/>
      <c r="I15" s="399"/>
      <c r="J15" s="438"/>
    </row>
    <row r="16" spans="1:10" s="28" customFormat="1" ht="15.75" customHeight="1">
      <c r="B16" s="421" t="s">
        <v>300</v>
      </c>
      <c r="C16" s="470"/>
      <c r="D16" s="470"/>
      <c r="E16" s="470"/>
      <c r="F16" s="470"/>
      <c r="G16" s="470"/>
      <c r="H16" s="470"/>
      <c r="I16" s="470"/>
      <c r="J16" s="471"/>
    </row>
    <row r="17" spans="1:10" s="28" customFormat="1" ht="75" customHeight="1">
      <c r="B17" s="491"/>
      <c r="C17" s="492"/>
      <c r="D17" s="492"/>
      <c r="E17" s="492"/>
      <c r="F17" s="492"/>
      <c r="G17" s="492"/>
      <c r="H17" s="221"/>
      <c r="I17" s="221"/>
      <c r="J17" s="223" t="s">
        <v>464</v>
      </c>
    </row>
    <row r="18" spans="1:10" s="28" customFormat="1">
      <c r="B18" s="472" t="s">
        <v>454</v>
      </c>
      <c r="C18" s="473"/>
      <c r="D18" s="473"/>
      <c r="E18" s="473"/>
      <c r="F18" s="473"/>
      <c r="G18" s="473"/>
      <c r="H18" s="473"/>
      <c r="I18" s="473"/>
      <c r="J18" s="474"/>
    </row>
    <row r="19" spans="1:10" s="28" customFormat="1" ht="30" customHeight="1">
      <c r="B19" s="413" t="s">
        <v>31</v>
      </c>
      <c r="C19" s="414"/>
      <c r="D19" s="475" t="str">
        <f>CONCATENATE("Yes, use ",C11,".")</f>
        <v>Yes, use .</v>
      </c>
      <c r="E19" s="476"/>
      <c r="F19" s="476"/>
      <c r="G19" s="476"/>
      <c r="H19" s="222" t="b">
        <v>1</v>
      </c>
      <c r="I19" s="221"/>
      <c r="J19" s="223" t="s">
        <v>464</v>
      </c>
    </row>
    <row r="20" spans="1:10" s="28" customFormat="1" ht="30" customHeight="1">
      <c r="B20" s="413"/>
      <c r="C20" s="414"/>
      <c r="D20" s="475" t="str">
        <f>CONCATENATE("No, use ",D11,". It is more representative of a 'typical' year.")</f>
        <v>No, use . It is more representative of a 'typical' year.</v>
      </c>
      <c r="E20" s="476"/>
      <c r="F20" s="476"/>
      <c r="G20" s="476"/>
      <c r="H20" s="222" t="b">
        <v>0</v>
      </c>
      <c r="I20" s="221"/>
      <c r="J20" s="223" t="s">
        <v>464</v>
      </c>
    </row>
    <row r="21" spans="1:10" s="28" customFormat="1" ht="30" customHeight="1">
      <c r="B21" s="413"/>
      <c r="C21" s="414"/>
      <c r="D21" s="475" t="str">
        <f>CONCATENATE("No, use ",F11,". It is more representative of a 'typical' year.")</f>
        <v>No, use . It is more representative of a 'typical' year.</v>
      </c>
      <c r="E21" s="476"/>
      <c r="F21" s="476"/>
      <c r="G21" s="476"/>
      <c r="H21" s="222" t="b">
        <v>0</v>
      </c>
      <c r="I21" s="221"/>
      <c r="J21" s="223" t="s">
        <v>464</v>
      </c>
    </row>
    <row r="22" spans="1:10" s="28" customFormat="1">
      <c r="B22" s="440" t="s">
        <v>454</v>
      </c>
      <c r="C22" s="399"/>
      <c r="D22" s="399"/>
      <c r="E22" s="399"/>
      <c r="F22" s="399"/>
      <c r="G22" s="399"/>
      <c r="H22" s="399"/>
      <c r="I22" s="399"/>
      <c r="J22" s="438"/>
    </row>
    <row r="23" spans="1:10" s="28" customFormat="1" ht="15.75" customHeight="1">
      <c r="B23" s="421" t="s">
        <v>82</v>
      </c>
      <c r="C23" s="470"/>
      <c r="D23" s="470"/>
      <c r="E23" s="470"/>
      <c r="F23" s="470"/>
      <c r="G23" s="470"/>
      <c r="H23" s="470"/>
      <c r="I23" s="470"/>
      <c r="J23" s="471"/>
    </row>
    <row r="24" spans="1:10" s="28" customFormat="1" ht="75" customHeight="1" thickBot="1">
      <c r="B24" s="417"/>
      <c r="C24" s="418"/>
      <c r="D24" s="418"/>
      <c r="E24" s="418"/>
      <c r="F24" s="418"/>
      <c r="G24" s="418"/>
      <c r="H24" s="224"/>
      <c r="I24" s="224"/>
      <c r="J24" s="219" t="s">
        <v>464</v>
      </c>
    </row>
    <row r="25" spans="1:10" s="28" customFormat="1" ht="15.75" thickBot="1">
      <c r="A25" s="60"/>
      <c r="B25" s="477"/>
      <c r="C25" s="477"/>
      <c r="D25" s="477"/>
      <c r="E25" s="477"/>
      <c r="F25" s="477"/>
      <c r="G25" s="477"/>
      <c r="H25" s="60"/>
      <c r="I25" s="60"/>
      <c r="J25" s="60"/>
    </row>
    <row r="26" spans="1:10" s="28" customFormat="1" ht="30" customHeight="1">
      <c r="B26" s="429" t="s">
        <v>51</v>
      </c>
      <c r="C26" s="430"/>
      <c r="D26" s="430"/>
      <c r="E26" s="430"/>
      <c r="F26" s="430"/>
      <c r="G26" s="430"/>
      <c r="H26" s="430"/>
      <c r="I26" s="430"/>
      <c r="J26" s="431"/>
    </row>
    <row r="27" spans="1:10" s="28" customFormat="1" ht="31.5" customHeight="1">
      <c r="B27" s="444" t="s">
        <v>9</v>
      </c>
      <c r="C27" s="445"/>
      <c r="D27" s="445"/>
      <c r="E27" s="445"/>
      <c r="F27" s="445"/>
      <c r="G27" s="445"/>
      <c r="H27" s="445"/>
      <c r="I27" s="445"/>
      <c r="J27" s="446"/>
    </row>
    <row r="28" spans="1:10" s="28" customFormat="1" ht="18.75" customHeight="1">
      <c r="B28" s="421" t="s">
        <v>18</v>
      </c>
      <c r="C28" s="184" t="s">
        <v>34</v>
      </c>
      <c r="D28" s="414" t="s">
        <v>160</v>
      </c>
      <c r="E28" s="414"/>
      <c r="F28" s="414"/>
      <c r="G28" s="414"/>
      <c r="H28" s="414"/>
      <c r="I28" s="414"/>
      <c r="J28" s="424"/>
    </row>
    <row r="29" spans="1:10" s="28" customFormat="1" ht="18.75" customHeight="1">
      <c r="B29" s="421"/>
      <c r="C29" s="184" t="s">
        <v>35</v>
      </c>
      <c r="D29" s="414" t="s">
        <v>161</v>
      </c>
      <c r="E29" s="414"/>
      <c r="F29" s="414"/>
      <c r="G29" s="414"/>
      <c r="H29" s="414"/>
      <c r="I29" s="414"/>
      <c r="J29" s="424"/>
    </row>
    <row r="30" spans="1:10" s="28" customFormat="1" ht="18.75" customHeight="1">
      <c r="B30" s="421"/>
      <c r="C30" s="184" t="s">
        <v>36</v>
      </c>
      <c r="D30" s="414" t="s">
        <v>23</v>
      </c>
      <c r="E30" s="414"/>
      <c r="F30" s="414"/>
      <c r="G30" s="414"/>
      <c r="H30" s="414"/>
      <c r="I30" s="414"/>
      <c r="J30" s="424"/>
    </row>
    <row r="31" spans="1:10" s="28" customFormat="1" ht="30" customHeight="1">
      <c r="B31" s="440" t="s">
        <v>454</v>
      </c>
      <c r="C31" s="399"/>
      <c r="D31" s="399"/>
      <c r="E31" s="399"/>
      <c r="F31" s="399"/>
      <c r="G31" s="399"/>
      <c r="H31" s="399"/>
      <c r="I31" s="399"/>
      <c r="J31" s="438"/>
    </row>
    <row r="32" spans="1:10" s="28" customFormat="1" ht="33.75" customHeight="1">
      <c r="B32" s="191" t="s">
        <v>454</v>
      </c>
      <c r="C32" s="183" t="s">
        <v>292</v>
      </c>
      <c r="D32" s="192"/>
      <c r="E32" s="399" t="s">
        <v>454</v>
      </c>
      <c r="F32" s="399"/>
      <c r="G32" s="399"/>
      <c r="H32" s="399"/>
      <c r="I32" s="399"/>
      <c r="J32" s="438"/>
    </row>
    <row r="33" spans="2:10" s="28" customFormat="1" ht="22.5" customHeight="1">
      <c r="B33" s="61"/>
      <c r="C33" s="67" t="str">
        <f>IF('3. Earnings Before Taxes'!C12="","",'3. Earnings Before Taxes'!C12)</f>
        <v/>
      </c>
      <c r="D33" s="62"/>
      <c r="E33" s="439" t="s">
        <v>454</v>
      </c>
      <c r="F33" s="399"/>
      <c r="G33" s="399"/>
      <c r="H33" s="399"/>
      <c r="I33" s="399"/>
      <c r="J33" s="438"/>
    </row>
    <row r="34" spans="2:10" s="28" customFormat="1" ht="33.75" customHeight="1">
      <c r="B34" s="71" t="s">
        <v>304</v>
      </c>
      <c r="C34" s="187">
        <f>'3. Earnings Before Taxes'!C31</f>
        <v>0</v>
      </c>
      <c r="D34" s="63" t="s">
        <v>16</v>
      </c>
      <c r="E34" s="439"/>
      <c r="F34" s="399"/>
      <c r="G34" s="399"/>
      <c r="H34" s="399"/>
      <c r="I34" s="399"/>
      <c r="J34" s="438"/>
    </row>
    <row r="35" spans="2:10" s="28" customFormat="1" ht="33.75" customHeight="1" thickBot="1">
      <c r="B35" s="71" t="s">
        <v>303</v>
      </c>
      <c r="C35" s="193">
        <f>'3. Earnings Before Taxes'!C13</f>
        <v>0</v>
      </c>
      <c r="D35" s="63" t="s">
        <v>17</v>
      </c>
      <c r="E35" s="439"/>
      <c r="F35" s="399"/>
      <c r="G35" s="399"/>
      <c r="H35" s="399"/>
      <c r="I35" s="399"/>
      <c r="J35" s="438"/>
    </row>
    <row r="36" spans="2:10" s="28" customFormat="1" ht="33.75" customHeight="1" thickTop="1" thickBot="1">
      <c r="B36" s="72" t="s">
        <v>305</v>
      </c>
      <c r="C36" s="195">
        <f>IF(C35=0,0,C34/C35)</f>
        <v>0</v>
      </c>
      <c r="D36" s="64" t="s">
        <v>28</v>
      </c>
      <c r="E36" s="439"/>
      <c r="F36" s="399"/>
      <c r="G36" s="399"/>
      <c r="H36" s="399"/>
      <c r="I36" s="399"/>
      <c r="J36" s="438"/>
    </row>
    <row r="37" spans="2:10" s="28" customFormat="1" ht="30" customHeight="1" thickTop="1">
      <c r="B37" s="440" t="s">
        <v>454</v>
      </c>
      <c r="C37" s="399"/>
      <c r="D37" s="399"/>
      <c r="E37" s="399"/>
      <c r="F37" s="399"/>
      <c r="G37" s="399"/>
      <c r="H37" s="399"/>
      <c r="I37" s="399"/>
      <c r="J37" s="438"/>
    </row>
    <row r="38" spans="2:10" s="28" customFormat="1" ht="33.75" customHeight="1">
      <c r="B38" s="413" t="s">
        <v>301</v>
      </c>
      <c r="C38" s="414"/>
      <c r="D38" s="414"/>
      <c r="E38" s="414"/>
      <c r="F38" s="414"/>
      <c r="G38" s="414"/>
      <c r="H38" s="414"/>
      <c r="I38" s="414"/>
      <c r="J38" s="424"/>
    </row>
    <row r="39" spans="2:10" s="28" customFormat="1" ht="15" customHeight="1">
      <c r="B39" s="413" t="s">
        <v>327</v>
      </c>
      <c r="C39" s="414"/>
      <c r="D39" s="414"/>
      <c r="E39" s="414"/>
      <c r="F39" s="414"/>
      <c r="G39" s="414"/>
      <c r="H39" s="414"/>
      <c r="I39" s="414"/>
      <c r="J39" s="424"/>
    </row>
    <row r="40" spans="2:10" s="28" customFormat="1">
      <c r="B40" s="465">
        <f>IF(C14=0,0,(C36-C14)/C14)</f>
        <v>0</v>
      </c>
      <c r="C40" s="466"/>
      <c r="D40" s="466"/>
      <c r="E40" s="466"/>
      <c r="F40" s="466"/>
      <c r="G40" s="466"/>
      <c r="H40" s="466"/>
      <c r="I40" s="466"/>
      <c r="J40" s="467"/>
    </row>
    <row r="41" spans="2:10">
      <c r="B41" s="432" t="s">
        <v>454</v>
      </c>
      <c r="C41" s="433"/>
      <c r="D41" s="433"/>
      <c r="E41" s="433"/>
      <c r="F41" s="433"/>
      <c r="G41" s="433"/>
      <c r="H41" s="433"/>
      <c r="I41" s="433"/>
      <c r="J41" s="434"/>
    </row>
    <row r="42" spans="2:10" ht="16.5" customHeight="1">
      <c r="B42" s="426" t="s">
        <v>328</v>
      </c>
      <c r="C42" s="427"/>
      <c r="D42" s="427"/>
      <c r="E42" s="427"/>
      <c r="F42" s="427"/>
      <c r="G42" s="427"/>
      <c r="H42" s="427"/>
      <c r="I42" s="427"/>
      <c r="J42" s="428"/>
    </row>
    <row r="43" spans="2:10" ht="75" customHeight="1">
      <c r="B43" s="459"/>
      <c r="C43" s="460"/>
      <c r="D43" s="460"/>
      <c r="E43" s="460"/>
      <c r="F43" s="460"/>
      <c r="G43" s="460"/>
      <c r="H43" s="225"/>
      <c r="I43" s="225"/>
      <c r="J43" s="226" t="s">
        <v>464</v>
      </c>
    </row>
    <row r="44" spans="2:10" ht="30" customHeight="1">
      <c r="B44" s="478" t="s">
        <v>389</v>
      </c>
      <c r="C44" s="479"/>
      <c r="D44" s="479"/>
      <c r="E44" s="479"/>
      <c r="F44" s="479"/>
      <c r="G44" s="479"/>
      <c r="H44" s="479"/>
      <c r="I44" s="479"/>
      <c r="J44" s="480"/>
    </row>
    <row r="45" spans="2:10" ht="75" customHeight="1" thickBot="1">
      <c r="B45" s="417"/>
      <c r="C45" s="418"/>
      <c r="D45" s="418"/>
      <c r="E45" s="418"/>
      <c r="F45" s="418"/>
      <c r="G45" s="418"/>
      <c r="H45" s="227"/>
      <c r="I45" s="227"/>
      <c r="J45" s="220" t="s">
        <v>464</v>
      </c>
    </row>
    <row r="46" spans="2:10" ht="15.75" thickBot="1"/>
    <row r="47" spans="2:10" ht="15" customHeight="1">
      <c r="B47" s="361" t="s">
        <v>166</v>
      </c>
      <c r="C47" s="362"/>
      <c r="D47" s="362"/>
      <c r="E47" s="401"/>
      <c r="F47" s="363"/>
    </row>
    <row r="48" spans="2:10">
      <c r="B48" s="400" t="s">
        <v>167</v>
      </c>
      <c r="C48" s="359"/>
      <c r="D48" s="411" t="s">
        <v>218</v>
      </c>
      <c r="E48" s="412"/>
      <c r="F48" s="35" t="s">
        <v>219</v>
      </c>
    </row>
    <row r="49" spans="2:6">
      <c r="B49" s="461" t="s">
        <v>23</v>
      </c>
      <c r="C49" s="462"/>
      <c r="D49" s="403" t="s">
        <v>198</v>
      </c>
      <c r="E49" s="456"/>
      <c r="F49" s="39" t="s">
        <v>168</v>
      </c>
    </row>
    <row r="50" spans="2:6">
      <c r="B50" s="463" t="s">
        <v>220</v>
      </c>
      <c r="C50" s="464"/>
      <c r="D50" s="403" t="s">
        <v>176</v>
      </c>
      <c r="E50" s="456"/>
      <c r="F50" s="39" t="s">
        <v>177</v>
      </c>
    </row>
    <row r="51" spans="2:6">
      <c r="B51" s="461" t="s">
        <v>221</v>
      </c>
      <c r="C51" s="462"/>
      <c r="D51" s="468" t="s">
        <v>176</v>
      </c>
      <c r="E51" s="469"/>
      <c r="F51" s="41" t="s">
        <v>177</v>
      </c>
    </row>
    <row r="52" spans="2:6">
      <c r="B52" s="461" t="s">
        <v>183</v>
      </c>
      <c r="C52" s="462"/>
      <c r="D52" s="468" t="s">
        <v>176</v>
      </c>
      <c r="E52" s="469"/>
      <c r="F52" s="41" t="s">
        <v>177</v>
      </c>
    </row>
    <row r="53" spans="2:6">
      <c r="B53" s="461" t="s">
        <v>155</v>
      </c>
      <c r="C53" s="462"/>
      <c r="D53" s="468" t="s">
        <v>176</v>
      </c>
      <c r="E53" s="469"/>
      <c r="F53" s="41" t="s">
        <v>177</v>
      </c>
    </row>
    <row r="54" spans="2:6">
      <c r="B54" s="463" t="s">
        <v>192</v>
      </c>
      <c r="C54" s="464"/>
      <c r="D54" s="468" t="s">
        <v>176</v>
      </c>
      <c r="E54" s="469"/>
      <c r="F54" s="41" t="s">
        <v>177</v>
      </c>
    </row>
    <row r="55" spans="2:6" ht="15.75" thickBot="1">
      <c r="B55" s="457" t="s">
        <v>211</v>
      </c>
      <c r="C55" s="458"/>
      <c r="D55" s="454" t="s">
        <v>176</v>
      </c>
      <c r="E55" s="455"/>
      <c r="F55" s="44" t="s">
        <v>179</v>
      </c>
    </row>
  </sheetData>
  <sheetProtection sheet="1" objects="1" scenarios="1" formatCells="0" formatColumns="0" formatRows="0"/>
  <customSheetViews>
    <customSheetView guid="{C755A7B6-4EFC-4DA7-BCB7-9E73DFEB5AC8}" showPageBreaks="1" showGridLines="0" fitToPage="1" printArea="1" hiddenColumns="1">
      <selection activeCell="B55" sqref="B1:J55"/>
      <rowBreaks count="1" manualBreakCount="1">
        <brk id="24" min="1" max="9" man="1"/>
      </rowBreaks>
      <pageMargins left="0.7" right="0.7" top="0.75" bottom="0.75" header="0.3" footer="0.3"/>
      <pageSetup scale="61" fitToHeight="0" orientation="portrait" r:id="rId1"/>
    </customSheetView>
  </customSheetViews>
  <mergeCells count="67">
    <mergeCell ref="D13:E13"/>
    <mergeCell ref="D14:E14"/>
    <mergeCell ref="D19:G19"/>
    <mergeCell ref="B17:G17"/>
    <mergeCell ref="D11:E11"/>
    <mergeCell ref="D12:E12"/>
    <mergeCell ref="G13:J13"/>
    <mergeCell ref="B1:J1"/>
    <mergeCell ref="B2:J2"/>
    <mergeCell ref="B4:J4"/>
    <mergeCell ref="B5:J5"/>
    <mergeCell ref="D6:J6"/>
    <mergeCell ref="B3:G3"/>
    <mergeCell ref="D52:E52"/>
    <mergeCell ref="D53:E53"/>
    <mergeCell ref="D54:E54"/>
    <mergeCell ref="B19:C21"/>
    <mergeCell ref="D20:G20"/>
    <mergeCell ref="D21:G21"/>
    <mergeCell ref="B25:G25"/>
    <mergeCell ref="B24:G24"/>
    <mergeCell ref="B22:J22"/>
    <mergeCell ref="B23:J23"/>
    <mergeCell ref="B41:J41"/>
    <mergeCell ref="B44:J44"/>
    <mergeCell ref="B26:J26"/>
    <mergeCell ref="B27:J27"/>
    <mergeCell ref="D28:J28"/>
    <mergeCell ref="D29:J29"/>
    <mergeCell ref="B51:C51"/>
    <mergeCell ref="B49:C49"/>
    <mergeCell ref="D50:E50"/>
    <mergeCell ref="D51:E51"/>
    <mergeCell ref="G14:J14"/>
    <mergeCell ref="B15:J15"/>
    <mergeCell ref="B16:J16"/>
    <mergeCell ref="B18:J18"/>
    <mergeCell ref="D30:J30"/>
    <mergeCell ref="B31:J31"/>
    <mergeCell ref="E32:J32"/>
    <mergeCell ref="E33:J36"/>
    <mergeCell ref="B37:J37"/>
    <mergeCell ref="B38:J38"/>
    <mergeCell ref="D55:E55"/>
    <mergeCell ref="B28:B30"/>
    <mergeCell ref="D49:E49"/>
    <mergeCell ref="B55:C55"/>
    <mergeCell ref="B43:G43"/>
    <mergeCell ref="B53:C53"/>
    <mergeCell ref="B47:F47"/>
    <mergeCell ref="B48:C48"/>
    <mergeCell ref="B50:C50"/>
    <mergeCell ref="D48:E48"/>
    <mergeCell ref="B45:G45"/>
    <mergeCell ref="B39:J39"/>
    <mergeCell ref="B40:J40"/>
    <mergeCell ref="B42:J42"/>
    <mergeCell ref="B52:C52"/>
    <mergeCell ref="B54:C54"/>
    <mergeCell ref="B9:J9"/>
    <mergeCell ref="G10:J11"/>
    <mergeCell ref="G12:J12"/>
    <mergeCell ref="B6:B8"/>
    <mergeCell ref="C10:F10"/>
    <mergeCell ref="B10:B11"/>
    <mergeCell ref="D7:J7"/>
    <mergeCell ref="D8:J8"/>
  </mergeCells>
  <pageMargins left="0.7" right="0.7" top="0.75" bottom="0.75" header="0.3" footer="0.3"/>
  <pageSetup scale="61" fitToHeight="0" orientation="portrait" r:id="rId2"/>
  <rowBreaks count="1" manualBreakCount="1">
    <brk id="24" min="1" max="9" man="1"/>
  </rowBreaks>
  <legacyDrawing r:id="rId3"/>
  <controls>
    <control shapeId="10249" r:id="rId4" name="OptionButton3"/>
    <control shapeId="10248" r:id="rId5" name="OptionButton2"/>
    <control shapeId="10245" r:id="rId6" name="OptionButton1"/>
  </controls>
</worksheet>
</file>

<file path=xl/worksheets/sheet8.xml><?xml version="1.0" encoding="utf-8"?>
<worksheet xmlns="http://schemas.openxmlformats.org/spreadsheetml/2006/main" xmlns:r="http://schemas.openxmlformats.org/officeDocument/2006/relationships">
  <sheetPr codeName="Sheet7">
    <tabColor theme="4" tint="0.59999389629810485"/>
    <pageSetUpPr fitToPage="1"/>
  </sheetPr>
  <dimension ref="A1:K33"/>
  <sheetViews>
    <sheetView showGridLines="0" zoomScaleNormal="100" zoomScaleSheetLayoutView="100" workbookViewId="0">
      <selection activeCell="B1" sqref="B1:J1"/>
    </sheetView>
  </sheetViews>
  <sheetFormatPr defaultColWidth="9.140625" defaultRowHeight="15"/>
  <cols>
    <col min="1" max="1" width="3" style="51" customWidth="1"/>
    <col min="2" max="2" width="32.28515625" style="51" customWidth="1"/>
    <col min="3" max="5" width="30" style="51" customWidth="1"/>
    <col min="6" max="6" width="10.85546875" style="51" customWidth="1"/>
    <col min="7" max="9" width="9.140625" style="51" hidden="1" customWidth="1"/>
    <col min="10" max="10" width="2.28515625" style="51" customWidth="1"/>
    <col min="11" max="16384" width="9.140625" style="51"/>
  </cols>
  <sheetData>
    <row r="1" spans="1:11" s="28" customFormat="1" ht="33.75" customHeight="1">
      <c r="A1" s="15"/>
      <c r="B1" s="391" t="s">
        <v>390</v>
      </c>
      <c r="C1" s="392"/>
      <c r="D1" s="392"/>
      <c r="E1" s="392"/>
      <c r="F1" s="392"/>
      <c r="G1" s="392"/>
      <c r="H1" s="392"/>
      <c r="I1" s="392"/>
      <c r="J1" s="393"/>
    </row>
    <row r="2" spans="1:11" s="28" customFormat="1" ht="171.75" customHeight="1" thickBot="1">
      <c r="B2" s="506" t="s">
        <v>474</v>
      </c>
      <c r="C2" s="507"/>
      <c r="D2" s="507"/>
      <c r="E2" s="507"/>
      <c r="F2" s="507"/>
      <c r="G2" s="507"/>
      <c r="H2" s="507"/>
      <c r="I2" s="507"/>
      <c r="J2" s="508"/>
    </row>
    <row r="3" spans="1:11" s="28" customFormat="1" ht="15.75" thickBot="1">
      <c r="A3"/>
      <c r="B3" s="502"/>
      <c r="C3" s="502"/>
      <c r="D3" s="502"/>
      <c r="E3" s="502"/>
      <c r="F3" s="502"/>
      <c r="G3"/>
      <c r="H3"/>
      <c r="I3"/>
      <c r="J3"/>
      <c r="K3"/>
    </row>
    <row r="4" spans="1:11" s="28" customFormat="1" ht="30" customHeight="1">
      <c r="B4" s="503" t="s">
        <v>12</v>
      </c>
      <c r="C4" s="504"/>
      <c r="D4" s="504"/>
      <c r="E4" s="504"/>
      <c r="F4" s="504"/>
      <c r="G4" s="504"/>
      <c r="H4" s="504"/>
      <c r="I4" s="504"/>
      <c r="J4" s="505"/>
    </row>
    <row r="5" spans="1:11" s="28" customFormat="1" ht="18.75" customHeight="1">
      <c r="B5" s="421" t="s">
        <v>18</v>
      </c>
      <c r="C5" s="184" t="s">
        <v>37</v>
      </c>
      <c r="D5" s="414" t="s">
        <v>53</v>
      </c>
      <c r="E5" s="414"/>
      <c r="F5" s="414"/>
      <c r="G5" s="414"/>
      <c r="H5" s="414"/>
      <c r="I5" s="414"/>
      <c r="J5" s="424"/>
    </row>
    <row r="6" spans="1:11" s="28" customFormat="1" ht="18.75" customHeight="1">
      <c r="B6" s="421"/>
      <c r="C6" s="184" t="s">
        <v>38</v>
      </c>
      <c r="D6" s="414" t="s">
        <v>195</v>
      </c>
      <c r="E6" s="414"/>
      <c r="F6" s="414"/>
      <c r="G6" s="414"/>
      <c r="H6" s="414"/>
      <c r="I6" s="414"/>
      <c r="J6" s="424"/>
    </row>
    <row r="7" spans="1:11" s="28" customFormat="1" ht="18.75" customHeight="1">
      <c r="B7" s="421"/>
      <c r="C7" s="184" t="s">
        <v>39</v>
      </c>
      <c r="D7" s="414" t="s">
        <v>196</v>
      </c>
      <c r="E7" s="414"/>
      <c r="F7" s="414"/>
      <c r="G7" s="414"/>
      <c r="H7" s="414"/>
      <c r="I7" s="414"/>
      <c r="J7" s="424"/>
    </row>
    <row r="8" spans="1:11" s="28" customFormat="1" ht="30" customHeight="1">
      <c r="B8" s="440" t="s">
        <v>454</v>
      </c>
      <c r="C8" s="399"/>
      <c r="D8" s="399"/>
      <c r="E8" s="399"/>
      <c r="F8" s="399"/>
      <c r="G8" s="399"/>
      <c r="H8" s="399"/>
      <c r="I8" s="399"/>
      <c r="J8" s="438"/>
    </row>
    <row r="9" spans="1:11" s="28" customFormat="1" ht="22.5" customHeight="1">
      <c r="B9" s="397" t="s">
        <v>454</v>
      </c>
      <c r="C9" s="402" t="s">
        <v>24</v>
      </c>
      <c r="D9" s="402"/>
      <c r="E9" s="402"/>
      <c r="F9" s="439" t="s">
        <v>454</v>
      </c>
      <c r="G9" s="399"/>
      <c r="H9" s="399"/>
      <c r="I9" s="399"/>
      <c r="J9" s="438"/>
    </row>
    <row r="10" spans="1:11" s="28" customFormat="1" ht="22.5" customHeight="1">
      <c r="B10" s="398"/>
      <c r="C10" s="37" t="str">
        <f>IF('2. Financial Analysis Inputs'!C5="","",'2. Financial Analysis Inputs'!C5)</f>
        <v/>
      </c>
      <c r="D10" s="37" t="str">
        <f>IF('2. Financial Analysis Inputs'!D5="","",'2. Financial Analysis Inputs'!D5)</f>
        <v/>
      </c>
      <c r="E10" s="37" t="str">
        <f>IF('2. Financial Analysis Inputs'!E5="","",'2. Financial Analysis Inputs'!E5)</f>
        <v/>
      </c>
      <c r="F10" s="439"/>
      <c r="G10" s="399"/>
      <c r="H10" s="399"/>
      <c r="I10" s="399"/>
      <c r="J10" s="438"/>
    </row>
    <row r="11" spans="1:11" s="28" customFormat="1" ht="33.75" customHeight="1">
      <c r="B11" s="71" t="s">
        <v>252</v>
      </c>
      <c r="C11" s="56">
        <f>'2. Financial Analysis Inputs'!C11</f>
        <v>0</v>
      </c>
      <c r="D11" s="56">
        <f>'2. Financial Analysis Inputs'!D11</f>
        <v>0</v>
      </c>
      <c r="E11" s="56">
        <f>'2. Financial Analysis Inputs'!E11</f>
        <v>0</v>
      </c>
      <c r="F11" s="499" t="s">
        <v>13</v>
      </c>
      <c r="G11" s="500"/>
      <c r="H11" s="500"/>
      <c r="I11" s="500"/>
      <c r="J11" s="501"/>
    </row>
    <row r="12" spans="1:11" s="28" customFormat="1" ht="33.75" customHeight="1" thickBot="1">
      <c r="B12" s="71" t="s">
        <v>253</v>
      </c>
      <c r="C12" s="57">
        <f>'2. Financial Analysis Inputs'!C12</f>
        <v>0</v>
      </c>
      <c r="D12" s="57">
        <f>'2. Financial Analysis Inputs'!D12</f>
        <v>0</v>
      </c>
      <c r="E12" s="57">
        <f>'2. Financial Analysis Inputs'!E12</f>
        <v>0</v>
      </c>
      <c r="F12" s="499" t="s">
        <v>25</v>
      </c>
      <c r="G12" s="500"/>
      <c r="H12" s="500"/>
      <c r="I12" s="500"/>
      <c r="J12" s="501"/>
    </row>
    <row r="13" spans="1:11" s="28" customFormat="1" ht="33.75" customHeight="1" thickTop="1" thickBot="1">
      <c r="B13" s="73" t="s">
        <v>307</v>
      </c>
      <c r="C13" s="194">
        <f>IF(C12=0,0,C11/C12)</f>
        <v>0</v>
      </c>
      <c r="D13" s="194">
        <f t="shared" ref="D13:E13" si="0">IF(D12=0,0,D11/D12)</f>
        <v>0</v>
      </c>
      <c r="E13" s="66">
        <f t="shared" si="0"/>
        <v>0</v>
      </c>
      <c r="F13" s="509" t="s">
        <v>15</v>
      </c>
      <c r="G13" s="500"/>
      <c r="H13" s="500"/>
      <c r="I13" s="500"/>
      <c r="J13" s="501"/>
    </row>
    <row r="14" spans="1:11" s="28" customFormat="1" ht="30" customHeight="1" thickTop="1">
      <c r="B14" s="440" t="s">
        <v>454</v>
      </c>
      <c r="C14" s="399"/>
      <c r="D14" s="399"/>
      <c r="E14" s="399"/>
      <c r="F14" s="399"/>
      <c r="G14" s="399"/>
      <c r="H14" s="399"/>
      <c r="I14" s="399"/>
      <c r="J14" s="438"/>
    </row>
    <row r="15" spans="1:11" s="28" customFormat="1" ht="33.75" customHeight="1">
      <c r="B15" s="413" t="s">
        <v>301</v>
      </c>
      <c r="C15" s="414"/>
      <c r="D15" s="414"/>
      <c r="E15" s="414"/>
      <c r="F15" s="414"/>
      <c r="G15" s="414"/>
      <c r="H15" s="414"/>
      <c r="I15" s="414"/>
      <c r="J15" s="424"/>
    </row>
    <row r="16" spans="1:11" s="68" customFormat="1" ht="30" customHeight="1">
      <c r="B16" s="511" t="s">
        <v>31</v>
      </c>
      <c r="C16" s="512"/>
      <c r="D16" s="513" t="str">
        <f>CONCATENATE("Yes, use ",C10,".")</f>
        <v>Yes, use .</v>
      </c>
      <c r="E16" s="514"/>
      <c r="F16" s="514"/>
      <c r="G16" s="228"/>
      <c r="H16" s="228" t="b">
        <v>1</v>
      </c>
      <c r="I16" s="228"/>
      <c r="J16" s="229" t="s">
        <v>464</v>
      </c>
    </row>
    <row r="17" spans="2:10" s="68" customFormat="1" ht="30" customHeight="1">
      <c r="B17" s="511"/>
      <c r="C17" s="512"/>
      <c r="D17" s="513" t="str">
        <f>CONCATENATE("No, use ",D10,". It is more representative of a 'typical' year's ratio.")</f>
        <v>No, use . It is more representative of a 'typical' year's ratio.</v>
      </c>
      <c r="E17" s="514"/>
      <c r="F17" s="514"/>
      <c r="G17" s="228"/>
      <c r="H17" s="228" t="b">
        <v>0</v>
      </c>
      <c r="I17" s="228"/>
      <c r="J17" s="229" t="s">
        <v>464</v>
      </c>
    </row>
    <row r="18" spans="2:10" s="68" customFormat="1" ht="30" customHeight="1">
      <c r="B18" s="511"/>
      <c r="C18" s="512"/>
      <c r="D18" s="513" t="str">
        <f>CONCATENATE("No, use ",E10,". It is more representative of a 'typical' year's ratio.")</f>
        <v>No, use . It is more representative of a 'typical' year's ratio.</v>
      </c>
      <c r="E18" s="514"/>
      <c r="F18" s="514"/>
      <c r="G18" s="228"/>
      <c r="H18" s="228" t="b">
        <v>0</v>
      </c>
      <c r="I18" s="228"/>
      <c r="J18" s="229" t="s">
        <v>464</v>
      </c>
    </row>
    <row r="19" spans="2:10" s="28" customFormat="1" hidden="1">
      <c r="B19" s="510"/>
      <c r="C19" s="425"/>
      <c r="D19" s="197">
        <v>1</v>
      </c>
      <c r="E19" s="69"/>
      <c r="F19" s="70"/>
      <c r="G19" s="60"/>
      <c r="H19" s="60"/>
      <c r="I19" s="60"/>
      <c r="J19" s="218"/>
    </row>
    <row r="20" spans="2:10" s="28" customFormat="1">
      <c r="B20" s="440" t="s">
        <v>454</v>
      </c>
      <c r="C20" s="399"/>
      <c r="D20" s="399"/>
      <c r="E20" s="399"/>
      <c r="F20" s="399"/>
      <c r="G20" s="399"/>
      <c r="H20" s="399"/>
      <c r="I20" s="399"/>
      <c r="J20" s="438"/>
    </row>
    <row r="21" spans="2:10" s="28" customFormat="1" ht="15" customHeight="1">
      <c r="B21" s="413" t="s">
        <v>41</v>
      </c>
      <c r="C21" s="414"/>
      <c r="D21" s="284" t="str">
        <f>IF(H16=TRUE, IF(C13&gt;2, "Yes", "No"), IF(H17=TRUE, IF(D13&gt;2, "Yes", "No"), IF(E13&gt;2, "Yes", "No")))</f>
        <v>No</v>
      </c>
      <c r="E21" s="60"/>
      <c r="F21" s="60"/>
      <c r="G21" s="60"/>
      <c r="H21" s="60"/>
      <c r="I21" s="60"/>
      <c r="J21" s="218"/>
    </row>
    <row r="22" spans="2:10" s="28" customFormat="1">
      <c r="B22" s="440" t="s">
        <v>454</v>
      </c>
      <c r="C22" s="399"/>
      <c r="D22" s="399"/>
      <c r="E22" s="399"/>
      <c r="F22" s="399"/>
      <c r="G22" s="399"/>
      <c r="H22" s="399"/>
      <c r="I22" s="399"/>
      <c r="J22" s="438"/>
    </row>
    <row r="23" spans="2:10" s="28" customFormat="1" ht="15" customHeight="1">
      <c r="B23" s="421" t="s">
        <v>40</v>
      </c>
      <c r="C23" s="470"/>
      <c r="D23" s="470"/>
      <c r="E23" s="470"/>
      <c r="F23" s="470"/>
      <c r="G23" s="470"/>
      <c r="H23" s="470"/>
      <c r="I23" s="470"/>
      <c r="J23" s="471"/>
    </row>
    <row r="24" spans="2:10" s="28" customFormat="1" ht="75" customHeight="1" thickBot="1">
      <c r="B24" s="417"/>
      <c r="C24" s="418"/>
      <c r="D24" s="418"/>
      <c r="E24" s="418"/>
      <c r="F24" s="418"/>
      <c r="G24" s="224"/>
      <c r="H24" s="224"/>
      <c r="I24" s="224"/>
      <c r="J24" s="219" t="s">
        <v>464</v>
      </c>
    </row>
    <row r="25" spans="2:10" ht="15.75" thickBot="1"/>
    <row r="26" spans="2:10" ht="15" customHeight="1">
      <c r="B26" s="361" t="s">
        <v>166</v>
      </c>
      <c r="C26" s="362"/>
      <c r="D26" s="362"/>
      <c r="E26" s="363"/>
      <c r="F26" s="65"/>
    </row>
    <row r="27" spans="2:10">
      <c r="B27" s="400" t="s">
        <v>167</v>
      </c>
      <c r="C27" s="359"/>
      <c r="D27" s="34" t="s">
        <v>218</v>
      </c>
      <c r="E27" s="35" t="s">
        <v>219</v>
      </c>
      <c r="F27" s="65"/>
    </row>
    <row r="28" spans="2:10">
      <c r="B28" s="495" t="s">
        <v>222</v>
      </c>
      <c r="C28" s="496"/>
      <c r="D28" s="37" t="s">
        <v>178</v>
      </c>
      <c r="E28" s="39" t="s">
        <v>179</v>
      </c>
      <c r="F28" s="65"/>
    </row>
    <row r="29" spans="2:10">
      <c r="B29" s="497" t="s">
        <v>53</v>
      </c>
      <c r="C29" s="498"/>
      <c r="D29" s="40" t="s">
        <v>178</v>
      </c>
      <c r="E29" s="41" t="s">
        <v>179</v>
      </c>
      <c r="F29" s="65"/>
    </row>
    <row r="30" spans="2:10">
      <c r="B30" s="497" t="s">
        <v>195</v>
      </c>
      <c r="C30" s="498"/>
      <c r="D30" s="40" t="s">
        <v>197</v>
      </c>
      <c r="E30" s="41" t="s">
        <v>179</v>
      </c>
    </row>
    <row r="31" spans="2:10">
      <c r="B31" s="497" t="s">
        <v>196</v>
      </c>
      <c r="C31" s="498"/>
      <c r="D31" s="37" t="s">
        <v>197</v>
      </c>
      <c r="E31" s="39" t="s">
        <v>181</v>
      </c>
    </row>
    <row r="32" spans="2:10">
      <c r="B32" s="497" t="s">
        <v>180</v>
      </c>
      <c r="C32" s="498"/>
      <c r="D32" s="40" t="s">
        <v>178</v>
      </c>
      <c r="E32" s="41" t="s">
        <v>181</v>
      </c>
      <c r="F32" s="65"/>
    </row>
    <row r="33" spans="2:6" ht="15.75" thickBot="1">
      <c r="B33" s="493" t="s">
        <v>225</v>
      </c>
      <c r="C33" s="494"/>
      <c r="D33" s="43" t="s">
        <v>178</v>
      </c>
      <c r="E33" s="44" t="s">
        <v>182</v>
      </c>
      <c r="F33" s="65"/>
    </row>
  </sheetData>
  <sheetProtection sheet="1" objects="1" scenarios="1" formatCells="0" formatColumns="0" formatRows="0"/>
  <customSheetViews>
    <customSheetView guid="{C755A7B6-4EFC-4DA7-BCB7-9E73DFEB5AC8}" showPageBreaks="1" showGridLines="0" fitToPage="1" printArea="1" hiddenRows="1" hiddenColumns="1" topLeftCell="B1">
      <selection activeCell="B1" sqref="B1:J34"/>
      <pageMargins left="0.7" right="0.7" top="0.75" bottom="0.75" header="0.3" footer="0.3"/>
      <pageSetup scale="66" fitToHeight="0" orientation="portrait" r:id="rId1"/>
    </customSheetView>
  </customSheetViews>
  <mergeCells count="35">
    <mergeCell ref="B1:J1"/>
    <mergeCell ref="B2:J2"/>
    <mergeCell ref="B22:J22"/>
    <mergeCell ref="B23:J23"/>
    <mergeCell ref="F12:J12"/>
    <mergeCell ref="F13:J13"/>
    <mergeCell ref="B14:J14"/>
    <mergeCell ref="B15:J15"/>
    <mergeCell ref="B20:J20"/>
    <mergeCell ref="B19:C19"/>
    <mergeCell ref="B16:C18"/>
    <mergeCell ref="D17:F17"/>
    <mergeCell ref="D18:F18"/>
    <mergeCell ref="D16:F16"/>
    <mergeCell ref="B21:C21"/>
    <mergeCell ref="B8:J8"/>
    <mergeCell ref="F9:J10"/>
    <mergeCell ref="F11:J11"/>
    <mergeCell ref="B5:B7"/>
    <mergeCell ref="B3:F3"/>
    <mergeCell ref="B4:J4"/>
    <mergeCell ref="D5:J5"/>
    <mergeCell ref="D6:J6"/>
    <mergeCell ref="D7:J7"/>
    <mergeCell ref="B9:B10"/>
    <mergeCell ref="C9:E9"/>
    <mergeCell ref="B24:F24"/>
    <mergeCell ref="B33:C33"/>
    <mergeCell ref="B26:E26"/>
    <mergeCell ref="B27:C27"/>
    <mergeCell ref="B28:C28"/>
    <mergeCell ref="B29:C29"/>
    <mergeCell ref="B32:C32"/>
    <mergeCell ref="B30:C30"/>
    <mergeCell ref="B31:C31"/>
  </mergeCells>
  <pageMargins left="0.7" right="0.7" top="0.75" bottom="0.75" header="0.3" footer="0.3"/>
  <pageSetup scale="66" fitToHeight="0" orientation="portrait" r:id="rId2"/>
  <legacyDrawing r:id="rId3"/>
  <controls>
    <control shapeId="7182" r:id="rId4" name="OptionButton3"/>
    <control shapeId="7181" r:id="rId5" name="OptionButton2"/>
    <control shapeId="7180" r:id="rId6" name="OptionButton1"/>
  </controls>
</worksheet>
</file>

<file path=xl/worksheets/sheet9.xml><?xml version="1.0" encoding="utf-8"?>
<worksheet xmlns="http://schemas.openxmlformats.org/spreadsheetml/2006/main" xmlns:r="http://schemas.openxmlformats.org/officeDocument/2006/relationships">
  <sheetPr codeName="Sheet8">
    <tabColor theme="4" tint="0.59999389629810485"/>
    <pageSetUpPr fitToPage="1"/>
  </sheetPr>
  <dimension ref="A1:L40"/>
  <sheetViews>
    <sheetView showGridLines="0" zoomScaleNormal="100" zoomScaleSheetLayoutView="100" workbookViewId="0">
      <selection activeCell="B1" sqref="B1:J1"/>
    </sheetView>
  </sheetViews>
  <sheetFormatPr defaultColWidth="9.140625" defaultRowHeight="15"/>
  <cols>
    <col min="1" max="1" width="3.28515625" style="51" customWidth="1"/>
    <col min="2" max="2" width="46.85546875" style="51" customWidth="1"/>
    <col min="3" max="5" width="30" style="51" customWidth="1"/>
    <col min="6" max="6" width="10.7109375" style="51" customWidth="1"/>
    <col min="7" max="9" width="9.140625" style="51" hidden="1" customWidth="1"/>
    <col min="10" max="10" width="2.28515625" style="51" customWidth="1"/>
    <col min="11" max="11" width="9.140625" style="51"/>
    <col min="12" max="12" width="14.85546875" style="51" hidden="1" customWidth="1"/>
    <col min="13" max="16384" width="9.140625" style="51"/>
  </cols>
  <sheetData>
    <row r="1" spans="1:10" s="28" customFormat="1" ht="33.75" customHeight="1" thickBot="1">
      <c r="A1" s="15"/>
      <c r="B1" s="515" t="s">
        <v>391</v>
      </c>
      <c r="C1" s="516"/>
      <c r="D1" s="516"/>
      <c r="E1" s="516"/>
      <c r="F1" s="516"/>
      <c r="G1" s="516"/>
      <c r="H1" s="516"/>
      <c r="I1" s="516"/>
      <c r="J1" s="517"/>
    </row>
    <row r="2" spans="1:10" s="28" customFormat="1" ht="171" customHeight="1" thickBot="1">
      <c r="B2" s="518" t="s">
        <v>475</v>
      </c>
      <c r="C2" s="519"/>
      <c r="D2" s="519"/>
      <c r="E2" s="519"/>
      <c r="F2" s="519"/>
      <c r="G2" s="519"/>
      <c r="H2" s="519"/>
      <c r="I2" s="519"/>
      <c r="J2" s="520"/>
    </row>
    <row r="3" spans="1:10" customFormat="1" ht="15.75" thickBot="1">
      <c r="B3" s="502"/>
      <c r="C3" s="502"/>
      <c r="D3" s="502"/>
      <c r="E3" s="502"/>
      <c r="F3" s="502"/>
    </row>
    <row r="4" spans="1:10" s="28" customFormat="1" ht="30" customHeight="1">
      <c r="B4" s="503" t="s">
        <v>10</v>
      </c>
      <c r="C4" s="504"/>
      <c r="D4" s="504"/>
      <c r="E4" s="504"/>
      <c r="F4" s="504"/>
      <c r="G4" s="504"/>
      <c r="H4" s="504"/>
      <c r="I4" s="504"/>
      <c r="J4" s="505"/>
    </row>
    <row r="5" spans="1:10" s="28" customFormat="1" ht="18.75" customHeight="1">
      <c r="B5" s="421" t="s">
        <v>18</v>
      </c>
      <c r="C5" s="261" t="s">
        <v>42</v>
      </c>
      <c r="D5" s="414" t="s">
        <v>45</v>
      </c>
      <c r="E5" s="414"/>
      <c r="F5" s="414"/>
      <c r="G5" s="414"/>
      <c r="H5" s="414"/>
      <c r="I5" s="414"/>
      <c r="J5" s="424"/>
    </row>
    <row r="6" spans="1:10" s="28" customFormat="1" ht="18.75" customHeight="1">
      <c r="B6" s="421"/>
      <c r="C6" s="261" t="s">
        <v>43</v>
      </c>
      <c r="D6" s="414" t="s">
        <v>162</v>
      </c>
      <c r="E6" s="414"/>
      <c r="F6" s="414"/>
      <c r="G6" s="414"/>
      <c r="H6" s="414"/>
      <c r="I6" s="414"/>
      <c r="J6" s="424"/>
    </row>
    <row r="7" spans="1:10" s="28" customFormat="1" ht="18.75" customHeight="1">
      <c r="B7" s="421"/>
      <c r="C7" s="261" t="s">
        <v>44</v>
      </c>
      <c r="D7" s="414" t="s">
        <v>163</v>
      </c>
      <c r="E7" s="414"/>
      <c r="F7" s="414"/>
      <c r="G7" s="414"/>
      <c r="H7" s="414"/>
      <c r="I7" s="414"/>
      <c r="J7" s="424"/>
    </row>
    <row r="8" spans="1:10" s="28" customFormat="1" ht="30" customHeight="1">
      <c r="B8" s="440" t="s">
        <v>454</v>
      </c>
      <c r="C8" s="399"/>
      <c r="D8" s="399"/>
      <c r="E8" s="399"/>
      <c r="F8" s="399"/>
      <c r="G8" s="399"/>
      <c r="H8" s="399"/>
      <c r="I8" s="399"/>
      <c r="J8" s="438"/>
    </row>
    <row r="9" spans="1:10" s="28" customFormat="1" ht="22.5" customHeight="1">
      <c r="B9" s="397" t="s">
        <v>454</v>
      </c>
      <c r="C9" s="402" t="s">
        <v>24</v>
      </c>
      <c r="D9" s="402"/>
      <c r="E9" s="402"/>
      <c r="F9" s="439" t="s">
        <v>454</v>
      </c>
      <c r="G9" s="399"/>
      <c r="H9" s="399"/>
      <c r="I9" s="399"/>
      <c r="J9" s="438"/>
    </row>
    <row r="10" spans="1:10" s="28" customFormat="1" ht="22.5" customHeight="1">
      <c r="B10" s="398"/>
      <c r="C10" s="37" t="str">
        <f>IF('2. Financial Analysis Inputs'!C5="","",'2. Financial Analysis Inputs'!C5)</f>
        <v/>
      </c>
      <c r="D10" s="37" t="str">
        <f>IF('2. Financial Analysis Inputs'!D5="","",'2. Financial Analysis Inputs'!D5)</f>
        <v/>
      </c>
      <c r="E10" s="37" t="str">
        <f>IF('2. Financial Analysis Inputs'!E5="","",'2. Financial Analysis Inputs'!E5)</f>
        <v/>
      </c>
      <c r="F10" s="439"/>
      <c r="G10" s="399"/>
      <c r="H10" s="399"/>
      <c r="I10" s="399"/>
      <c r="J10" s="438"/>
    </row>
    <row r="11" spans="1:10" s="28" customFormat="1" ht="29.25" customHeight="1">
      <c r="B11" s="71" t="s">
        <v>4</v>
      </c>
      <c r="C11" s="56">
        <f>'2. Financial Analysis Inputs'!C9</f>
        <v>0</v>
      </c>
      <c r="D11" s="56">
        <f>'2. Financial Analysis Inputs'!D9</f>
        <v>0</v>
      </c>
      <c r="E11" s="260">
        <f>'2. Financial Analysis Inputs'!E9</f>
        <v>0</v>
      </c>
      <c r="F11" s="408" t="s">
        <v>13</v>
      </c>
      <c r="G11" s="408"/>
      <c r="H11" s="408"/>
      <c r="I11" s="408"/>
      <c r="J11" s="409"/>
    </row>
    <row r="12" spans="1:10" s="28" customFormat="1" ht="29.25" customHeight="1">
      <c r="B12" s="71" t="s">
        <v>5</v>
      </c>
      <c r="C12" s="56">
        <f>'2. Financial Analysis Inputs'!C10</f>
        <v>0</v>
      </c>
      <c r="D12" s="56">
        <f>'2. Financial Analysis Inputs'!D10</f>
        <v>0</v>
      </c>
      <c r="E12" s="260">
        <f>'2. Financial Analysis Inputs'!E10</f>
        <v>0</v>
      </c>
      <c r="F12" s="408" t="s">
        <v>25</v>
      </c>
      <c r="G12" s="408"/>
      <c r="H12" s="408"/>
      <c r="I12" s="408"/>
      <c r="J12" s="409"/>
    </row>
    <row r="13" spans="1:10" s="28" customFormat="1" ht="29.25" customHeight="1">
      <c r="B13" s="74" t="s">
        <v>308</v>
      </c>
      <c r="C13" s="56">
        <f>SUM(C11:C12)</f>
        <v>0</v>
      </c>
      <c r="D13" s="56">
        <f t="shared" ref="D13:E13" si="0">SUM(D11:D12)</f>
        <v>0</v>
      </c>
      <c r="E13" s="260">
        <f t="shared" si="0"/>
        <v>0</v>
      </c>
      <c r="F13" s="408" t="s">
        <v>15</v>
      </c>
      <c r="G13" s="408"/>
      <c r="H13" s="408"/>
      <c r="I13" s="408"/>
      <c r="J13" s="409"/>
    </row>
    <row r="14" spans="1:10" s="28" customFormat="1" ht="29.25" customHeight="1">
      <c r="B14" s="71" t="s">
        <v>6</v>
      </c>
      <c r="C14" s="56">
        <f>'2. Financial Analysis Inputs'!C13</f>
        <v>0</v>
      </c>
      <c r="D14" s="56">
        <f>'2. Financial Analysis Inputs'!D13</f>
        <v>0</v>
      </c>
      <c r="E14" s="260">
        <f>'2. Financial Analysis Inputs'!E13</f>
        <v>0</v>
      </c>
      <c r="F14" s="408" t="s">
        <v>16</v>
      </c>
      <c r="G14" s="408"/>
      <c r="H14" s="408"/>
      <c r="I14" s="408"/>
      <c r="J14" s="409"/>
    </row>
    <row r="15" spans="1:10" s="28" customFormat="1" ht="29.25" customHeight="1">
      <c r="B15" s="71" t="s">
        <v>7</v>
      </c>
      <c r="C15" s="56">
        <f>'2. Financial Analysis Inputs'!C14</f>
        <v>0</v>
      </c>
      <c r="D15" s="56">
        <f>'2. Financial Analysis Inputs'!D14</f>
        <v>0</v>
      </c>
      <c r="E15" s="260">
        <f>'2. Financial Analysis Inputs'!E14</f>
        <v>0</v>
      </c>
      <c r="F15" s="408" t="s">
        <v>17</v>
      </c>
      <c r="G15" s="408"/>
      <c r="H15" s="408"/>
      <c r="I15" s="408"/>
      <c r="J15" s="409"/>
    </row>
    <row r="16" spans="1:10" s="28" customFormat="1" ht="29.25" customHeight="1" thickBot="1">
      <c r="B16" s="74" t="s">
        <v>309</v>
      </c>
      <c r="C16" s="58">
        <f>SUM(C14:C15)</f>
        <v>0</v>
      </c>
      <c r="D16" s="58">
        <f t="shared" ref="D16:E16" si="1">SUM(D14:D15)</f>
        <v>0</v>
      </c>
      <c r="E16" s="262">
        <f t="shared" si="1"/>
        <v>0</v>
      </c>
      <c r="F16" s="408" t="s">
        <v>28</v>
      </c>
      <c r="G16" s="408"/>
      <c r="H16" s="408"/>
      <c r="I16" s="408"/>
      <c r="J16" s="409"/>
    </row>
    <row r="17" spans="2:12" s="28" customFormat="1" ht="29.25" customHeight="1" thickTop="1" thickBot="1">
      <c r="B17" s="74" t="s">
        <v>310</v>
      </c>
      <c r="C17" s="263">
        <f>IF(C16=0,0,C13/C16)</f>
        <v>0</v>
      </c>
      <c r="D17" s="263">
        <f>IF(D16=0,0,D13/D16)</f>
        <v>0</v>
      </c>
      <c r="E17" s="263">
        <f>IF(E16=0,0,E13/E16)</f>
        <v>0</v>
      </c>
      <c r="F17" s="408" t="s">
        <v>29</v>
      </c>
      <c r="G17" s="408"/>
      <c r="H17" s="408"/>
      <c r="I17" s="408"/>
      <c r="J17" s="409"/>
      <c r="L17" s="28">
        <f>IF(H20=TRUE,C17,IF(H21=TRUE,D17,E17))</f>
        <v>0</v>
      </c>
    </row>
    <row r="18" spans="2:12" s="28" customFormat="1" ht="30" customHeight="1" thickTop="1">
      <c r="B18" s="440" t="s">
        <v>454</v>
      </c>
      <c r="C18" s="399"/>
      <c r="D18" s="399"/>
      <c r="E18" s="399"/>
      <c r="F18" s="399"/>
      <c r="G18" s="399"/>
      <c r="H18" s="399"/>
      <c r="I18" s="399"/>
      <c r="J18" s="438"/>
    </row>
    <row r="19" spans="2:12" s="28" customFormat="1" ht="33.75" customHeight="1">
      <c r="B19" s="413" t="s">
        <v>301</v>
      </c>
      <c r="C19" s="414"/>
      <c r="D19" s="414"/>
      <c r="E19" s="414"/>
      <c r="F19" s="414"/>
      <c r="G19" s="414"/>
      <c r="H19" s="414"/>
      <c r="I19" s="414"/>
      <c r="J19" s="424"/>
    </row>
    <row r="20" spans="2:12" s="68" customFormat="1" ht="30" customHeight="1">
      <c r="B20" s="511" t="s">
        <v>31</v>
      </c>
      <c r="C20" s="512"/>
      <c r="D20" s="521" t="str">
        <f>CONCATENATE("Yes, use ",C10,".")</f>
        <v>Yes, use .</v>
      </c>
      <c r="E20" s="522"/>
      <c r="F20" s="522"/>
      <c r="G20" s="230"/>
      <c r="H20" s="230" t="b">
        <v>1</v>
      </c>
      <c r="I20" s="230"/>
      <c r="J20" s="231" t="s">
        <v>464</v>
      </c>
    </row>
    <row r="21" spans="2:12" s="68" customFormat="1" ht="30" customHeight="1">
      <c r="B21" s="511"/>
      <c r="C21" s="512"/>
      <c r="D21" s="521" t="str">
        <f>CONCATENATE("No, use ",D10,". It is more representative of a 'typical' year.")</f>
        <v>No, use . It is more representative of a 'typical' year.</v>
      </c>
      <c r="E21" s="522"/>
      <c r="F21" s="522"/>
      <c r="G21" s="230"/>
      <c r="H21" s="230" t="b">
        <v>0</v>
      </c>
      <c r="I21" s="230"/>
      <c r="J21" s="231" t="s">
        <v>464</v>
      </c>
    </row>
    <row r="22" spans="2:12" s="68" customFormat="1" ht="30" customHeight="1">
      <c r="B22" s="511"/>
      <c r="C22" s="512"/>
      <c r="D22" s="513" t="str">
        <f>CONCATENATE("No, use ",E10,". It is more representative of a 'typical' year.")</f>
        <v>No, use . It is more representative of a 'typical' year.</v>
      </c>
      <c r="E22" s="514"/>
      <c r="F22" s="514"/>
      <c r="G22" s="228"/>
      <c r="H22" s="228" t="b">
        <v>0</v>
      </c>
      <c r="I22" s="228"/>
      <c r="J22" s="229" t="s">
        <v>464</v>
      </c>
    </row>
    <row r="23" spans="2:12" s="28" customFormat="1" hidden="1">
      <c r="B23" s="510"/>
      <c r="C23" s="425"/>
      <c r="D23" s="264">
        <v>1</v>
      </c>
      <c r="E23" s="69"/>
      <c r="F23" s="70"/>
      <c r="G23" s="60"/>
      <c r="H23" s="60"/>
      <c r="I23" s="60"/>
      <c r="J23" s="218"/>
    </row>
    <row r="24" spans="2:12" ht="15" customHeight="1">
      <c r="B24" s="440" t="s">
        <v>454</v>
      </c>
      <c r="C24" s="399"/>
      <c r="D24" s="399"/>
      <c r="E24" s="399"/>
      <c r="F24" s="399"/>
      <c r="G24" s="399"/>
      <c r="H24" s="399"/>
      <c r="I24" s="399"/>
      <c r="J24" s="438"/>
    </row>
    <row r="25" spans="2:12">
      <c r="B25" s="275" t="s">
        <v>329</v>
      </c>
      <c r="C25" s="279" t="str">
        <f>IF(L17&gt;0.2, "Yes", "No")</f>
        <v>No</v>
      </c>
      <c r="D25" s="60"/>
      <c r="E25" s="60"/>
      <c r="F25" s="60"/>
      <c r="G25" s="60"/>
      <c r="H25" s="60"/>
      <c r="I25" s="60"/>
      <c r="J25" s="218"/>
    </row>
    <row r="26" spans="2:12">
      <c r="B26" s="280"/>
      <c r="C26" s="279"/>
      <c r="D26" s="60"/>
      <c r="E26" s="60"/>
      <c r="F26" s="60"/>
      <c r="G26" s="60"/>
      <c r="H26" s="60"/>
      <c r="I26" s="60"/>
      <c r="J26" s="218"/>
    </row>
    <row r="27" spans="2:12">
      <c r="B27" s="275" t="s">
        <v>331</v>
      </c>
      <c r="C27" s="279" t="str">
        <f>IF(L17&lt;0.15, "Yes", "No")</f>
        <v>Yes</v>
      </c>
      <c r="D27" s="60"/>
      <c r="E27" s="60"/>
      <c r="F27" s="60"/>
      <c r="G27" s="60"/>
      <c r="H27" s="60"/>
      <c r="I27" s="60"/>
      <c r="J27" s="218"/>
    </row>
    <row r="28" spans="2:12">
      <c r="B28" s="280"/>
      <c r="C28" s="279"/>
      <c r="D28" s="60"/>
      <c r="E28" s="60"/>
      <c r="F28" s="60"/>
      <c r="G28" s="60"/>
      <c r="H28" s="60"/>
      <c r="I28" s="60"/>
      <c r="J28" s="218"/>
    </row>
    <row r="29" spans="2:12" ht="15" customHeight="1">
      <c r="B29" s="275" t="s">
        <v>330</v>
      </c>
      <c r="C29" s="279" t="str">
        <f>IF(AND(L17&gt;0.15, L17&lt;0.2), "Yes", "No")</f>
        <v>No</v>
      </c>
      <c r="D29" s="60"/>
      <c r="E29" s="60"/>
      <c r="F29" s="60"/>
      <c r="G29" s="60"/>
      <c r="H29" s="60"/>
      <c r="I29" s="60"/>
      <c r="J29" s="218"/>
    </row>
    <row r="30" spans="2:12">
      <c r="B30" s="280"/>
      <c r="C30" s="279"/>
      <c r="D30" s="60"/>
      <c r="E30" s="60"/>
      <c r="F30" s="60"/>
      <c r="G30" s="60"/>
      <c r="H30" s="60"/>
      <c r="I30" s="60"/>
      <c r="J30" s="218"/>
    </row>
    <row r="31" spans="2:12">
      <c r="B31" s="276" t="s">
        <v>454</v>
      </c>
      <c r="C31" s="277"/>
      <c r="D31" s="277"/>
      <c r="E31" s="277"/>
      <c r="F31" s="277"/>
      <c r="G31" s="277"/>
      <c r="H31" s="277"/>
      <c r="I31" s="277"/>
      <c r="J31" s="278"/>
    </row>
    <row r="32" spans="2:12" ht="15.75" customHeight="1">
      <c r="B32" s="421" t="s">
        <v>46</v>
      </c>
      <c r="C32" s="470"/>
      <c r="D32" s="470"/>
      <c r="E32" s="470"/>
      <c r="F32" s="470"/>
      <c r="G32" s="470"/>
      <c r="H32" s="470"/>
      <c r="I32" s="470"/>
      <c r="J32" s="471"/>
    </row>
    <row r="33" spans="2:10" ht="75" customHeight="1" thickBot="1">
      <c r="B33" s="417"/>
      <c r="C33" s="418"/>
      <c r="D33" s="418"/>
      <c r="E33" s="418"/>
      <c r="F33" s="418"/>
      <c r="G33" s="227"/>
      <c r="H33" s="227"/>
      <c r="I33" s="227"/>
      <c r="J33" s="220" t="s">
        <v>464</v>
      </c>
    </row>
    <row r="34" spans="2:10" ht="15.75" thickBot="1"/>
    <row r="35" spans="2:10" ht="15" customHeight="1">
      <c r="B35" s="523" t="s">
        <v>166</v>
      </c>
      <c r="C35" s="524"/>
      <c r="D35" s="524"/>
      <c r="E35" s="525"/>
      <c r="F35" s="65"/>
    </row>
    <row r="36" spans="2:10">
      <c r="B36" s="400" t="s">
        <v>167</v>
      </c>
      <c r="C36" s="359"/>
      <c r="D36" s="34" t="s">
        <v>218</v>
      </c>
      <c r="E36" s="35" t="s">
        <v>219</v>
      </c>
      <c r="F36" s="65"/>
    </row>
    <row r="37" spans="2:10">
      <c r="B37" s="495" t="s">
        <v>223</v>
      </c>
      <c r="C37" s="496"/>
      <c r="D37" s="37" t="s">
        <v>178</v>
      </c>
      <c r="E37" s="39" t="s">
        <v>182</v>
      </c>
      <c r="F37" s="65"/>
    </row>
    <row r="38" spans="2:10">
      <c r="B38" s="497" t="s">
        <v>45</v>
      </c>
      <c r="C38" s="498"/>
      <c r="D38" s="40" t="s">
        <v>178</v>
      </c>
      <c r="E38" s="41" t="s">
        <v>182</v>
      </c>
      <c r="F38" s="65"/>
    </row>
    <row r="39" spans="2:10">
      <c r="B39" s="497" t="s">
        <v>184</v>
      </c>
      <c r="C39" s="498"/>
      <c r="D39" s="40" t="s">
        <v>178</v>
      </c>
      <c r="E39" s="41" t="s">
        <v>185</v>
      </c>
      <c r="F39" s="65"/>
    </row>
    <row r="40" spans="2:10" ht="15.75" thickBot="1">
      <c r="B40" s="493" t="s">
        <v>225</v>
      </c>
      <c r="C40" s="494"/>
      <c r="D40" s="43" t="s">
        <v>178</v>
      </c>
      <c r="E40" s="44" t="s">
        <v>185</v>
      </c>
      <c r="F40" s="65"/>
    </row>
  </sheetData>
  <sheetProtection formatCells="0" formatColumns="0" formatRows="0"/>
  <customSheetViews>
    <customSheetView guid="{C755A7B6-4EFC-4DA7-BCB7-9E73DFEB5AC8}" showGridLines="0" hiddenRows="1" hiddenColumns="1" topLeftCell="A16">
      <selection activeCell="B1" sqref="B1:J1"/>
      <pageMargins left="0.7" right="0.7" top="0.75" bottom="0.75" header="0.3" footer="0.3"/>
      <pageSetup scale="64" orientation="portrait" r:id="rId1"/>
    </customSheetView>
  </customSheetViews>
  <mergeCells count="35">
    <mergeCell ref="F16:J16"/>
    <mergeCell ref="F17:J17"/>
    <mergeCell ref="B18:J18"/>
    <mergeCell ref="B19:J19"/>
    <mergeCell ref="B24:J24"/>
    <mergeCell ref="F11:J11"/>
    <mergeCell ref="F12:J12"/>
    <mergeCell ref="F13:J13"/>
    <mergeCell ref="F14:J14"/>
    <mergeCell ref="F15:J15"/>
    <mergeCell ref="B40:C40"/>
    <mergeCell ref="B35:E35"/>
    <mergeCell ref="B36:C36"/>
    <mergeCell ref="B37:C37"/>
    <mergeCell ref="B38:C38"/>
    <mergeCell ref="B39:C39"/>
    <mergeCell ref="B33:F33"/>
    <mergeCell ref="B20:C22"/>
    <mergeCell ref="D21:F21"/>
    <mergeCell ref="D22:F22"/>
    <mergeCell ref="B23:C23"/>
    <mergeCell ref="D20:F20"/>
    <mergeCell ref="B32:J32"/>
    <mergeCell ref="B1:J1"/>
    <mergeCell ref="B2:J2"/>
    <mergeCell ref="B5:B7"/>
    <mergeCell ref="B9:B10"/>
    <mergeCell ref="C9:E9"/>
    <mergeCell ref="B3:F3"/>
    <mergeCell ref="B4:J4"/>
    <mergeCell ref="D5:J5"/>
    <mergeCell ref="D6:J6"/>
    <mergeCell ref="D7:J7"/>
    <mergeCell ref="B8:J8"/>
    <mergeCell ref="F9:J10"/>
  </mergeCells>
  <pageMargins left="0.7" right="0.7" top="0.75" bottom="0.75" header="0.3" footer="0.3"/>
  <pageSetup scale="60" fitToHeight="0" orientation="portrait" r:id="rId2"/>
  <legacyDrawing r:id="rId3"/>
  <controls>
    <control shapeId="8205" r:id="rId4" name="OptionButton3"/>
    <control shapeId="8204" r:id="rId5" name="OptionButton2"/>
    <control shapeId="8203" r:id="rId6" name="OptionButton1"/>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19</vt:i4>
      </vt:variant>
    </vt:vector>
  </HeadingPairs>
  <TitlesOfParts>
    <vt:vector size="37" baseType="lpstr">
      <vt:lpstr>Purpose and Instructions</vt:lpstr>
      <vt:lpstr>Summary Checklist</vt:lpstr>
      <vt:lpstr>Overview</vt:lpstr>
      <vt:lpstr>1. Project Costs</vt:lpstr>
      <vt:lpstr>2. Financial Analysis Inputs</vt:lpstr>
      <vt:lpstr>3. Earnings Before Taxes</vt:lpstr>
      <vt:lpstr>4. Profit Test</vt:lpstr>
      <vt:lpstr>5. Current Ratio</vt:lpstr>
      <vt:lpstr>6. Beaver's Ratio</vt:lpstr>
      <vt:lpstr>7. Debt to Equity Ratio</vt:lpstr>
      <vt:lpstr>Summary of Substantial Impacts</vt:lpstr>
      <vt:lpstr>8. Financial Analysis Summary</vt:lpstr>
      <vt:lpstr>9. Widespread Impact Inputs</vt:lpstr>
      <vt:lpstr>10. Widespread Imp. Indicators</vt:lpstr>
      <vt:lpstr>Example Financial Information</vt:lpstr>
      <vt:lpstr>Example Financial Inputs</vt:lpstr>
      <vt:lpstr>Data Sources Widespread</vt:lpstr>
      <vt:lpstr>Changelog</vt:lpstr>
      <vt:lpstr>BR_YEAR</vt:lpstr>
      <vt:lpstr>CR_YEAR</vt:lpstr>
      <vt:lpstr>DE_YEAR</vt:lpstr>
      <vt:lpstr>'1. Project Costs'!Print_Area</vt:lpstr>
      <vt:lpstr>'10. Widespread Imp. Indicators'!Print_Area</vt:lpstr>
      <vt:lpstr>'2. Financial Analysis Inputs'!Print_Area</vt:lpstr>
      <vt:lpstr>'3. Earnings Before Taxes'!Print_Area</vt:lpstr>
      <vt:lpstr>'4. Profit Test'!Print_Area</vt:lpstr>
      <vt:lpstr>'5. Current Ratio'!Print_Area</vt:lpstr>
      <vt:lpstr>'6. Beaver''s Ratio'!Print_Area</vt:lpstr>
      <vt:lpstr>'7. Debt to Equity Ratio'!Print_Area</vt:lpstr>
      <vt:lpstr>'8. Financial Analysis Summary'!Print_Area</vt:lpstr>
      <vt:lpstr>'9. Widespread Impact Inputs'!Print_Area</vt:lpstr>
      <vt:lpstr>'Data Sources Widespread'!Print_Area</vt:lpstr>
      <vt:lpstr>'Example Financial Information'!Print_Area</vt:lpstr>
      <vt:lpstr>'Example Financial Inputs'!Print_Area</vt:lpstr>
      <vt:lpstr>Overview!Print_Area</vt:lpstr>
      <vt:lpstr>'Purpose and Instructions'!Print_Area</vt:lpstr>
      <vt:lpstr>'Summary Checklist'!Print_Area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Uses and Variances - Evaluating Substantial and Widespread Economic and Social Impacts: Private Sector Entities</dc:title>
  <dc:subject>Spreadsheet for Uses and Variances - Evaluating Substantial and Widespread Economic and Social Impacts: Private Sector Entities</dc:subject>
  <dc:creator>U.S. EPA</dc:creator>
  <cp:lastModifiedBy>Gary Russo</cp:lastModifiedBy>
  <cp:lastPrinted>2013-06-10T16:43:19Z</cp:lastPrinted>
  <dcterms:created xsi:type="dcterms:W3CDTF">2011-08-23T21:06:39Z</dcterms:created>
  <dcterms:modified xsi:type="dcterms:W3CDTF">2013-07-18T16:21:06Z</dcterms:modified>
</cp:coreProperties>
</file>