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lockStructure="1"/>
  <bookViews>
    <workbookView xWindow="19215" yWindow="75" windowWidth="19440" windowHeight="10755" tabRatio="929"/>
  </bookViews>
  <sheets>
    <sheet name="Purpose and Instructions" sheetId="1" r:id="rId1"/>
    <sheet name="Summary Checklist" sheetId="20" r:id="rId2"/>
    <sheet name="Overview" sheetId="16" r:id="rId3"/>
    <sheet name="1. Project Information" sheetId="2" r:id="rId4"/>
    <sheet name="2. MPS Inputs" sheetId="3" r:id="rId5"/>
    <sheet name="3. MPS" sheetId="4" r:id="rId6"/>
    <sheet name="4. Secondary Test Inputs" sheetId="24" r:id="rId7"/>
    <sheet name="5. Secondary Test Score" sheetId="25" r:id="rId8"/>
    <sheet name="6. Substantial Impacts Matrix" sheetId="23" r:id="rId9"/>
    <sheet name="7. Widespread Impact Analysis" sheetId="8" r:id="rId10"/>
    <sheet name="Annualized Project Costs" sheetId="9" r:id="rId11"/>
    <sheet name="Per-Household Costs" sheetId="17" r:id="rId12"/>
    <sheet name="Potential Data Sources" sheetId="18" r:id="rId13"/>
    <sheet name="Example Data Sources" sheetId="19" r:id="rId14"/>
    <sheet name="Changelog" sheetId="26" r:id="rId15"/>
  </sheets>
  <externalReferences>
    <externalReference r:id="rId16"/>
    <externalReference r:id="rId17"/>
  </externalReferences>
  <definedNames>
    <definedName name="BR_YEAR">'[1]Worksheet K'!$D$26</definedName>
    <definedName name="Brit_Pound_to_U.S.">[2]Conversions!$B$3</definedName>
    <definedName name="CR_YEAR">'[1]Worksheet J'!$D$19</definedName>
    <definedName name="DE_YEAR">'[1]Worksheet L'!$D$19</definedName>
    <definedName name="Discharger_Ratio" localSheetId="6">#REF!</definedName>
    <definedName name="Discharger_Ratio" localSheetId="13">#REF!</definedName>
    <definedName name="Discharger_Ratio">#REF!</definedName>
    <definedName name="Discharger_Ratio1">#REF!</definedName>
    <definedName name="EBT_Year">'[1]Worksheet H'!$D$21</definedName>
    <definedName name="EURO_to_U.S.">[2]Conversions!$B$2</definedName>
    <definedName name="euros" localSheetId="6">#REF!</definedName>
    <definedName name="euros" localSheetId="13">#REF!</definedName>
    <definedName name="euros">#REF!</definedName>
    <definedName name="euros1">#REF!</definedName>
    <definedName name="millions" localSheetId="6">#REF!</definedName>
    <definedName name="millions" localSheetId="13">#REF!</definedName>
    <definedName name="millions">#REF!</definedName>
    <definedName name="pounds" localSheetId="6">#REF!</definedName>
    <definedName name="pounds" localSheetId="13">#REF!</definedName>
    <definedName name="pounds">#REF!</definedName>
    <definedName name="_xlnm.Print_Area" localSheetId="3">'1. Project Information'!$B$1:$F$46</definedName>
    <definedName name="_xlnm.Print_Area" localSheetId="4">'2. MPS Inputs'!$B$1:$K$50</definedName>
    <definedName name="_xlnm.Print_Area" localSheetId="5">'3. MPS'!$B$1:$K$27</definedName>
    <definedName name="_xlnm.Print_Area" localSheetId="6">'4. Secondary Test Inputs'!$B$1:$J$41</definedName>
    <definedName name="_xlnm.Print_Area" localSheetId="7">'5. Secondary Test Score'!$B$1:$J$25</definedName>
    <definedName name="_xlnm.Print_Area" localSheetId="8">'6. Substantial Impacts Matrix'!$B$1:$I$23</definedName>
    <definedName name="_xlnm.Print_Area" localSheetId="9">'7. Widespread Impact Analysis'!$B$1:$E$18</definedName>
    <definedName name="_xlnm.Print_Area" localSheetId="10">'Annualized Project Costs'!$B$1:$E$38</definedName>
    <definedName name="_xlnm.Print_Area" localSheetId="13">'Example Data Sources'!$B$1:$D$33</definedName>
    <definedName name="_xlnm.Print_Area" localSheetId="2">Overview!$B$1:$B$52</definedName>
    <definedName name="_xlnm.Print_Area" localSheetId="11">'Per-Household Costs'!$B$1:$F$47</definedName>
    <definedName name="_xlnm.Print_Area" localSheetId="12">'Potential Data Sources'!$B$1:$C$23</definedName>
    <definedName name="_xlnm.Print_Area" localSheetId="0">'Purpose and Instructions'!$B$1:$D$35</definedName>
    <definedName name="_xlnm.Print_Area" localSheetId="1">'Summary Checklist'!$B$1:$C$24</definedName>
    <definedName name="Thousands">[2]Conversions!$B$8</definedName>
    <definedName name="Z_A679FB87_A1CB_40DE_BE63_577A323259F2_.wvu.Cols" localSheetId="4" hidden="1">'2. MPS Inputs'!$H:$J</definedName>
    <definedName name="Z_A679FB87_A1CB_40DE_BE63_577A323259F2_.wvu.Cols" localSheetId="6" hidden="1">'4. Secondary Test Inputs'!$H:$J</definedName>
    <definedName name="Z_A679FB87_A1CB_40DE_BE63_577A323259F2_.wvu.PrintArea" localSheetId="3" hidden="1">'1. Project Information'!$B$1:$E$46</definedName>
    <definedName name="Z_A679FB87_A1CB_40DE_BE63_577A323259F2_.wvu.PrintArea" localSheetId="4" hidden="1">'2. MPS Inputs'!$B$1:$F$50</definedName>
    <definedName name="Z_A679FB87_A1CB_40DE_BE63_577A323259F2_.wvu.PrintArea" localSheetId="5" hidden="1">'3. MPS'!$B$1:$K$27</definedName>
    <definedName name="Z_A679FB87_A1CB_40DE_BE63_577A323259F2_.wvu.PrintArea" localSheetId="6" hidden="1">'4. Secondary Test Inputs'!$B$1:$G$50</definedName>
    <definedName name="Z_A679FB87_A1CB_40DE_BE63_577A323259F2_.wvu.PrintArea" localSheetId="7" hidden="1">'5. Secondary Test Score'!$B$1:$I$25</definedName>
    <definedName name="Z_A679FB87_A1CB_40DE_BE63_577A323259F2_.wvu.PrintArea" localSheetId="8" hidden="1">'6. Substantial Impacts Matrix'!$B$1:$H$23</definedName>
    <definedName name="Z_A679FB87_A1CB_40DE_BE63_577A323259F2_.wvu.PrintArea" localSheetId="9" hidden="1">'7. Widespread Impact Analysis'!$B$1:$D$18</definedName>
    <definedName name="Z_A679FB87_A1CB_40DE_BE63_577A323259F2_.wvu.PrintArea" localSheetId="10" hidden="1">'Annualized Project Costs'!$B$1:$E$38</definedName>
    <definedName name="Z_A679FB87_A1CB_40DE_BE63_577A323259F2_.wvu.PrintArea" localSheetId="13" hidden="1">'Example Data Sources'!$B$1:$D$33</definedName>
    <definedName name="Z_A679FB87_A1CB_40DE_BE63_577A323259F2_.wvu.PrintArea" localSheetId="11" hidden="1">'Per-Household Costs'!$C$1:$F$46</definedName>
    <definedName name="Z_A679FB87_A1CB_40DE_BE63_577A323259F2_.wvu.PrintArea" localSheetId="12" hidden="1">'Potential Data Sources'!$B$1:$C$23</definedName>
    <definedName name="Z_A679FB87_A1CB_40DE_BE63_577A323259F2_.wvu.PrintArea" localSheetId="0" hidden="1">'Purpose and Instructions'!$B$1:$D$35</definedName>
  </definedNames>
  <calcPr calcId="145621"/>
  <customWorkbookViews>
    <customWorkbookView name="Emily Giovanni - Personal View" guid="{A679FB87-A1CB-40DE-BE63-577A323259F2}" mergeInterval="0" personalView="1" maximized="1" windowWidth="1280" windowHeight="759" tabRatio="886" activeSheetId="1"/>
  </customWorkbookViews>
</workbook>
</file>

<file path=xl/calcChain.xml><?xml version="1.0" encoding="utf-8"?>
<calcChain xmlns="http://schemas.openxmlformats.org/spreadsheetml/2006/main">
  <c r="I17" i="25" l="1"/>
  <c r="I6" i="25"/>
  <c r="I9" i="25"/>
  <c r="D15" i="17" l="1"/>
  <c r="C13" i="9"/>
  <c r="I12" i="25"/>
  <c r="D12" i="24"/>
  <c r="I10" i="25" s="1"/>
  <c r="D30" i="24"/>
  <c r="I11" i="25" s="1"/>
  <c r="D28" i="24"/>
  <c r="I8" i="25" s="1"/>
  <c r="D25" i="24"/>
  <c r="D26" i="24" s="1"/>
  <c r="I7" i="25" s="1"/>
  <c r="I13" i="25" l="1"/>
  <c r="I15" i="25" s="1"/>
  <c r="F7" i="23" s="1"/>
  <c r="D31" i="17" l="1"/>
  <c r="D28" i="17"/>
  <c r="D27" i="17"/>
  <c r="D29" i="17" s="1"/>
  <c r="B16" i="17"/>
  <c r="B15" i="17"/>
  <c r="B14" i="17"/>
  <c r="D8" i="17"/>
  <c r="D6" i="17"/>
  <c r="D5" i="17"/>
  <c r="F39" i="3"/>
  <c r="D7" i="17" l="1"/>
  <c r="D14" i="17" s="1"/>
  <c r="D18" i="17" s="1"/>
  <c r="D9" i="17"/>
  <c r="D37" i="17" l="1"/>
  <c r="F40" i="3" l="1"/>
  <c r="J8" i="4" s="1"/>
  <c r="C8" i="9"/>
  <c r="C9" i="9"/>
  <c r="C5" i="9"/>
  <c r="C7" i="9"/>
  <c r="C11" i="9"/>
  <c r="C15" i="9"/>
  <c r="C16" i="9" s="1"/>
  <c r="C22" i="9"/>
  <c r="C23" i="9"/>
  <c r="C24" i="9"/>
  <c r="C25" i="9"/>
  <c r="C21" i="9"/>
  <c r="B22" i="9"/>
  <c r="B23" i="9"/>
  <c r="B24" i="9"/>
  <c r="B25" i="9"/>
  <c r="B21" i="9"/>
  <c r="B8" i="9"/>
  <c r="B9" i="9"/>
  <c r="B7" i="9"/>
  <c r="E11" i="2"/>
  <c r="C14" i="9"/>
  <c r="C10" i="9" l="1"/>
  <c r="C12" i="9" s="1"/>
  <c r="C17" i="9" s="1"/>
  <c r="C26" i="9"/>
  <c r="C29" i="9" l="1"/>
  <c r="D17" i="17" l="1"/>
  <c r="D19" i="17" s="1"/>
  <c r="D20" i="17" s="1"/>
  <c r="D23" i="17" s="1"/>
  <c r="J7" i="4" s="1"/>
  <c r="D30" i="17"/>
  <c r="D32" i="17" s="1"/>
  <c r="D33" i="17" s="1"/>
  <c r="D34" i="17" s="1"/>
  <c r="D38" i="17" s="1"/>
  <c r="J9" i="4" l="1"/>
  <c r="F6" i="23" s="1"/>
</calcChain>
</file>

<file path=xl/sharedStrings.xml><?xml version="1.0" encoding="utf-8"?>
<sst xmlns="http://schemas.openxmlformats.org/spreadsheetml/2006/main" count="861" uniqueCount="514">
  <si>
    <t>Purpose</t>
  </si>
  <si>
    <t>Explanation of Tabs</t>
  </si>
  <si>
    <t>Name</t>
  </si>
  <si>
    <t>Description</t>
  </si>
  <si>
    <t>Yes</t>
  </si>
  <si>
    <t>No</t>
  </si>
  <si>
    <t>(1)</t>
  </si>
  <si>
    <t>(2)</t>
  </si>
  <si>
    <t>(3)</t>
  </si>
  <si>
    <t>(4)</t>
  </si>
  <si>
    <t>(5)</t>
  </si>
  <si>
    <t>(6)</t>
  </si>
  <si>
    <t>(i)</t>
  </si>
  <si>
    <t>(n)</t>
  </si>
  <si>
    <t>A. Capital Costs</t>
  </si>
  <si>
    <t>Capital Cost of Project</t>
  </si>
  <si>
    <t>Portion of Capital Costs to be Paid with Grant Monies</t>
  </si>
  <si>
    <t xml:space="preserve"> </t>
  </si>
  <si>
    <t>Other One-Time Costs of Project (please list, if any):</t>
  </si>
  <si>
    <t xml:space="preserve">Type of Financing (e.g., G.O. bond, revenue bond, bank loan) </t>
  </si>
  <si>
    <t>Interest Rate for Financing</t>
  </si>
  <si>
    <t>Time Period of Financing (in years)</t>
  </si>
  <si>
    <t>B. Operating and Maintenance Costs</t>
  </si>
  <si>
    <t>Total Annual Cost of Pollution Control Project [(5) + (6)]</t>
  </si>
  <si>
    <t>(7)</t>
  </si>
  <si>
    <t>Total Annual Cost of Existing Pollution Control</t>
  </si>
  <si>
    <t>Amount of Existing Costs Paid by Households</t>
  </si>
  <si>
    <t>Percent of Existing Costs Paid by Households</t>
  </si>
  <si>
    <t>* Do not use number of hook-ups.</t>
  </si>
  <si>
    <t>B. New Pollution Control Costs</t>
  </si>
  <si>
    <t>a) Yes</t>
  </si>
  <si>
    <t>(8)</t>
  </si>
  <si>
    <t>(9)</t>
  </si>
  <si>
    <t>(10)</t>
  </si>
  <si>
    <t>Total Annual Cost of Pollution Control Project per Household [(5) + (10)]</t>
  </si>
  <si>
    <t>Number of Households *</t>
  </si>
  <si>
    <t>A. Current Pollution Control Costs</t>
  </si>
  <si>
    <t>A. Calculating Project Costs Incurred by Households Based on Flow</t>
  </si>
  <si>
    <t>Usage Due to Household Use (MGD of household wastewater)</t>
  </si>
  <si>
    <t>Total Annual Cost of Pollution Control Project</t>
  </si>
  <si>
    <t>Industrial Surcharges, if any</t>
  </si>
  <si>
    <t>Total Annual Cost of Pollution Control per Household [(8) + (9)]</t>
  </si>
  <si>
    <t>Little Impact</t>
  </si>
  <si>
    <t>Mid-Range Impact</t>
  </si>
  <si>
    <t>Large Impact</t>
  </si>
  <si>
    <t>Less than 1.0%</t>
  </si>
  <si>
    <t>1.0% - 2.0%</t>
  </si>
  <si>
    <t>Greater than 2.0%</t>
  </si>
  <si>
    <t>Indication of no substantial economic impacts</t>
  </si>
  <si>
    <t>Proceed to Secondary Test</t>
  </si>
  <si>
    <t>Data</t>
  </si>
  <si>
    <t>Potential Source</t>
  </si>
  <si>
    <t>Value</t>
  </si>
  <si>
    <t>Direct Net Debt</t>
  </si>
  <si>
    <t>Overlapping Debt</t>
  </si>
  <si>
    <t>Market Value of Property</t>
  </si>
  <si>
    <t>Bond Rating</t>
  </si>
  <si>
    <t>Community Unemployment Rate</t>
  </si>
  <si>
    <t>Census of Population</t>
  </si>
  <si>
    <t>National Unemployment Rate</t>
  </si>
  <si>
    <t>Bureau of Labor Statistics</t>
  </si>
  <si>
    <t>Community Median Household Income</t>
  </si>
  <si>
    <t>State Median Household Income</t>
  </si>
  <si>
    <t>Property Tax Collection Rate</t>
  </si>
  <si>
    <t>Property Tax Revenues</t>
  </si>
  <si>
    <t>1. Overall Net Debt as a Percent of Full Market Value of Taxable Property</t>
  </si>
  <si>
    <t>2. Property Tax Revenues as a Percent of Full Market Value of Taxable Property</t>
  </si>
  <si>
    <t>(11)</t>
  </si>
  <si>
    <t>(12)</t>
  </si>
  <si>
    <t>(13)</t>
  </si>
  <si>
    <t>Indicator</t>
  </si>
  <si>
    <t>Secondary Indicators</t>
  </si>
  <si>
    <t>Score</t>
  </si>
  <si>
    <t>Below BBB (S&amp;P)
Below Baa (Moody's)</t>
  </si>
  <si>
    <t>BBB (S&amp;P)
Baa (Moody's)</t>
  </si>
  <si>
    <t>Above BBB (S&amp;P)
Above Baa (Moody's)</t>
  </si>
  <si>
    <t>Above 5%</t>
  </si>
  <si>
    <t>2% - 5%</t>
  </si>
  <si>
    <t>Below 2%</t>
  </si>
  <si>
    <t>Above National Average</t>
  </si>
  <si>
    <t>National Average</t>
  </si>
  <si>
    <t>Below National Average</t>
  </si>
  <si>
    <t>Below State Median</t>
  </si>
  <si>
    <t>State Median</t>
  </si>
  <si>
    <t>Above State Median</t>
  </si>
  <si>
    <t>Above 4%</t>
  </si>
  <si>
    <t>2% - 4%</t>
  </si>
  <si>
    <t>&lt; 94%</t>
  </si>
  <si>
    <t>94% - 98%</t>
  </si>
  <si>
    <t>&gt; 98%</t>
  </si>
  <si>
    <t>SUM</t>
  </si>
  <si>
    <t>AVERAGE</t>
  </si>
  <si>
    <t>Less than 1.5</t>
  </si>
  <si>
    <t>Between 1.5 and 2.5</t>
  </si>
  <si>
    <t>Greater than 2.5</t>
  </si>
  <si>
    <t>Less than 1.0 Percent</t>
  </si>
  <si>
    <t>Between 1.0 and 2.0 Percent</t>
  </si>
  <si>
    <t>?</t>
  </si>
  <si>
    <t>ü</t>
  </si>
  <si>
    <t>X</t>
  </si>
  <si>
    <t>Greater than 2.0 Percent</t>
  </si>
  <si>
    <t>Key:</t>
  </si>
  <si>
    <t>Community Financial Statements
Town, County or State Assessor's Office</t>
  </si>
  <si>
    <t>Census of Population
Regional Data Centers</t>
  </si>
  <si>
    <t>Number of Households (do not use number of hook-ups)</t>
  </si>
  <si>
    <t>2. Usage Due to Household Use (MGD of household wastewater)</t>
  </si>
  <si>
    <t>a) Yes [fill in percent from (3)]</t>
  </si>
  <si>
    <t>(6a)</t>
  </si>
  <si>
    <t>(6b)</t>
  </si>
  <si>
    <t>Description of Cost Element</t>
  </si>
  <si>
    <t>Unemployment Rate</t>
  </si>
  <si>
    <t>Median Household Income</t>
  </si>
  <si>
    <t>Estimated change in Median Household Income (MHI)</t>
  </si>
  <si>
    <t>Estimated change in the unemployment rate</t>
  </si>
  <si>
    <t>Estimated change in overall net debt as a percent of full market value of taxable property</t>
  </si>
  <si>
    <t>Estimated change in % of households below the poverty line</t>
  </si>
  <si>
    <t>Impact on commercial development potential</t>
  </si>
  <si>
    <t>Impact on property values</t>
  </si>
  <si>
    <t>Potential Data Sources</t>
  </si>
  <si>
    <t>Community Financial Statements</t>
  </si>
  <si>
    <t xml:space="preserve">Capital Cost  </t>
  </si>
  <si>
    <t>http://water.epa.gov/scitech/swguidance/standards/upload/2007_06_18_standards_econworkbook_complete.pdf</t>
  </si>
  <si>
    <t>Guidance Documentation</t>
  </si>
  <si>
    <t>Component</t>
  </si>
  <si>
    <t>Capital Cost</t>
  </si>
  <si>
    <t>Financing</t>
  </si>
  <si>
    <t>Annual Cost of Operations and Maintenance</t>
  </si>
  <si>
    <t>Annual Cost of Existing Pollution Controls</t>
  </si>
  <si>
    <t>Property Tax</t>
  </si>
  <si>
    <t>Operating and Maintenance Costs</t>
  </si>
  <si>
    <t>Census</t>
  </si>
  <si>
    <t>Debt</t>
  </si>
  <si>
    <t>2-8</t>
  </si>
  <si>
    <t>2-9</t>
  </si>
  <si>
    <t>2-10</t>
  </si>
  <si>
    <t>2-5</t>
  </si>
  <si>
    <t>Annual Pollution Control Cost per Household</t>
  </si>
  <si>
    <t>2-3</t>
  </si>
  <si>
    <t>2.1b</t>
  </si>
  <si>
    <t>2-4</t>
  </si>
  <si>
    <t>2-6</t>
  </si>
  <si>
    <t>2-7</t>
  </si>
  <si>
    <t>2.1.a</t>
  </si>
  <si>
    <t>2-1</t>
  </si>
  <si>
    <t>2.1.b</t>
  </si>
  <si>
    <t>Total Annual Cost of Pollution Control</t>
  </si>
  <si>
    <t>Defining Affected Community</t>
  </si>
  <si>
    <t>Approaches to Calculating Current Costs</t>
  </si>
  <si>
    <t>Adjusting Median Household Income</t>
  </si>
  <si>
    <t>Determining Need for Secondary Test</t>
  </si>
  <si>
    <t>Alternative Indicators</t>
  </si>
  <si>
    <t>2-11</t>
  </si>
  <si>
    <t>Use of Secondary Test</t>
  </si>
  <si>
    <t>2-12</t>
  </si>
  <si>
    <t>Determining Need for Widespread Analysis</t>
  </si>
  <si>
    <t>2.5; Figure 2-1</t>
  </si>
  <si>
    <t>Missing Indicators</t>
  </si>
  <si>
    <t>Using Substantial Impacts Matrix</t>
  </si>
  <si>
    <t>Determination of Widespread Impacts</t>
  </si>
  <si>
    <t>4-1</t>
  </si>
  <si>
    <t>Defining Relevant Geographic Area</t>
  </si>
  <si>
    <t>Criteria for Evaluating Widespread Impacts</t>
  </si>
  <si>
    <t>4-2</t>
  </si>
  <si>
    <t>Secondary Impacts to Community</t>
  </si>
  <si>
    <t>4-3</t>
  </si>
  <si>
    <t>Multiplier Effect</t>
  </si>
  <si>
    <t>4-5</t>
  </si>
  <si>
    <t>Economic Benefits of Clean Water</t>
  </si>
  <si>
    <t>Potential Data Source</t>
  </si>
  <si>
    <t>4.5; Appendix C</t>
  </si>
  <si>
    <t>4-6; Appendix C</t>
  </si>
  <si>
    <t>2-12; 2-14</t>
  </si>
  <si>
    <t>Verify Project Costs</t>
  </si>
  <si>
    <t>Section</t>
  </si>
  <si>
    <t>Page</t>
  </si>
  <si>
    <t>Annual Cost of Pollution Control (overview)</t>
  </si>
  <si>
    <t>Documentation of Other Options Considered</t>
  </si>
  <si>
    <t xml:space="preserve">2.1.a </t>
  </si>
  <si>
    <t>Capital Costs to be Financed [(1) - (2)]</t>
  </si>
  <si>
    <t>Annual Cost Per Household [(2)/(4)]</t>
  </si>
  <si>
    <t>Annual Cost per Household [(9)/(4)]</t>
  </si>
  <si>
    <t>Percent of Usage Due to Household Use [(2)/(1)]</t>
  </si>
  <si>
    <t>Costs to be Allocated [(4) - (5)]</t>
  </si>
  <si>
    <t>Overall Net Debt [(1) + (2)]</t>
  </si>
  <si>
    <t>Total Annual O &amp; M Costs (sum column)</t>
  </si>
  <si>
    <t>2.1a</t>
  </si>
  <si>
    <t>2-2</t>
  </si>
  <si>
    <t>Secondary Test (overview)</t>
  </si>
  <si>
    <t>Example Data Sources</t>
  </si>
  <si>
    <t>Example Data Sources for Fairfax County, Virginia</t>
  </si>
  <si>
    <t>Example Data Sources for Brookings County, South Dakota</t>
  </si>
  <si>
    <t>: Impact is likely to be substantial</t>
  </si>
  <si>
    <t>: Impact is unclear</t>
  </si>
  <si>
    <t>2. MPS Inputs</t>
  </si>
  <si>
    <t>3. MPS</t>
  </si>
  <si>
    <t>4. Secondary Test Inputs</t>
  </si>
  <si>
    <t>Evaluating Substantial Impacts (overview)</t>
  </si>
  <si>
    <t>Annualized Project Cost</t>
  </si>
  <si>
    <t>Per-Household Cost</t>
  </si>
  <si>
    <t>Comparison to Worksheets in the Guidance</t>
  </si>
  <si>
    <t>Median Household Income (from Census)</t>
  </si>
  <si>
    <t>Adjusted Median Household Income  [Median Household Income x Adjustment Factor]</t>
  </si>
  <si>
    <t>Adjustment Factor [current CPI / CPI for the year of the Census]</t>
  </si>
  <si>
    <t>AAA</t>
  </si>
  <si>
    <t>AA+</t>
  </si>
  <si>
    <t>Aa1</t>
  </si>
  <si>
    <t>Aa2</t>
  </si>
  <si>
    <t>AA</t>
  </si>
  <si>
    <t>Aa3</t>
  </si>
  <si>
    <t>AA-</t>
  </si>
  <si>
    <t>A1</t>
  </si>
  <si>
    <t>A+</t>
  </si>
  <si>
    <t>A2</t>
  </si>
  <si>
    <t>A</t>
  </si>
  <si>
    <t>A3</t>
  </si>
  <si>
    <t>A-</t>
  </si>
  <si>
    <t>Baa1</t>
  </si>
  <si>
    <t>BBB+</t>
  </si>
  <si>
    <t>Baa2</t>
  </si>
  <si>
    <t>BBB</t>
  </si>
  <si>
    <t>Baa3</t>
  </si>
  <si>
    <t>BBB-</t>
  </si>
  <si>
    <t>Ba1</t>
  </si>
  <si>
    <t>BB+</t>
  </si>
  <si>
    <t>B</t>
  </si>
  <si>
    <t>Ba2</t>
  </si>
  <si>
    <t>BB</t>
  </si>
  <si>
    <t>Ba3</t>
  </si>
  <si>
    <t>BB-</t>
  </si>
  <si>
    <t>B1</t>
  </si>
  <si>
    <t>B+</t>
  </si>
  <si>
    <t>B2</t>
  </si>
  <si>
    <t>B3</t>
  </si>
  <si>
    <t>B-</t>
  </si>
  <si>
    <t>Caa1</t>
  </si>
  <si>
    <t>CCC+</t>
  </si>
  <si>
    <t>C</t>
  </si>
  <si>
    <t>CCC</t>
  </si>
  <si>
    <t>Caa2</t>
  </si>
  <si>
    <t>Caa3</t>
  </si>
  <si>
    <t>CCC-</t>
  </si>
  <si>
    <t>Ca</t>
  </si>
  <si>
    <t>CC</t>
  </si>
  <si>
    <t>D</t>
  </si>
  <si>
    <t>Baa</t>
  </si>
  <si>
    <t>Aa</t>
  </si>
  <si>
    <t>Ba</t>
  </si>
  <si>
    <t>Caa</t>
  </si>
  <si>
    <t>Bond Rating Conversion Table (for cell G5)</t>
  </si>
  <si>
    <t>Bond Rating List (for tab 4 cell D9)</t>
  </si>
  <si>
    <t>Net and Overlapping Debt</t>
  </si>
  <si>
    <t>7. Widespread Impact Analysis</t>
  </si>
  <si>
    <t>C. Total Annual Pollution Control Cost per Household</t>
  </si>
  <si>
    <t>C. Total Annual Cost of Pollution Control Project</t>
  </si>
  <si>
    <t xml:space="preserve">Census of Population </t>
  </si>
  <si>
    <t>Community Median Household Income (not adjusted for inflation)</t>
  </si>
  <si>
    <t>Bond Rating (for uninsured bonds)</t>
  </si>
  <si>
    <t>Greater than $3,000</t>
  </si>
  <si>
    <t>$1,000 - $3,000</t>
  </si>
  <si>
    <t>Less than $1,000</t>
  </si>
  <si>
    <t>Instructions</t>
  </si>
  <si>
    <t>Evaluating Substantial and Widespread Impacts: Overview (Figure 2-1 from the Guidance)</t>
  </si>
  <si>
    <t>Pollution Control Project Summary Information (Worksheet A in the Guidance)</t>
  </si>
  <si>
    <t>Capital Costs to be Paid by Grants ($)</t>
  </si>
  <si>
    <t>Municipal Preliminary Screener (Worksheet D in the Guidance)</t>
  </si>
  <si>
    <t>Data Needed to Calculate the Secondary Test Score (Worksheet E in the Guidance)</t>
  </si>
  <si>
    <t>Calculation of Total Annualized Project Costs (Worksheet B in the Guidance)</t>
  </si>
  <si>
    <t>Potential Data Sources for Secondary Test Inputs</t>
  </si>
  <si>
    <t>Example Data Sources for Secondary Test Inputs</t>
  </si>
  <si>
    <r>
      <t xml:space="preserve">Calculation of total annualized project costs, based on inputs in other worksheets; provided for informational purposes.  (See Section 2.1.b and </t>
    </r>
    <r>
      <rPr>
        <b/>
        <sz val="12"/>
        <color theme="1"/>
        <rFont val="Arial"/>
        <family val="2"/>
      </rPr>
      <t>Worksheet B</t>
    </r>
    <r>
      <rPr>
        <sz val="12"/>
        <color theme="1"/>
        <rFont val="Arial"/>
        <family val="2"/>
      </rPr>
      <t xml:space="preserve"> in the Guidance.)</t>
    </r>
  </si>
  <si>
    <r>
      <t xml:space="preserve">Calculation of total annual pollution control costs per household; provided for informational purposes. (See section 2.2 and </t>
    </r>
    <r>
      <rPr>
        <b/>
        <sz val="12"/>
        <color theme="1"/>
        <rFont val="Arial"/>
        <family val="2"/>
      </rPr>
      <t>Worksheet C</t>
    </r>
    <r>
      <rPr>
        <sz val="12"/>
        <color theme="1"/>
        <rFont val="Arial"/>
        <family val="2"/>
      </rPr>
      <t xml:space="preserve"> in the Guidance.)</t>
    </r>
  </si>
  <si>
    <t>Conclusion for Community</t>
  </si>
  <si>
    <r>
      <t xml:space="preserve">Descriptions of estimated change in socioeconomic conditions due to the substantial economic impacts resulting from the proposed pollution control project.  This information is used to describe how substantial economic impacts would affect the community.  (See Section 4 and </t>
    </r>
    <r>
      <rPr>
        <b/>
        <sz val="12"/>
        <color theme="1"/>
        <rFont val="Arial"/>
        <family val="2"/>
      </rPr>
      <t>Worksheet M</t>
    </r>
    <r>
      <rPr>
        <sz val="12"/>
        <color theme="1"/>
        <rFont val="Arial"/>
        <family val="2"/>
      </rPr>
      <t xml:space="preserve"> in the Guidance.)</t>
    </r>
  </si>
  <si>
    <t>1. Project Information</t>
  </si>
  <si>
    <t>Calculation of Total Annual Pollution Control Costs Per Household (Worksheet C)</t>
  </si>
  <si>
    <t>Adjusting Prior Year's Estimates</t>
  </si>
  <si>
    <t>Impact of Cost Distribution in Community</t>
  </si>
  <si>
    <t>Industrial Surcharges</t>
  </si>
  <si>
    <t>Current Capacity of the Pollution Control System (MGD)</t>
  </si>
  <si>
    <t>Design Capacity of the Pollution Control System (MGD)</t>
  </si>
  <si>
    <t>Current Excess Capacity (%)</t>
  </si>
  <si>
    <t>Expected Excess Capacity after Completion of Project (%)</t>
  </si>
  <si>
    <t>Projected Groundbreaking Date (MM/DD/YYYY)</t>
  </si>
  <si>
    <t>Projected Date of Completion (MM/DD/YYYY)</t>
  </si>
  <si>
    <t>Interest Rate for Financing (%)</t>
  </si>
  <si>
    <t>Time Period of Financing (years)</t>
  </si>
  <si>
    <t>Total Annual Cost of Existing Pollution Control ($)</t>
  </si>
  <si>
    <t>Amount of Existing Costs Paid by Households ($)</t>
  </si>
  <si>
    <t>3. Industrial Surcharges, if any ($ total per year)</t>
  </si>
  <si>
    <r>
      <t>Total Annual Pollution Control Cost per Household [</t>
    </r>
    <r>
      <rPr>
        <b/>
        <sz val="12"/>
        <rFont val="Arial"/>
        <family val="2"/>
      </rPr>
      <t>Worksheet C</t>
    </r>
    <r>
      <rPr>
        <sz val="12"/>
        <rFont val="Arial"/>
        <family val="2"/>
      </rPr>
      <t xml:space="preserve">, (11) or </t>
    </r>
    <r>
      <rPr>
        <b/>
        <sz val="12"/>
        <rFont val="Arial"/>
        <family val="2"/>
      </rPr>
      <t>Worksheet C: Option A</t>
    </r>
    <r>
      <rPr>
        <sz val="12"/>
        <rFont val="Arial"/>
        <family val="2"/>
      </rPr>
      <t>, (10)]</t>
    </r>
  </si>
  <si>
    <t>It provides detailed financial information for the county's primary government, including debt (page 20).</t>
  </si>
  <si>
    <t>http://www.fairfaxcounty.gov/finance/cafr.htm</t>
  </si>
  <si>
    <t>http://legislativeaudit.sd.gov/Reports/County/Brookings%20County%202009.pdf</t>
  </si>
  <si>
    <t>As such, the 2009 financial data, including debt, from 2009 can be used.</t>
  </si>
  <si>
    <t xml:space="preserve">Fairfax County's 2011 Comprehensive Annual Financial Report (CAFR) is available from the county's Finance website: </t>
  </si>
  <si>
    <t>The Community Financial Statement is not available online; however the financial statements were audited in 2010 for the year ending in December 2009, and the audit report is available online:</t>
  </si>
  <si>
    <t>It provides detailed financial information for "component units" such as public schools, park authorities, and others which may be counted as overlapping entities (page 21).</t>
  </si>
  <si>
    <t>This includes financial data on component units. As such, the 2009 financial data, including debt, from 2009 can be used.</t>
  </si>
  <si>
    <t xml:space="preserve">The Community Financial Statement is not available online; however the financial statements were audited in 2010 for the year ending in December 2009, and the audit report is available online: </t>
  </si>
  <si>
    <t>http://www.census.gov/prod/2009pubs/acsbr08-6.pdf</t>
  </si>
  <si>
    <t xml:space="preserve">Community Financial Statements. If community-specific information cannot be found, median property values by state can be found through American Community Survey Reports: </t>
  </si>
  <si>
    <t>Combine data with the number of properties in the community.</t>
  </si>
  <si>
    <t>Fairfax County's 2011 Comprehensive Annual Financial Report (CAFR) is available from the county's Finance website:</t>
  </si>
  <si>
    <t>It provides detailed financial information for the county, including an additional statistical section which shows the assessed value of all taxable and nontaxable property in the county (page 246).</t>
  </si>
  <si>
    <t>http://www.state.sd.us/drr2/propspectax/property/publications.htm</t>
  </si>
  <si>
    <t>The Community Financial Statement is not available online; however the state of South Dakota provides a recapitulation of property tax statistical information, and Brookings County has links to those documents available on its property tax website:</t>
  </si>
  <si>
    <t>(page 60 contains the relevant information on the market value of property, as well as the property tax collection).</t>
  </si>
  <si>
    <t xml:space="preserve">(page 60 contains the relevant information on the market value of property, as well as the property tax collection).
</t>
  </si>
  <si>
    <t>Standard and Poor's:</t>
  </si>
  <si>
    <t>http://www.standardandpoors.com/ratings/en/us/</t>
  </si>
  <si>
    <t xml:space="preserve">provides the county's credits cores from both Standard and Poor's and Moody's (page XVII).
</t>
  </si>
  <si>
    <t>http://factfinder2.census.gov/faces/nav/jsf/pages/index.xhtml</t>
  </si>
  <si>
    <t>The American Factfinder:</t>
  </si>
  <si>
    <t>The Bureau of Labor Statistics provides national unemployment rate:</t>
  </si>
  <si>
    <t>http://data.bls.gov/timeseries/LNS14000000</t>
  </si>
  <si>
    <t xml:space="preserve">The American Factfinder: </t>
  </si>
  <si>
    <t>and provides the county's property tax collection rate on page 247.</t>
  </si>
  <si>
    <t>and provides the county's property tax revenue data (page 8).</t>
  </si>
  <si>
    <t xml:space="preserve">Fairfax County's 2011 Comprehensive Annual Financial Report (CAFR) available from the county's Finance website:
</t>
  </si>
  <si>
    <t xml:space="preserve">Fairfax County's 2011 Comprehensive Annual Financial Report (CAFR) is available from the county's Finance website:
</t>
  </si>
  <si>
    <t>U.S. Department of Labor, Bureau of Labor Statistics: Local Area Unemployment Statistics:</t>
  </si>
  <si>
    <t>http://www.bls.gov/lau/#tables</t>
  </si>
  <si>
    <t>U.S. Department of Labor, Bureau of Labor Statistics: Labor Force Statistics from the Current Population Survey:</t>
  </si>
  <si>
    <t>U.S. Census Bureau: State &amp; County QuickFacts (select state, then county or city within state):</t>
  </si>
  <si>
    <t>http://quickfacts.census.gov/qfd/index.html</t>
  </si>
  <si>
    <t>U.S. Census Bureau: State Median Income:</t>
  </si>
  <si>
    <t>http://www.census.gov/hhes/www/income/data/statemedian/</t>
  </si>
  <si>
    <t xml:space="preserve">Community Financial Statements. If community-specific information cannot be found, statewide data can be found at the U.S. Census Bureau's Quarterly Summary of State &amp; Local Taxes: </t>
  </si>
  <si>
    <t>http://www.census.gov/govs/qtax/</t>
  </si>
  <si>
    <t>Community Financial Statements. If community-specific information cannot be found, statewide data can be found at the U.S. Census Bureau's Quarterly Summary of State &amp; Local Taxes:</t>
  </si>
  <si>
    <t>Scale according to size of community relative to state.</t>
  </si>
  <si>
    <t>The Community Financial Statement is not available online; however, the state of South Dakota provides a recapitulation of property tax statistical information, and Brookings County has links to those documents available on its property tax website:</t>
  </si>
  <si>
    <t>Amount to be Paid by Households [(7) × (8)]</t>
  </si>
  <si>
    <t>Amount to be Paid by Households [(3) × (6)]</t>
  </si>
  <si>
    <r>
      <t xml:space="preserve">Total Annual Cost of Pollution Control Project [Line (7), </t>
    </r>
    <r>
      <rPr>
        <b/>
        <sz val="12"/>
        <color theme="1"/>
        <rFont val="Arial"/>
        <family val="2"/>
      </rPr>
      <t>Worksheet B</t>
    </r>
    <r>
      <rPr>
        <sz val="12"/>
        <color theme="1"/>
        <rFont val="Arial"/>
        <family val="2"/>
      </rPr>
      <t>]</t>
    </r>
  </si>
  <si>
    <r>
      <t xml:space="preserve">Annual Project Cost per Household [(7) / </t>
    </r>
    <r>
      <rPr>
        <b/>
        <sz val="12"/>
        <rFont val="Arial"/>
        <family val="2"/>
      </rPr>
      <t>Worksheet C</t>
    </r>
    <r>
      <rPr>
        <sz val="12"/>
        <rFont val="Arial"/>
        <family val="2"/>
      </rPr>
      <t>, (4)]</t>
    </r>
  </si>
  <si>
    <r>
      <t>Annual Existing Costs per Household [</t>
    </r>
    <r>
      <rPr>
        <b/>
        <sz val="12"/>
        <color theme="1"/>
        <rFont val="Arial"/>
        <family val="2"/>
      </rPr>
      <t>Worksheet C</t>
    </r>
    <r>
      <rPr>
        <sz val="12"/>
        <color theme="1"/>
        <rFont val="Arial"/>
        <family val="2"/>
      </rPr>
      <t>, (5)]</t>
    </r>
  </si>
  <si>
    <r>
      <t>Total Capital Costs</t>
    </r>
    <r>
      <rPr>
        <sz val="12"/>
        <color theme="1"/>
        <rFont val="Arial"/>
        <family val="2"/>
      </rPr>
      <t xml:space="preserve"> (sum column)</t>
    </r>
  </si>
  <si>
    <r>
      <t>Annualization Factor = i/((1+i)</t>
    </r>
    <r>
      <rPr>
        <vertAlign val="superscript"/>
        <sz val="12"/>
        <color theme="1"/>
        <rFont val="Arial"/>
        <family val="2"/>
      </rPr>
      <t>n</t>
    </r>
    <r>
      <rPr>
        <sz val="12"/>
        <color theme="1"/>
        <rFont val="Arial"/>
        <family val="2"/>
      </rPr>
      <t xml:space="preserve"> - 1) + i</t>
    </r>
  </si>
  <si>
    <t>Overall Net Debt as a Percent of Full Market Value of Taxable Property [[(11)/(3)] × 100]</t>
  </si>
  <si>
    <t>Property Tax Revenues as a Percent of Full Market Value of Taxable Property [[(10)/(3)] × 100]</t>
  </si>
  <si>
    <r>
      <t>Additional information on potential sources of data for tab "4. Secondary Test Inputs" (</t>
    </r>
    <r>
      <rPr>
        <b/>
        <sz val="12"/>
        <color indexed="8"/>
        <rFont val="Arial"/>
        <family val="2"/>
      </rPr>
      <t>Worksheet E</t>
    </r>
    <r>
      <rPr>
        <sz val="12"/>
        <color indexed="8"/>
        <rFont val="Arial"/>
        <family val="2"/>
      </rPr>
      <t>).</t>
    </r>
  </si>
  <si>
    <t>Steps</t>
  </si>
  <si>
    <t>1.  Demonstrate that designated use is a potential use and not an existing use.</t>
  </si>
  <si>
    <t>Data from State Water Quality Assessment Documents and water quality standards regulations.</t>
  </si>
  <si>
    <t>2.  Demonstrate that entity will incur substantial economic impacts.</t>
  </si>
  <si>
    <t>a.  Identify all reasonable pollution reduction options,</t>
  </si>
  <si>
    <t>Information on end-of-pipe treatment, possible treatment upgrades, additions to existing treatment, and pollution prevention activities including the following:
• change in raw materials,
• substitution of process chemicals,
• change in process,
• water recycling, reuse and efficiency,
• pretreatment requirements, and
• public education</t>
  </si>
  <si>
    <t>b.  Evaluate costs of all reasonable pollution reduction options,</t>
  </si>
  <si>
    <t>Assumptions about water demand, treatment capacity, expansion plans, population growth, and effectiveness of control in reducing pollution for each option. Estimate of project costs from design engineers, costs of comparable projects in the State, or judgement of experienced water pollution control engineers.</t>
  </si>
  <si>
    <t>c.  Identify lowest cost pollution reduction option that allows entity to meet water quality standards.</t>
  </si>
  <si>
    <t>Information on treatment efficiencies for alternative pollution reduction techniques. Cost estimates for all alternatives.</t>
  </si>
  <si>
    <t>a.  determine method of financing,</t>
  </si>
  <si>
    <t>Information on user fee financing mechanisms such as Revenue Bonds. Information on tax based financing mechanisms such as General Obligation Bonds.</t>
  </si>
  <si>
    <t>b.  annualize pollution reduction project costs,</t>
  </si>
  <si>
    <t>Information on appropriate interest rates and period of financing.</t>
  </si>
  <si>
    <t>c.  allocate project costs,</t>
  </si>
  <si>
    <t>Information on user groups, wastewater flow by user group, and surcharges on industrial users.</t>
  </si>
  <si>
    <t>d.  apply Municipal Preliminary Screener test,</t>
  </si>
  <si>
    <t>Information on average total annual pollution control cost per household and median household income.</t>
  </si>
  <si>
    <t>e.  Depending on the results of the Municipal Preliminary Screener test, apply Secondary Test.</t>
  </si>
  <si>
    <t>Information on results of Municipal Preliminary Screener test, overall net debt as a percent of full market value of taxable property, median household income, bond rating, community unemployment rate, property tax collection rate, and property tax revenues as a percent of full market value of taxable property.</t>
  </si>
  <si>
    <t>a.  Evaluate change in socioeconomic conditions that occur as a result of compliance.</t>
  </si>
  <si>
    <t>Information on changes in median household income, community unemployment rate, overall net debt as a percent of full market value of taxable property, percent of households below the poverty line, impact on community development potential, and impact on community property values resulting from compliance.</t>
  </si>
  <si>
    <t>Be prepared to supply backup information on the application to modify or change a designated use to the public.</t>
  </si>
  <si>
    <t>Information on the cost and efficiency of affordable pollution reduction alternatives.</t>
  </si>
  <si>
    <t>Uses will be determined by the level of "affordable" pollution reduction.</t>
  </si>
  <si>
    <t>Once uses are established, standards should be revised to protect those uses.</t>
  </si>
  <si>
    <t xml:space="preserve">Limits will be modified to reflect effluent concentrations associated with the "affordable" pollution reduction technique. </t>
  </si>
  <si>
    <t>Per federal regulations, water quality standards must be revised every three years to determine if there is any new information or technology that allows attainment of the full designated uses without causing a substantial and widespread economic and social impact.</t>
  </si>
  <si>
    <t>3.  Evaluate entity's financial health:</t>
  </si>
  <si>
    <t>4.  Determine whether impacts are widespread:</t>
  </si>
  <si>
    <t>5.  Evaluate economic benefits of cleaner water.</t>
  </si>
  <si>
    <t>6.  Public comment and debate period.</t>
  </si>
  <si>
    <t>7.  If substantial and widespread economic and social impacts are demonstrated, determine which pollution reduction option should be implemented.</t>
  </si>
  <si>
    <t>8.  Redesignate uses.</t>
  </si>
  <si>
    <t>9.  Standards will be adopted to protect new uses.</t>
  </si>
  <si>
    <t>10.  Effluent limits and permits will be modified.</t>
  </si>
  <si>
    <t>11.  Re-evaluate water quality standards in three years.</t>
  </si>
  <si>
    <t>Summary Checklist</t>
  </si>
  <si>
    <t>Overview</t>
  </si>
  <si>
    <t>Discharge management options to consider include:
      • Pollution prevention
      • End-of-pipe treatment
      • Upgrades or additions to existing treatment.</t>
  </si>
  <si>
    <t>Types of pollution prevention activities to consider are:
      • Public education
      • Change in raw materials
      • Substitution of process chemicals
      • Change in process
      • Water recycling and reuse
      • Pretreatment requirements.</t>
  </si>
  <si>
    <t>Capital Cost of Project ($)</t>
  </si>
  <si>
    <t>Cost ($)</t>
  </si>
  <si>
    <t>Total Annual Pollution Control Cost per Household / Adjusted Median Household Income × 100</t>
  </si>
  <si>
    <t>Adjusted Median Household Income</t>
  </si>
  <si>
    <t>---------------------------------------------------------------&gt;</t>
  </si>
  <si>
    <t>Population (#)</t>
  </si>
  <si>
    <t>Direct Net Debt ($)</t>
  </si>
  <si>
    <t>Overlapping Debt ($)</t>
  </si>
  <si>
    <t>Market Value of Taxable Property ($)</t>
  </si>
  <si>
    <t>Community Unemployment Rate (%)</t>
  </si>
  <si>
    <t>National Unemployment Rate (%)</t>
  </si>
  <si>
    <t>State Median Household Income (for same time period as Community MHI) ($)</t>
  </si>
  <si>
    <t>Property Tax Collection Rate (%)</t>
  </si>
  <si>
    <t>Property Tax Revenues ($)</t>
  </si>
  <si>
    <r>
      <t xml:space="preserve">Bond Rating
</t>
    </r>
    <r>
      <rPr>
        <b/>
        <sz val="12"/>
        <color theme="1"/>
        <rFont val="Arial"/>
        <family val="2"/>
      </rPr>
      <t>Worksheet T</t>
    </r>
    <r>
      <rPr>
        <sz val="12"/>
        <color theme="1"/>
        <rFont val="Arial"/>
        <family val="2"/>
      </rPr>
      <t>, (4)</t>
    </r>
  </si>
  <si>
    <r>
      <t xml:space="preserve">Overall Net Debt as Percent of Full Market Value of Taxable Property
</t>
    </r>
    <r>
      <rPr>
        <b/>
        <sz val="12"/>
        <color theme="1"/>
        <rFont val="Arial"/>
        <family val="2"/>
      </rPr>
      <t>Worksheet T</t>
    </r>
    <r>
      <rPr>
        <sz val="12"/>
        <color theme="1"/>
        <rFont val="Arial"/>
        <family val="2"/>
      </rPr>
      <t>, (12)</t>
    </r>
  </si>
  <si>
    <r>
      <t xml:space="preserve">: Impact is </t>
    </r>
    <r>
      <rPr>
        <u/>
        <sz val="12"/>
        <color theme="1"/>
        <rFont val="Arial"/>
        <family val="2"/>
      </rPr>
      <t>not</t>
    </r>
    <r>
      <rPr>
        <sz val="12"/>
        <color theme="1"/>
        <rFont val="Arial"/>
        <family val="2"/>
      </rPr>
      <t xml:space="preserve"> likely to be substantial</t>
    </r>
  </si>
  <si>
    <t>Demonstration of Substantial and Widespread Economic and Social Impacts of Attainment of Designated Uses (Table 4-1 from the Guidance)
Checklist</t>
  </si>
  <si>
    <t>A. Socioeconomic Data</t>
  </si>
  <si>
    <t>(Pop.)</t>
  </si>
  <si>
    <t>1a. Overall Net Debt Per Capita (Alternative Indicator)</t>
  </si>
  <si>
    <t>Overall Net Debt Per Capita [[(11) / (Pop.)] × 100]</t>
  </si>
  <si>
    <t>(12 Alt.)</t>
  </si>
  <si>
    <t>B. Calculated Indicators (for informational purposes only)</t>
  </si>
  <si>
    <r>
      <t>Overall Net Debt Per Capita</t>
    </r>
    <r>
      <rPr>
        <vertAlign val="superscript"/>
        <sz val="12"/>
        <color theme="1"/>
        <rFont val="Arial"/>
        <family val="2"/>
      </rPr>
      <t>1</t>
    </r>
    <r>
      <rPr>
        <sz val="12"/>
        <color theme="1"/>
        <rFont val="Arial"/>
        <family val="2"/>
      </rPr>
      <t xml:space="preserve">
</t>
    </r>
    <r>
      <rPr>
        <b/>
        <sz val="12"/>
        <color theme="1"/>
        <rFont val="Arial"/>
        <family val="2"/>
      </rPr>
      <t>Worksheet T</t>
    </r>
    <r>
      <rPr>
        <sz val="12"/>
        <color theme="1"/>
        <rFont val="Arial"/>
        <family val="2"/>
      </rPr>
      <t>, (12 Alt.)</t>
    </r>
  </si>
  <si>
    <r>
      <t>Unemployment</t>
    </r>
    <r>
      <rPr>
        <vertAlign val="superscript"/>
        <sz val="12"/>
        <color theme="1"/>
        <rFont val="Arial"/>
        <family val="2"/>
      </rPr>
      <t>2</t>
    </r>
    <r>
      <rPr>
        <sz val="12"/>
        <color theme="1"/>
        <rFont val="Arial"/>
        <family val="2"/>
      </rPr>
      <t xml:space="preserve">
</t>
    </r>
    <r>
      <rPr>
        <b/>
        <sz val="12"/>
        <color theme="1"/>
        <rFont val="Arial"/>
        <family val="2"/>
      </rPr>
      <t>Worksheet T</t>
    </r>
    <r>
      <rPr>
        <sz val="12"/>
        <color theme="1"/>
        <rFont val="Arial"/>
        <family val="2"/>
      </rPr>
      <t>, (5) &amp; (6)</t>
    </r>
  </si>
  <si>
    <r>
      <t>Median Household Income</t>
    </r>
    <r>
      <rPr>
        <vertAlign val="superscript"/>
        <sz val="12"/>
        <color theme="1"/>
        <rFont val="Arial"/>
        <family val="2"/>
      </rPr>
      <t>3</t>
    </r>
    <r>
      <rPr>
        <sz val="12"/>
        <color theme="1"/>
        <rFont val="Arial"/>
        <family val="2"/>
      </rPr>
      <t xml:space="preserve">
</t>
    </r>
    <r>
      <rPr>
        <b/>
        <sz val="12"/>
        <color theme="1"/>
        <rFont val="Arial"/>
        <family val="2"/>
      </rPr>
      <t>Worksheet T</t>
    </r>
    <r>
      <rPr>
        <sz val="12"/>
        <color theme="1"/>
        <rFont val="Arial"/>
        <family val="2"/>
      </rPr>
      <t>, (7) &amp; (8)</t>
    </r>
  </si>
  <si>
    <r>
      <t>Property Tax Revenues as a Percent of Full Market Value of Taxable Property</t>
    </r>
    <r>
      <rPr>
        <vertAlign val="superscript"/>
        <sz val="12"/>
        <color theme="1"/>
        <rFont val="Arial"/>
        <family val="2"/>
      </rPr>
      <t>4</t>
    </r>
    <r>
      <rPr>
        <sz val="12"/>
        <color theme="1"/>
        <rFont val="Arial"/>
        <family val="2"/>
      </rPr>
      <t xml:space="preserve">
</t>
    </r>
    <r>
      <rPr>
        <b/>
        <sz val="12"/>
        <color theme="1"/>
        <rFont val="Arial"/>
        <family val="2"/>
      </rPr>
      <t>Worksheet T</t>
    </r>
    <r>
      <rPr>
        <sz val="12"/>
        <color theme="1"/>
        <rFont val="Arial"/>
        <family val="2"/>
      </rPr>
      <t>, (13)</t>
    </r>
  </si>
  <si>
    <r>
      <t>Property Tax Collection Rate</t>
    </r>
    <r>
      <rPr>
        <vertAlign val="superscript"/>
        <sz val="12"/>
        <color theme="1"/>
        <rFont val="Arial"/>
        <family val="2"/>
      </rPr>
      <t>4</t>
    </r>
    <r>
      <rPr>
        <sz val="12"/>
        <color theme="1"/>
        <rFont val="Arial"/>
        <family val="2"/>
      </rPr>
      <t xml:space="preserve">
</t>
    </r>
    <r>
      <rPr>
        <b/>
        <sz val="12"/>
        <color theme="1"/>
        <rFont val="Arial"/>
        <family val="2"/>
      </rPr>
      <t>Worksheet T</t>
    </r>
    <r>
      <rPr>
        <sz val="12"/>
        <color theme="1"/>
        <rFont val="Arial"/>
        <family val="2"/>
      </rPr>
      <t>, (9)</t>
    </r>
  </si>
  <si>
    <r>
      <t>Average of Financial Management Indicators</t>
    </r>
    <r>
      <rPr>
        <vertAlign val="superscript"/>
        <sz val="12"/>
        <color theme="1"/>
        <rFont val="Arial"/>
        <family val="2"/>
      </rPr>
      <t>4</t>
    </r>
    <r>
      <rPr>
        <sz val="12"/>
        <color theme="1"/>
        <rFont val="Arial"/>
        <family val="2"/>
      </rPr>
      <t xml:space="preserve">
</t>
    </r>
    <r>
      <rPr>
        <b/>
        <sz val="12"/>
        <color theme="1"/>
        <rFont val="Arial"/>
        <family val="2"/>
      </rPr>
      <t>Worksheet T</t>
    </r>
    <r>
      <rPr>
        <sz val="12"/>
        <color theme="1"/>
        <rFont val="Arial"/>
        <family val="2"/>
      </rPr>
      <t>, (13) and (9)</t>
    </r>
  </si>
  <si>
    <t>Assessment of Substantial Impacts Matrix (Table 5-2 from the Guidance)</t>
  </si>
  <si>
    <t>Qualitative Description of Estimated Change in Socioeconomic Indicators Due to Pollution Control Costs (Worksheet M in the Guidance)</t>
  </si>
  <si>
    <r>
      <rPr>
        <b/>
        <sz val="12"/>
        <color theme="1"/>
        <rFont val="Arial"/>
        <family val="2"/>
      </rPr>
      <t>Annualized Capital Cost</t>
    </r>
    <r>
      <rPr>
        <sz val="12"/>
        <color theme="1"/>
        <rFont val="Arial"/>
        <family val="2"/>
      </rPr>
      <t xml:space="preserve"> [(3) × (4)]</t>
    </r>
  </si>
  <si>
    <t>Calculation of Total Annual Pollution Control Costs Per Household Based on Flow
(Worksheet Q: Option A)</t>
  </si>
  <si>
    <r>
      <t>Steps and information required for demonstrating substantial and widespread economic and social impacts of attainment of designated uses (</t>
    </r>
    <r>
      <rPr>
        <b/>
        <sz val="12"/>
        <color theme="1"/>
        <rFont val="Arial"/>
        <family val="2"/>
      </rPr>
      <t>Table 4-1</t>
    </r>
    <r>
      <rPr>
        <sz val="12"/>
        <color theme="1"/>
        <rFont val="Arial"/>
        <family val="2"/>
      </rPr>
      <t xml:space="preserve"> in the Guidance).</t>
    </r>
  </si>
  <si>
    <r>
      <t xml:space="preserve">Information regarding the proposed pollution control project and other projects considered.  (See Section 2.1.a and </t>
    </r>
    <r>
      <rPr>
        <b/>
        <sz val="12"/>
        <color theme="1"/>
        <rFont val="Arial"/>
        <family val="2"/>
      </rPr>
      <t>Worksheet A</t>
    </r>
    <r>
      <rPr>
        <sz val="12"/>
        <color theme="1"/>
        <rFont val="Arial"/>
        <family val="2"/>
      </rPr>
      <t xml:space="preserve"> in the Guidance.)</t>
    </r>
  </si>
  <si>
    <r>
      <t xml:space="preserve">Numerical data needed to calculate the secondary test scores.  (See Section 2.4 and </t>
    </r>
    <r>
      <rPr>
        <b/>
        <sz val="12"/>
        <color theme="1"/>
        <rFont val="Arial"/>
        <family val="2"/>
      </rPr>
      <t>Worksheet E</t>
    </r>
    <r>
      <rPr>
        <sz val="12"/>
        <color theme="1"/>
        <rFont val="Arial"/>
        <family val="2"/>
      </rPr>
      <t xml:space="preserve"> in the Guidance.)</t>
    </r>
  </si>
  <si>
    <t>Requires Input?</t>
  </si>
  <si>
    <t>3. Evaluate the MPS in the tab named: "3. MPS."
The MPS helps determine whether or not the community can clearly afford the pollution control project. The MPS is an estimate of the total annual pollution control costs per household (existing annual pollution control costs per household plus the incremental cost related to the proposed project) as a percentage of median household income.  If the MPS is less than 1.0 percent, the project is unlikely to impose a substantial economic hardship on households; do not continue to the secondary analysis. If the MPS exceeds 2.0 percent, then the project may place an unreasonable financial burden on households within the community; continue with the Secondary affordability test to demonstrate substantial economic impacts.  If the MPS is between 1.0 and 2.0 percent, the project may or may not impose a substantial economic hardship on households; continuing to the Secondary Test is optional. See Section 2.3 in the Guidance for more information.</t>
  </si>
  <si>
    <t>5.  Evaluate the combined outcome of the MPS and Secondary Test in the tab named: "6. Substantial Impacts Matrix."  
If the matrix suggests that  substantial economic impacts are unlikely, then do not continue with the widespread analysis. If the matrix indicates that impacts may be or are likely to be substantial, proceed with evaluating whether the impacts are also likely to be widespread.</t>
  </si>
  <si>
    <t>Numerical data needed to calculate the MPS, which helps to determine whether or not the community can clearly pay for the project without incurring any substantial impacts.  (See Section 2.3 in the Guidance.)</t>
  </si>
  <si>
    <r>
      <t xml:space="preserve">Calculates and evaluates the MPS.  (See Section 2.3 and </t>
    </r>
    <r>
      <rPr>
        <b/>
        <sz val="12"/>
        <color theme="1"/>
        <rFont val="Arial"/>
        <family val="2"/>
      </rPr>
      <t>Worksheet D</t>
    </r>
    <r>
      <rPr>
        <sz val="12"/>
        <color theme="1"/>
        <rFont val="Arial"/>
        <family val="2"/>
      </rPr>
      <t xml:space="preserve"> in the Guidance.)</t>
    </r>
  </si>
  <si>
    <r>
      <t xml:space="preserve">Calculates the secondary test score.  (See Section 2.4 and </t>
    </r>
    <r>
      <rPr>
        <b/>
        <sz val="12"/>
        <color theme="1"/>
        <rFont val="Arial"/>
        <family val="2"/>
      </rPr>
      <t>Worksheet F</t>
    </r>
    <r>
      <rPr>
        <sz val="12"/>
        <color theme="1"/>
        <rFont val="Arial"/>
        <family val="2"/>
      </rPr>
      <t xml:space="preserve"> in the Guidance.)</t>
    </r>
  </si>
  <si>
    <t>Supplementary Information</t>
  </si>
  <si>
    <r>
      <t>Description</t>
    </r>
    <r>
      <rPr>
        <sz val="12"/>
        <color theme="1"/>
        <rFont val="Arial"/>
        <family val="2"/>
      </rPr>
      <t>: This sheet lists the steps and information required for demonstrating substantial and widespread economic and social impacts of attainment of designated uses. No input is required.</t>
    </r>
  </si>
  <si>
    <t>Information That Will be Required</t>
  </si>
  <si>
    <r>
      <rPr>
        <b/>
        <sz val="12"/>
        <color theme="1"/>
        <rFont val="Arial"/>
        <family val="2"/>
      </rPr>
      <t>Description:</t>
    </r>
    <r>
      <rPr>
        <sz val="12"/>
        <color theme="1"/>
        <rFont val="Arial"/>
        <family val="2"/>
      </rPr>
      <t xml:space="preserve"> This worksheet identifies and documents the pollution control project(s) needed to meet water quality standards. See the Guidance documentation below for more information.    </t>
    </r>
    <r>
      <rPr>
        <b/>
        <sz val="12"/>
        <color theme="1"/>
        <rFont val="Arial"/>
        <family val="2"/>
      </rPr>
      <t/>
    </r>
  </si>
  <si>
    <t>Describe the other pollution control options considered, explaining why each option was rejected.</t>
  </si>
  <si>
    <t>Other One-Time Costs of Project (list below, if any):</t>
  </si>
  <si>
    <t>Annual costs of operation and maintenance (including but not limited to: monitoring, inspection, permitting fees, waste disposal charges, repair, administration and replacement; list below.)</t>
  </si>
  <si>
    <t>CPI for the year of the Census</t>
  </si>
  <si>
    <t>Current CPI</t>
  </si>
  <si>
    <r>
      <rPr>
        <b/>
        <sz val="12"/>
        <color theme="1"/>
        <rFont val="Arial"/>
        <family val="2"/>
      </rPr>
      <t>Description</t>
    </r>
    <r>
      <rPr>
        <sz val="12"/>
        <color theme="1"/>
        <rFont val="Arial"/>
        <family val="2"/>
      </rPr>
      <t xml:space="preserve">: This worksheet calculates and displays the Municipal Preliminary Screener (MPS), which is the total annual pollution control costs per household (existing annual cost per household plus the incremental cost related to the proposed project) as a percentage of median household income. </t>
    </r>
  </si>
  <si>
    <t>MPS [[(1) / (2)] × 100]</t>
  </si>
  <si>
    <t>B. Evaluation of the MPS</t>
  </si>
  <si>
    <t>A. Calculation of the MPS</t>
  </si>
  <si>
    <t>MPS</t>
  </si>
  <si>
    <t>Interpreting MPS</t>
  </si>
  <si>
    <t>If any cell above is left blank, explain why the indicator is not appropriate or not available:</t>
  </si>
  <si>
    <t>Some states have statutory limits on property tax collections and/or rates, or data on full-market value of taxable property are not available.  If this is the case, select "yes" below and provide the number of people residing in the affected community.
Are there statutory limits on property tax collections and/or rates in the state, or are data on the full-market value of taxable property not available?</t>
  </si>
  <si>
    <t>MPS:</t>
  </si>
  <si>
    <t>Annual Costs of Operation and Maintenance (including but not limited to: monitoring, inspection, permitting fees, waste disposal charges, repair, administration and replacement; list below).</t>
  </si>
  <si>
    <t>Determines whether substantial impacts are likely using the MPS and secondary test score.</t>
  </si>
  <si>
    <t>Whatever the approach, the information should demonstrate that the proposed project is the most appropriate means of meeting water quality standards and fully document project cost estimates. If at least one of the options that meets water quality standards will not have a substantial financial impact, then do not proceed with the analysis.</t>
  </si>
  <si>
    <t>Calculation of the Secondary Test Score (Worksheet F in the Guidance)</t>
  </si>
  <si>
    <t>Secondary Test Score:</t>
  </si>
  <si>
    <t>Information on potential benefits of cleaner water including enhanced recreational opportunities, reduced treatment costs for downstream users, and increased property values.</t>
  </si>
  <si>
    <t xml:space="preserve">Allows the user to find specific census data sets. To identify the community unemployment rate for Fairfax County, select the topic "People:Income/Earnings (Households)"; narrow the geography to Fairfax County, Virginia; and within the Search results, search for: DP03: Selected Economic Characteristics. </t>
  </si>
  <si>
    <t>Allows a search of government entities (by state under "Public Finance U.S.) to registered users (at no cost) and provides a summary of credit issuances and their associated ratings.</t>
  </si>
  <si>
    <t xml:space="preserve">Allows the user to find specific census data sets. To identify the community median household income for Brookings County, select the topic "People:Income/Earnings (Households)"; narrow the geography to Brookings County, South Dakota; and within the Search results, search for: DP03: Selected Economic Characteristics. </t>
  </si>
  <si>
    <t xml:space="preserve">Allows the user to find specific census data sets. To identify the community unemployment rate for Brookings County, select the topic "People:Income/Earnings (Households)"; narrow the geography to Brookings County, South Dakota; and within the Search results, search for: DP03: Selected Economic Characteristics. </t>
  </si>
  <si>
    <t xml:space="preserve">Allows the user to find specific census data sets. To identify the community median household income for Virginia, select the topic "People:Income/Earnings (Households)"; narrow the geography to Virginia; and within the Search results, search for: DP03: Selected Economic Characteristics. </t>
  </si>
  <si>
    <t xml:space="preserve">Allows the user to find specific census data sets. To identify the community median household income for South Dakota, select the topic "People:Income/Earnings (Households)"; narrow the geography to South Dakota; and within the Search results, search for: DP03: Selected Economic Characteristics. </t>
  </si>
  <si>
    <t>Calculating Secondary Test Score</t>
  </si>
  <si>
    <t>Interpreting Secondary Test Score</t>
  </si>
  <si>
    <t>Secondary Test Score</t>
  </si>
  <si>
    <t>Describe the proposed pollution control project.</t>
  </si>
  <si>
    <t>Standard and Poor's or Moody's</t>
  </si>
  <si>
    <t xml:space="preserve">Allows the user to find specific census data sets. To identify the community median household income for Fairfax County, select the topic "People:Income/Earnings (Households)"; narrow the geography to Fairfax County, Virginia; and within the Search results, search for: DP03: Selected Economic Characteristics. </t>
  </si>
  <si>
    <t>Data Needed to Calculate the MPS (Worksheets B and C in the Guidance)</t>
  </si>
  <si>
    <t>Ana</t>
  </si>
  <si>
    <r>
      <t>Overview of the steps involved in determining if the costs of the proposed project will likely result in substantial and widespread impacts (</t>
    </r>
    <r>
      <rPr>
        <b/>
        <sz val="12"/>
        <color theme="1"/>
        <rFont val="Arial"/>
        <family val="2"/>
      </rPr>
      <t>Figure 2-1</t>
    </r>
    <r>
      <rPr>
        <sz val="12"/>
        <color theme="1"/>
        <rFont val="Arial"/>
        <family val="2"/>
      </rPr>
      <t xml:space="preserve"> in the Guidance).</t>
    </r>
  </si>
  <si>
    <t xml:space="preserve">These worksheets provide suggested information and methods to conduct an analysis of potential substantial and widespread economic and social impacts when public sector entities must meet certain water quality standards.  The worksheets are not exhaustive of all appropriate economic analyses.  Alternative or additional information and tests may be necessary or desirable in certain circumstances.  
The principles and methods used to evaluate substantial and widespread economic impacts in this spreadsheet are the same principles and methods used in the Guidance.  Although the EPA attempted to maintain the same general structure as the Guidance, it adopted some organizational and format modifications to increase clarity and functionality.  Whenever possible, see the appropriate pages in the Guidance for assistance on specific topics or calculations.  The EPA intends for this spreadsheet to be used in conjunction with the complete Guidance and not as a substitute. </t>
  </si>
  <si>
    <r>
      <t>1</t>
    </r>
    <r>
      <rPr>
        <sz val="12"/>
        <color indexed="8"/>
        <rFont val="Arial"/>
        <family val="2"/>
      </rPr>
      <t>The Guidance is available at:</t>
    </r>
  </si>
  <si>
    <t>Will households provide revenues for the new pollution control project in the same proportion that they support existing pollution control? (Check a, b or c, below.)</t>
  </si>
  <si>
    <r>
      <t xml:space="preserve">c) No, they will pay based on flow.  Answer three questions to right. (Corresponds to </t>
    </r>
    <r>
      <rPr>
        <b/>
        <sz val="12"/>
        <color theme="1"/>
        <rFont val="Arial"/>
        <family val="2"/>
      </rPr>
      <t>Worksheet C, Option A</t>
    </r>
    <r>
      <rPr>
        <sz val="12"/>
        <color theme="1"/>
        <rFont val="Arial"/>
        <family val="2"/>
      </rPr>
      <t>.)</t>
    </r>
  </si>
  <si>
    <t>1. Total Usage of Project (e.g., MGD for wastewater treatment)</t>
  </si>
  <si>
    <r>
      <rPr>
        <b/>
        <sz val="12"/>
        <color theme="1"/>
        <rFont val="Arial"/>
        <family val="2"/>
      </rPr>
      <t>Description:</t>
    </r>
    <r>
      <rPr>
        <sz val="12"/>
        <color theme="1"/>
        <rFont val="Arial"/>
        <family val="2"/>
      </rPr>
      <t xml:space="preserve"> This worksheet displays the total annual pollution control costs per household calculated from data entered in other spreadsheets. This worksheet is for informational purposes only.  No input is required.
If the option in the tab named "2. MPS Inputs" indicates that households will provide revenues for the pollution control project in the same or different proportion that they support existing pollution control (choice a or b), then the spreadsheet uses </t>
    </r>
    <r>
      <rPr>
        <b/>
        <sz val="12"/>
        <color theme="1"/>
        <rFont val="Arial"/>
        <family val="2"/>
      </rPr>
      <t xml:space="preserve">Worksheet C </t>
    </r>
    <r>
      <rPr>
        <sz val="12"/>
        <color theme="1"/>
        <rFont val="Arial"/>
        <family val="2"/>
      </rPr>
      <t xml:space="preserve">parts A, B, and C. However, if households pay based on flow (choice c), then the spreadsheet uses </t>
    </r>
    <r>
      <rPr>
        <b/>
        <sz val="12"/>
        <color theme="1"/>
        <rFont val="Arial"/>
        <family val="2"/>
      </rPr>
      <t>Worksheet C</t>
    </r>
    <r>
      <rPr>
        <sz val="12"/>
        <color theme="1"/>
        <rFont val="Arial"/>
        <family val="2"/>
      </rPr>
      <t xml:space="preserve"> part A and </t>
    </r>
    <r>
      <rPr>
        <b/>
        <sz val="12"/>
        <color theme="1"/>
        <rFont val="Arial"/>
        <family val="2"/>
      </rPr>
      <t>Worksheet C: Option A</t>
    </r>
    <r>
      <rPr>
        <sz val="12"/>
        <color theme="1"/>
        <rFont val="Arial"/>
        <family val="2"/>
      </rPr>
      <t xml:space="preserve">. </t>
    </r>
  </si>
  <si>
    <t>Will households provide revenues for the new pollution control project in the same proportion that they support existing pollution control?</t>
  </si>
  <si>
    <t>b) No, they will pay</t>
  </si>
  <si>
    <t>c) No, they will pay based on flow. (Continue on Calculation of Total Annual Pollution Control Costs Per Household Based on Flow.)</t>
  </si>
  <si>
    <t>Proportion of Costs Paid by Households [(6a) or (6b)]</t>
  </si>
  <si>
    <t>Total Usage of Project (e.g., MGD for wastewater treatment)</t>
  </si>
  <si>
    <r>
      <rPr>
        <b/>
        <sz val="12"/>
        <color theme="1"/>
        <rFont val="Arial"/>
        <family val="2"/>
      </rPr>
      <t>Description:</t>
    </r>
    <r>
      <rPr>
        <sz val="12"/>
        <color theme="1"/>
        <rFont val="Arial"/>
        <family val="2"/>
      </rPr>
      <t xml:space="preserve"> This worksheet provides potential sources for the socioeconomic data required to perform the calculations in this spreadsheet.  This worksheet is for informational purposes only.  No input is required.</t>
    </r>
  </si>
  <si>
    <r>
      <t>Description:</t>
    </r>
    <r>
      <rPr>
        <sz val="12"/>
        <color theme="1"/>
        <rFont val="Arial"/>
        <family val="2"/>
      </rPr>
      <t xml:space="preserve"> This worksheet provides two specific examples of where socioeconomic data required to perform the calculations in this spreadsheet may be obtained for two communities.  This worksheet is for informational purposes only.  No input is required.</t>
    </r>
  </si>
  <si>
    <r>
      <rPr>
        <b/>
        <sz val="12"/>
        <color theme="1"/>
        <rFont val="Arial"/>
        <family val="2"/>
      </rPr>
      <t>Description:</t>
    </r>
    <r>
      <rPr>
        <sz val="12"/>
        <color theme="1"/>
        <rFont val="Arial"/>
        <family val="2"/>
      </rPr>
      <t xml:space="preserve"> This worksheet displays the total annualized project costs.  This worksheet is for informational purposes only.  No input is required.</t>
    </r>
  </si>
  <si>
    <r>
      <t xml:space="preserve">Notes: 
</t>
    </r>
    <r>
      <rPr>
        <vertAlign val="superscript"/>
        <sz val="12"/>
        <color theme="1"/>
        <rFont val="Arial"/>
        <family val="2"/>
      </rPr>
      <t>1</t>
    </r>
    <r>
      <rPr>
        <sz val="12"/>
        <color theme="1"/>
        <rFont val="Arial"/>
        <family val="2"/>
      </rPr>
      <t xml:space="preserve"> If the state has statutory limits on property tax collections and/or rates or data on full-market value of taxable property are not available, "Overall Net Debt as Percent of Full Market Value of Taxable Property" is replaced with "Overall Net Debt Per Capita" and "Property Tax Revenues as a Percent of Full-Market Value of Taxable Property" is dropped.
</t>
    </r>
    <r>
      <rPr>
        <vertAlign val="superscript"/>
        <sz val="12"/>
        <color theme="1"/>
        <rFont val="Arial"/>
        <family val="2"/>
      </rPr>
      <t>2</t>
    </r>
    <r>
      <rPr>
        <sz val="12"/>
        <color theme="1"/>
        <rFont val="Arial"/>
        <family val="2"/>
      </rPr>
      <t xml:space="preserve"> If the community's employment rate is equal to the national average unemployment rate, plus or minus 1%, then the community's unemployment rate is assessed as being equal to the national rate.
</t>
    </r>
    <r>
      <rPr>
        <vertAlign val="superscript"/>
        <sz val="12"/>
        <color theme="1"/>
        <rFont val="Arial"/>
        <family val="2"/>
      </rPr>
      <t>3</t>
    </r>
    <r>
      <rPr>
        <sz val="12"/>
        <color theme="1"/>
        <rFont val="Arial"/>
        <family val="2"/>
      </rPr>
      <t xml:space="preserve"> If the community's median household income is equal to the state median, plus or minus 10%, then the community's median household income is assessed as being equal to the state's median household income.
</t>
    </r>
    <r>
      <rPr>
        <vertAlign val="superscript"/>
        <sz val="12"/>
        <color theme="1"/>
        <rFont val="Arial"/>
        <family val="2"/>
      </rPr>
      <t>4</t>
    </r>
    <r>
      <rPr>
        <sz val="12"/>
        <color theme="1"/>
        <rFont val="Arial"/>
        <family val="2"/>
      </rPr>
      <t xml:space="preserve"> If one of the debt or socioeconomic indicators is not available, the two financial management indicators are averaged and this averaged value is used as a single indicator with the remaining indicators.</t>
    </r>
  </si>
  <si>
    <r>
      <rPr>
        <b/>
        <sz val="12"/>
        <color theme="1"/>
        <rFont val="Arial"/>
        <family val="2"/>
      </rPr>
      <t>Description</t>
    </r>
    <r>
      <rPr>
        <sz val="12"/>
        <color theme="1"/>
        <rFont val="Arial"/>
        <family val="2"/>
      </rPr>
      <t>: This flowchart is an overview of the steps involved in determining if the costs of the proposed project will likely result in substantial and widespread impacts. No input is required.</t>
    </r>
  </si>
  <si>
    <t>Uses and Variances - Evaluating Substantial and Widespread Economic and Social Impacts: Public Sector Entities</t>
  </si>
  <si>
    <t>a) No</t>
  </si>
  <si>
    <t>b) Yes (enter the number of residents in the affected community below)</t>
  </si>
  <si>
    <t>This is a blank cell used for formatting purposes.</t>
  </si>
  <si>
    <r>
      <t xml:space="preserve">1. Enter information about the proposed project in the tab named: "1. Project Information" (only </t>
    </r>
    <r>
      <rPr>
        <b/>
        <sz val="12"/>
        <rFont val="Arial"/>
        <family val="2"/>
      </rPr>
      <t>cells marked with an asterisk (*)</t>
    </r>
    <r>
      <rPr>
        <sz val="12"/>
        <color indexed="8"/>
        <rFont val="Arial"/>
        <family val="2"/>
      </rPr>
      <t xml:space="preserve"> require input).
The most cost-effective approach to meeting water quality standards should be considered in the analysis. The analysis should include assumptions about excess capacity, population growth, and consideration of alternative technologies. An accurate estimate of project costs may be available from the project's design engineers. If site-specific engineering cost estimates are not available, preliminary project cost estimates can sometimes be derived from a comparable project in the State or from the judgment of experienced water pollution control engineers. See Section 2.1.a in the Guidance for more information. </t>
    </r>
  </si>
  <si>
    <r>
      <t xml:space="preserve">2. Enter information that will be used to calculate the municipal preliminary screener (MPS) value in the tab named: "2. MPS Inputs"  (only </t>
    </r>
    <r>
      <rPr>
        <b/>
        <sz val="12"/>
        <rFont val="Arial"/>
        <family val="2"/>
      </rPr>
      <t>cells marked with an asterisk (*)</t>
    </r>
    <r>
      <rPr>
        <sz val="12"/>
        <color indexed="8"/>
        <rFont val="Arial"/>
        <family val="2"/>
      </rPr>
      <t xml:space="preserve"> require input).
The MPS is the average annualized pollution control cost per household within the affected  community.  The affected community is defined as those who will pay the compliance costs. Current costs of pollution controls must be considered along with the projected annual costs of the proposed pollution control project. The existing cost per household usually can be obtained from municipal records.  If project costs were estimated for a prior year, these costs should be adjusted to reflect current year prices using the average annual national Consumer Price Index (CPI) inflation rate for the period available from the Bureau of Labor Statistics. See Section 2.3 in the Guidance for more information.</t>
    </r>
  </si>
  <si>
    <r>
      <t xml:space="preserve">4. </t>
    </r>
    <r>
      <rPr>
        <b/>
        <sz val="12"/>
        <color indexed="8"/>
        <rFont val="Arial"/>
        <family val="2"/>
      </rPr>
      <t>If the MPS indicates substantial impacts may occur</t>
    </r>
    <r>
      <rPr>
        <sz val="12"/>
        <color indexed="8"/>
        <rFont val="Arial"/>
        <family val="2"/>
      </rPr>
      <t xml:space="preserve"> (i.e. it exceeds 1.0%), continue with the Secondary Test by entering socioeconomic data for the affected community in the tab named: "4. Secondary Test Inputs" (only </t>
    </r>
    <r>
      <rPr>
        <b/>
        <sz val="12"/>
        <rFont val="Arial"/>
        <family val="2"/>
      </rPr>
      <t>cells marked with an asterisk (*)</t>
    </r>
    <r>
      <rPr>
        <sz val="12"/>
        <color indexed="8"/>
        <rFont val="Arial"/>
        <family val="2"/>
      </rPr>
      <t xml:space="preserve"> require input).
The resulting Secondary Test Score is calculated on tab "5. Secondary Test Score." See Section 2.4 in the Guidance for more information.</t>
    </r>
  </si>
  <si>
    <r>
      <t xml:space="preserve">6. </t>
    </r>
    <r>
      <rPr>
        <b/>
        <sz val="12"/>
        <color indexed="8"/>
        <rFont val="Arial"/>
        <family val="2"/>
      </rPr>
      <t xml:space="preserve"> If the substantial impacts matrix suggests that impacts may be substantial</t>
    </r>
    <r>
      <rPr>
        <sz val="12"/>
        <color indexed="8"/>
        <rFont val="Arial"/>
        <family val="2"/>
      </rPr>
      <t>, determine if the impacts will be widespread in the tab named: "7. Widespread Impact Analysis" (</t>
    </r>
    <r>
      <rPr>
        <b/>
        <sz val="12"/>
        <rFont val="Arial"/>
        <family val="2"/>
      </rPr>
      <t>cells marked with an asterisk (*)</t>
    </r>
    <r>
      <rPr>
        <sz val="12"/>
        <color indexed="8"/>
        <rFont val="Arial"/>
        <family val="2"/>
      </rPr>
      <t xml:space="preserve"> require input). 
There are no standard economic tests or benchmarks to evaluate whether or not substantial economic impacts will also have widespread effects.  Instead, describe relative changes in socioeconomic conditions such as unemployment,  local economic activity, household income, tax revenues, indirect effects on other businesses, and sewer fees. This worksheet helps collect and organize the types of information that can be considered when evaluating impacts on the surrounding community. See Section 4 in the Guidance for additional information.</t>
    </r>
  </si>
  <si>
    <r>
      <rPr>
        <b/>
        <sz val="12"/>
        <color theme="1"/>
        <rFont val="Arial"/>
        <family val="2"/>
      </rPr>
      <t>Instructions</t>
    </r>
    <r>
      <rPr>
        <sz val="12"/>
        <color theme="1"/>
        <rFont val="Arial"/>
        <family val="2"/>
      </rPr>
      <t xml:space="preserve">: Enter information in the </t>
    </r>
    <r>
      <rPr>
        <b/>
        <sz val="12"/>
        <rFont val="Arial"/>
        <family val="2"/>
      </rPr>
      <t>cells marked with an asterisk (*)</t>
    </r>
    <r>
      <rPr>
        <sz val="12"/>
        <color theme="1"/>
        <rFont val="Arial"/>
        <family val="2"/>
      </rPr>
      <t xml:space="preserve"> about the most cost-effective approach to meet water quality standards. The most accurate estimate of project costs may be available from the discharger's design engineers.  If site-specific engineering cost estimates are not available, preliminary project cost estimates may be derived from a comparable project in the State or from the judgment of experienced water pollution control engineers.</t>
    </r>
  </si>
  <si>
    <t>*</t>
  </si>
  <si>
    <t xml:space="preserve">       b) No, they will pay a different percentage. Enter to right.</t>
  </si>
  <si>
    <r>
      <rPr>
        <b/>
        <sz val="12"/>
        <color indexed="8"/>
        <rFont val="Arial"/>
        <family val="2"/>
      </rPr>
      <t>Description</t>
    </r>
    <r>
      <rPr>
        <sz val="12"/>
        <color indexed="8"/>
        <rFont val="Arial"/>
        <family val="2"/>
      </rPr>
      <t xml:space="preserve">: This worksheet contains the information needed to calculate the municipal preliminary screener (MPS).  The MPS is the average annualized pollution control cost per household in the affected  community. The MPS helps to determine whether or not the community can clearly pay for the project without incurring any substantial impacts. See the Guidance documentation below for additional information.
</t>
    </r>
    <r>
      <rPr>
        <b/>
        <sz val="12"/>
        <color indexed="8"/>
        <rFont val="Arial"/>
        <family val="2"/>
      </rPr>
      <t>Instructions</t>
    </r>
    <r>
      <rPr>
        <sz val="12"/>
        <color indexed="8"/>
        <rFont val="Arial"/>
        <family val="2"/>
      </rPr>
      <t xml:space="preserve">: Enter the requested information into the </t>
    </r>
    <r>
      <rPr>
        <b/>
        <sz val="12"/>
        <rFont val="Arial"/>
        <family val="2"/>
      </rPr>
      <t>cells marked with an asterisk (*).</t>
    </r>
    <r>
      <rPr>
        <sz val="12"/>
        <color indexed="8"/>
        <rFont val="Arial"/>
        <family val="2"/>
      </rPr>
      <t xml:space="preserve"> The affected community is the governmental jurisdiction or jurisdictions responsible for paying compliance costs.  Current costs of pollution controls can also be considered in addition to the projected annual costs of the proposed pollution control project.  The existing cost per household usually can be obtained from municipal records.  If project costs are estimated for a prior year, these costs should be adjusted to reflect current year prices using the average annual national Consumer Price Index (CPI) inflation rate for the period available from the Bureau of Labor Statistics. </t>
    </r>
  </si>
  <si>
    <r>
      <rPr>
        <b/>
        <sz val="12"/>
        <color indexed="8"/>
        <rFont val="Arial"/>
        <family val="2"/>
      </rPr>
      <t xml:space="preserve">Description: </t>
    </r>
    <r>
      <rPr>
        <sz val="12"/>
        <color indexed="8"/>
        <rFont val="Arial"/>
        <family val="2"/>
      </rPr>
      <t>This worksheet contains the numerical data necessary to calculate the secondary test score.  The secondary test score characterizes the community's current financial and socioeconomic condition.  See the Guidance documentation below for additional information.</t>
    </r>
    <r>
      <rPr>
        <b/>
        <sz val="12"/>
        <color indexed="8"/>
        <rFont val="Arial"/>
        <family val="2"/>
      </rPr>
      <t xml:space="preserve">
Instructions</t>
    </r>
    <r>
      <rPr>
        <sz val="12"/>
        <color indexed="8"/>
        <rFont val="Arial"/>
        <family val="2"/>
      </rPr>
      <t xml:space="preserve">: If the MPS indicates substantial impacts may occur (i.e. it exceeds 1.0%), proceed with the secondary test by entering socioeconomic data for the affected community in the </t>
    </r>
    <r>
      <rPr>
        <b/>
        <sz val="12"/>
        <rFont val="Arial"/>
        <family val="2"/>
      </rPr>
      <t>cells marked with an asterisk (*)</t>
    </r>
    <r>
      <rPr>
        <sz val="12"/>
        <color indexed="8"/>
        <rFont val="Arial"/>
        <family val="2"/>
      </rPr>
      <t xml:space="preserve">. Additional information on potential sources of data are provided in the tab named: "Potential Data Sources," and example data sources are provided in the tab named: "Example Data Sources."  If one or more of the six indicators is not developed, provide an explanation as to why the indicator is not appropriate or not available. </t>
    </r>
  </si>
  <si>
    <r>
      <rPr>
        <b/>
        <sz val="12"/>
        <color indexed="8"/>
        <rFont val="Arial"/>
        <family val="2"/>
      </rPr>
      <t>Description:</t>
    </r>
    <r>
      <rPr>
        <sz val="12"/>
        <color indexed="8"/>
        <rFont val="Arial"/>
        <family val="2"/>
      </rPr>
      <t xml:space="preserve"> This worksheet indicates whether the substantial economic impacts will also be widespread.  The EPA considers substantial economic impacts to be widespread if they will have significant adverse impacts on the local community.  See the Guidance documentation below for additional information.</t>
    </r>
    <r>
      <rPr>
        <b/>
        <sz val="12"/>
        <color indexed="8"/>
        <rFont val="Arial"/>
        <family val="2"/>
      </rPr>
      <t xml:space="preserve">
Instructions:</t>
    </r>
    <r>
      <rPr>
        <sz val="12"/>
        <color indexed="8"/>
        <rFont val="Arial"/>
        <family val="2"/>
      </rPr>
      <t xml:space="preserve"> Enter information in the </t>
    </r>
    <r>
      <rPr>
        <b/>
        <sz val="12"/>
        <color indexed="8"/>
        <rFont val="Arial"/>
        <family val="2"/>
      </rPr>
      <t>cells marked with an asterisk (*)</t>
    </r>
    <r>
      <rPr>
        <sz val="12"/>
        <color indexed="8"/>
        <rFont val="Arial"/>
        <family val="2"/>
      </rPr>
      <t xml:space="preserve"> to determine if the substantial economic impacts would result in widespread adverse economic impacts to the local community.  Because there are no standard economic tests or benchmarks that evaluate socioeconomic impacts for the widespread demonstration, describe the relative changes in indicators such as unemployment, the local economy, household income, tax revenues, indirect effects on other businesses, and sewer fees.  This worksheet will help collect and organize the types of information that can be used to determine and demonstrate whether substantial economic impacts will also be widespread.  </t>
    </r>
  </si>
  <si>
    <r>
      <t xml:space="preserve">The MPS indicates if a public entity would clearly </t>
    </r>
    <r>
      <rPr>
        <u/>
        <sz val="12"/>
        <color theme="1"/>
        <rFont val="Arial"/>
        <family val="2"/>
      </rPr>
      <t>not</t>
    </r>
    <r>
      <rPr>
        <sz val="12"/>
        <color theme="1"/>
        <rFont val="Arial"/>
        <family val="2"/>
      </rPr>
      <t xml:space="preserve"> incur substantial economic impacts as a result of the proposed pollution control project.</t>
    </r>
    <r>
      <rPr>
        <b/>
        <sz val="12"/>
        <color theme="1"/>
        <rFont val="Arial"/>
        <family val="2"/>
      </rPr>
      <t xml:space="preserve">
Instructions:</t>
    </r>
    <r>
      <rPr>
        <sz val="12"/>
        <color theme="1"/>
        <rFont val="Arial"/>
        <family val="2"/>
      </rPr>
      <t xml:space="preserve"> Evaluate the MPS by noting which cell is highlighted in </t>
    </r>
    <r>
      <rPr>
        <b/>
        <sz val="12"/>
        <color rgb="FFEA6716"/>
        <rFont val="Arial"/>
        <family val="2"/>
      </rPr>
      <t xml:space="preserve">orange </t>
    </r>
    <r>
      <rPr>
        <sz val="12"/>
        <color theme="1"/>
        <rFont val="Arial"/>
        <family val="2"/>
      </rPr>
      <t>and</t>
    </r>
    <r>
      <rPr>
        <b/>
        <sz val="12"/>
        <color theme="1"/>
        <rFont val="Arial"/>
        <family val="2"/>
      </rPr>
      <t xml:space="preserve"> marked with an asterisk (*).</t>
    </r>
    <r>
      <rPr>
        <sz val="12"/>
        <color theme="1"/>
        <rFont val="Arial"/>
        <family val="2"/>
      </rPr>
      <t xml:space="preserve"> If the MPS is less than 1.0 percent of median household income, the EPA does </t>
    </r>
    <r>
      <rPr>
        <u/>
        <sz val="12"/>
        <color theme="1"/>
        <rFont val="Arial"/>
        <family val="2"/>
      </rPr>
      <t>not</t>
    </r>
    <r>
      <rPr>
        <sz val="12"/>
        <color theme="1"/>
        <rFont val="Arial"/>
        <family val="2"/>
      </rPr>
      <t xml:space="preserve"> expect the pollution control project to impose a substantial economic impact on the community; do not continue to the secondary affordability test.  If the MPS is greater than 2.0 percent of median household income, then the pollution control project may result in a substantial economic impact to the community; continue to the secondary affordability test.  If the MPS is between 1.0 and  2.0 percent of median household income, the community may incur a mid-range economic impact; continuing to the secondary affordability test is optional.  See the Guidance documentation below for more information.</t>
    </r>
  </si>
  <si>
    <r>
      <t xml:space="preserve">Note column of cell highlighted in </t>
    </r>
    <r>
      <rPr>
        <b/>
        <sz val="12"/>
        <color theme="9" tint="-0.249977111117893"/>
        <rFont val="Arial"/>
        <family val="2"/>
      </rPr>
      <t xml:space="preserve">orange </t>
    </r>
    <r>
      <rPr>
        <sz val="12"/>
        <color theme="1"/>
        <rFont val="Arial"/>
        <family val="2"/>
      </rPr>
      <t>and</t>
    </r>
    <r>
      <rPr>
        <b/>
        <sz val="12"/>
        <color theme="1"/>
        <rFont val="Arial"/>
        <family val="2"/>
      </rPr>
      <t xml:space="preserve"> marked with an asterisk (*) </t>
    </r>
    <r>
      <rPr>
        <sz val="12"/>
        <rFont val="Arial"/>
        <family val="2"/>
      </rPr>
      <t>below:</t>
    </r>
  </si>
  <si>
    <r>
      <rPr>
        <b/>
        <sz val="12"/>
        <color theme="1"/>
        <rFont val="Arial"/>
        <family val="2"/>
      </rPr>
      <t>Description:</t>
    </r>
    <r>
      <rPr>
        <sz val="12"/>
        <color theme="1"/>
        <rFont val="Arial"/>
        <family val="2"/>
      </rPr>
      <t xml:space="preserve"> This worksheet calculates the secondary test score, which characterizes the affected community's current financial and socioeconomic condition.  The secondary test score is used in combination with the MPS to evaluate whether or not substantial economic impacts are likely to occur.  See the Guidance documentation below for additional information.
</t>
    </r>
    <r>
      <rPr>
        <b/>
        <sz val="12"/>
        <color theme="1"/>
        <rFont val="Arial"/>
        <family val="2"/>
      </rPr>
      <t xml:space="preserve">Instructions: </t>
    </r>
    <r>
      <rPr>
        <sz val="12"/>
        <color theme="1"/>
        <rFont val="Arial"/>
        <family val="2"/>
      </rPr>
      <t xml:space="preserve">Verify that the appropriate cell is selected in each row and in the "Score" column to be summed below (highlighted in </t>
    </r>
    <r>
      <rPr>
        <b/>
        <sz val="12"/>
        <color theme="9" tint="-0.249977111117893"/>
        <rFont val="Arial"/>
        <family val="2"/>
      </rPr>
      <t>orange</t>
    </r>
    <r>
      <rPr>
        <sz val="12"/>
        <color theme="1"/>
        <rFont val="Arial"/>
        <family val="2"/>
      </rPr>
      <t xml:space="preserve"> and </t>
    </r>
    <r>
      <rPr>
        <b/>
        <sz val="12"/>
        <color theme="1"/>
        <rFont val="Arial"/>
        <family val="2"/>
      </rPr>
      <t>marked with an asterisk (*)</t>
    </r>
    <r>
      <rPr>
        <sz val="12"/>
        <color theme="1"/>
        <rFont val="Arial"/>
        <family val="2"/>
      </rPr>
      <t xml:space="preserve">). </t>
    </r>
  </si>
  <si>
    <r>
      <t xml:space="preserve">Weak </t>
    </r>
    <r>
      <rPr>
        <vertAlign val="superscript"/>
        <sz val="12"/>
        <color theme="1"/>
        <rFont val="Arial"/>
        <family val="2"/>
      </rPr>
      <t>a</t>
    </r>
  </si>
  <si>
    <r>
      <t xml:space="preserve">Mid-Range </t>
    </r>
    <r>
      <rPr>
        <vertAlign val="superscript"/>
        <sz val="12"/>
        <color theme="1"/>
        <rFont val="Arial"/>
        <family val="2"/>
      </rPr>
      <t>b</t>
    </r>
  </si>
  <si>
    <r>
      <t xml:space="preserve">Strong </t>
    </r>
    <r>
      <rPr>
        <vertAlign val="superscript"/>
        <sz val="12"/>
        <color theme="1"/>
        <rFont val="Arial"/>
        <family val="2"/>
      </rPr>
      <t>c</t>
    </r>
  </si>
  <si>
    <t>a. Weak is a score of 1 point</t>
  </si>
  <si>
    <t>b. Mid-Range is a score of 2 points</t>
  </si>
  <si>
    <t>c. Strong is a score of 3 points</t>
  </si>
  <si>
    <r>
      <rPr>
        <b/>
        <sz val="12"/>
        <color indexed="8"/>
        <rFont val="Arial"/>
        <family val="2"/>
      </rPr>
      <t xml:space="preserve">Description: </t>
    </r>
    <r>
      <rPr>
        <sz val="12"/>
        <color indexed="8"/>
        <rFont val="Arial"/>
        <family val="2"/>
      </rPr>
      <t>This matrix evaluates the likelihood of substantial economic impacts due to implementation of the pollution control costs.  See the Guidance documentation below for additional information.</t>
    </r>
    <r>
      <rPr>
        <b/>
        <sz val="12"/>
        <color indexed="8"/>
        <rFont val="Arial"/>
        <family val="2"/>
      </rPr>
      <t xml:space="preserve">
Instructions:</t>
    </r>
    <r>
      <rPr>
        <sz val="12"/>
        <color indexed="8"/>
        <rFont val="Arial"/>
        <family val="2"/>
      </rPr>
      <t xml:space="preserve"> Evaluate the combined results of the MPS and the secondary test by noting which cell in the Substantial Impacts Matrix below is highlighted in </t>
    </r>
    <r>
      <rPr>
        <b/>
        <sz val="12"/>
        <color theme="9" tint="-0.249977111117893"/>
        <rFont val="Arial"/>
        <family val="2"/>
      </rPr>
      <t xml:space="preserve">orange </t>
    </r>
    <r>
      <rPr>
        <sz val="12"/>
        <color theme="1"/>
        <rFont val="Arial"/>
        <family val="2"/>
      </rPr>
      <t xml:space="preserve">and </t>
    </r>
    <r>
      <rPr>
        <b/>
        <sz val="12"/>
        <color theme="1"/>
        <rFont val="Arial"/>
        <family val="2"/>
      </rPr>
      <t>marked with an asterisk (*)</t>
    </r>
    <r>
      <rPr>
        <sz val="12"/>
        <color indexed="8"/>
        <rFont val="Arial"/>
        <family val="2"/>
      </rPr>
      <t xml:space="preserve">.  If the matrix indicates the pollution control project is </t>
    </r>
    <r>
      <rPr>
        <u/>
        <sz val="12"/>
        <color indexed="8"/>
        <rFont val="Arial"/>
        <family val="2"/>
      </rPr>
      <t>not</t>
    </r>
    <r>
      <rPr>
        <sz val="12"/>
        <color indexed="8"/>
        <rFont val="Arial"/>
        <family val="2"/>
      </rPr>
      <t xml:space="preserve"> likely to impose a substantial economic impact on the community, do not continue to the widespread analysis.  If the matrix indicates the pollution control project is likely to impose a substantial economic impact on the community, continue to the widespread analysis.  If the matrix indicates the pollution control project may or may not impose a substantial economic impact on the community, continuing to the widespread analysis is optional.  </t>
    </r>
  </si>
  <si>
    <r>
      <t xml:space="preserve">The purpose of this spreadsheet is to help states, tribes, and stakeholders implement the recommendations in EPA's Interim Economic Guidance for Water Quality Standards, Workbook (1995).
Federal regulations allow the lowering or removal of certain designated uses if the pollution controls needed to attain those uses will result in substantial and widespread economic and social impacts (CFR 40 131.10(g)(6)).  The EPA developed guidance (EPA-823-B-95-002 Interim Economic Guidance for Water Quality Standards, Workbook (1995)) to help states, tribes, and stakeholders evaluate the potential for substantial and widespread economic and social impacts (hereafter termed “The Guidance”).  The Guidance recommends methods for calculating socioeconomic and financial indicators and ways to evaluate and interpret them.  Worksheets are provided in the appendix to facilitate the calculation, evaluation, and interpretation of these recommended indicators.
This spreadsheet supplements The Guidance by guiding the user through the necessary calculation steps to successfully implement The Guidance recommendations.  The spreadsheet provides instructions on what information needs to be obtained and how to obtain it, organizes and stores the information in a sensible and relevant format, performs the required calculations on numeric information wherever feasible, and evaluates the results.  The spreadsheet also clearly displays the information, methodology, and analytical results in a way that can be used to compile needed documentation when applying for variances or changes in designated uses.
Below are general instructions on how to use this spreadsheet.  The worksheet tabs along the bottom of the screen provide access to each sequential step in the analysis that is recommended in the Guidance.  In all worksheets, only </t>
    </r>
    <r>
      <rPr>
        <b/>
        <sz val="12"/>
        <rFont val="Arial"/>
        <family val="2"/>
      </rPr>
      <t>cells marked with an asterisk (*)</t>
    </r>
    <r>
      <rPr>
        <sz val="12"/>
        <color theme="1"/>
        <rFont val="Arial"/>
        <family val="2"/>
      </rPr>
      <t xml:space="preserve"> require input.  Worksheets that do not require input refer to information from other cells for the purpose of providing supplementary information and documentation.  Information is automatically transferred to the appropriate worksheets for analysis and display of results.</t>
    </r>
  </si>
  <si>
    <t>5. Secondary Test Score</t>
  </si>
  <si>
    <t>6. Substantial Impacts Matrix</t>
  </si>
  <si>
    <t>Example data sources for "4. Secondary Test Inputs" (Worksheet E).</t>
  </si>
  <si>
    <t>Changelog</t>
  </si>
  <si>
    <t>Describes bug fixes and other modifications that have been made since the original spreadsheet was posted to the EPA web site.</t>
  </si>
  <si>
    <r>
      <rPr>
        <b/>
        <sz val="12"/>
        <color theme="1"/>
        <rFont val="Arial"/>
        <family val="2"/>
      </rPr>
      <t>Description:</t>
    </r>
    <r>
      <rPr>
        <sz val="12"/>
        <color theme="1"/>
        <rFont val="Arial"/>
        <family val="2"/>
      </rPr>
      <t xml:space="preserve"> This worksheet describes bug fixes and other modifications that have been made since the original spreadsheet was posted to the EPA web site.</t>
    </r>
  </si>
  <si>
    <r>
      <t xml:space="preserve">June 2013
</t>
    </r>
    <r>
      <rPr>
        <sz val="12"/>
        <color theme="1"/>
        <rFont val="Arial"/>
        <family val="2"/>
      </rPr>
      <t xml:space="preserve">On “2. MPS Inputs” and “4. Secondary Test Input” tabs, made minor formatting changes for consistency (bold outline for instruction boxes, and number format in cells F32 and F33)
On “5. Secondary Test Score” and “7. Widespread Impact Analysis,” corrected minor formatting issues (cell borders)
Unlocked cell B17 (description of missing data) in “4. Secondary Test Inputs”
Fixed minor formatting issues for printer compatibility on several tabs
Fixed two typos in cells B20 and B21 in “Purpose and Instructions”
</t>
    </r>
    <r>
      <rPr>
        <b/>
        <sz val="12"/>
        <color theme="1"/>
        <rFont val="Arial"/>
        <family val="2"/>
      </rPr>
      <t xml:space="preserve">
</t>
    </r>
  </si>
  <si>
    <r>
      <t xml:space="preserve">July 2015
</t>
    </r>
    <r>
      <rPr>
        <sz val="12"/>
        <color theme="1"/>
        <rFont val="Arial"/>
        <family val="2"/>
      </rPr>
      <t xml:space="preserve">Changed calculation of average in "5. Secondary Test Score" to reflect replacement of two financial management indicators with a single average financial management indicator when one debt or socioeconomic indicator is unavailable.
</t>
    </r>
    <r>
      <rPr>
        <b/>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</si>
</sst>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44" formatCode="_(&quot;$&quot;* #,##0.00_);_(&quot;$&quot;* \(#,##0.00\);_(&quot;$&quot;* &quot;-&quot;??_);_(@_)"/>
    <numFmt numFmtId="164" formatCode="&quot;$&quot;#,##0.00"/>
    <numFmt numFmtId="165" formatCode="0.0000"/>
    <numFmt numFmtId="166" formatCode="&quot;$&quot;#,##0"/>
    <numFmt numFmtId="167" formatCode="0.0"/>
    <numFmt numFmtId="168" formatCode="0.0%"/>
    <numFmt numFmtId="169" formatCode=";;;"/>
  </numFmts>
  <fonts count="25" x14ac:knownFonts="1">
    <font>
      <sz val="11"/>
      <color theme="1"/>
      <name val="Calibri"/>
      <family val="2"/>
      <scheme val="minor"/>
    </font>
    <font>
      <sz val="11"/>
      <color theme="1"/>
      <name val="Garamond"/>
      <family val="2"/>
    </font>
    <font>
      <sz val="11"/>
      <color theme="1"/>
      <name val="Garamond"/>
      <family val="2"/>
    </font>
    <font>
      <sz val="11"/>
      <color theme="1"/>
      <name val="Calibri"/>
      <family val="2"/>
      <scheme val="minor"/>
    </font>
    <font>
      <sz val="10"/>
      <name val="Arial"/>
      <family val="2"/>
    </font>
    <font>
      <u/>
      <sz val="11"/>
      <color theme="10"/>
      <name val="Calibri"/>
      <family val="2"/>
      <scheme val="minor"/>
    </font>
    <font>
      <b/>
      <sz val="12"/>
      <color theme="1"/>
      <name val="Arial"/>
      <family val="2"/>
    </font>
    <font>
      <sz val="12"/>
      <color theme="1"/>
      <name val="Arial"/>
      <family val="2"/>
    </font>
    <font>
      <i/>
      <sz val="12"/>
      <color theme="1"/>
      <name val="Arial"/>
      <family val="2"/>
    </font>
    <font>
      <vertAlign val="superscript"/>
      <sz val="12"/>
      <color theme="1"/>
      <name val="Arial"/>
      <family val="2"/>
    </font>
    <font>
      <sz val="12"/>
      <color indexed="8"/>
      <name val="Arial"/>
      <family val="2"/>
    </font>
    <font>
      <b/>
      <sz val="12"/>
      <color indexed="8"/>
      <name val="Arial"/>
      <family val="2"/>
    </font>
    <font>
      <vertAlign val="superscript"/>
      <sz val="12"/>
      <color indexed="8"/>
      <name val="Arial"/>
      <family val="2"/>
    </font>
    <font>
      <u/>
      <sz val="12"/>
      <color theme="10"/>
      <name val="Arial"/>
      <family val="2"/>
    </font>
    <font>
      <b/>
      <i/>
      <sz val="12"/>
      <color theme="1"/>
      <name val="Arial"/>
      <family val="2"/>
    </font>
    <font>
      <b/>
      <sz val="12"/>
      <name val="Arial"/>
      <family val="2"/>
    </font>
    <font>
      <sz val="12"/>
      <name val="Arial"/>
      <family val="2"/>
    </font>
    <font>
      <u/>
      <sz val="12"/>
      <color theme="1"/>
      <name val="Arial"/>
      <family val="2"/>
    </font>
    <font>
      <b/>
      <sz val="12"/>
      <color rgb="FFEA6716"/>
      <name val="Arial"/>
      <family val="2"/>
    </font>
    <font>
      <b/>
      <sz val="12"/>
      <color theme="9" tint="-0.249977111117893"/>
      <name val="Arial"/>
      <family val="2"/>
    </font>
    <font>
      <sz val="12"/>
      <color rgb="FFFF0000"/>
      <name val="Arial"/>
      <family val="2"/>
    </font>
    <font>
      <u/>
      <sz val="12"/>
      <color indexed="8"/>
      <name val="Arial"/>
      <family val="2"/>
    </font>
    <font>
      <sz val="12"/>
      <color theme="1"/>
      <name val="Calibri"/>
      <family val="2"/>
      <scheme val="minor"/>
    </font>
    <font>
      <sz val="12"/>
      <color theme="1"/>
      <name val="Wingdings"/>
      <charset val="2"/>
    </font>
    <font>
      <sz val="12"/>
      <color theme="0"/>
      <name val="Arial"/>
      <family val="2"/>
    </font>
  </fonts>
  <fills count="10">
    <fill>
      <patternFill patternType="none"/>
    </fill>
    <fill>
      <patternFill patternType="gray125"/>
    </fill>
    <fill>
      <patternFill patternType="solid">
        <fgColor theme="6" tint="0.59999389629810485"/>
        <bgColor indexed="64"/>
      </patternFill>
    </fill>
    <fill>
      <patternFill patternType="solid">
        <fgColor indexed="65"/>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indexed="9"/>
        <bgColor indexed="26"/>
      </patternFill>
    </fill>
    <fill>
      <patternFill patternType="solid">
        <fgColor theme="0" tint="-0.499984740745262"/>
        <bgColor indexed="64"/>
      </patternFill>
    </fill>
  </fills>
  <borders count="1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auto="1"/>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double">
        <color indexed="64"/>
      </right>
      <top style="thin">
        <color indexed="64"/>
      </top>
      <bottom style="medium">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diagonal/>
    </border>
    <border>
      <left/>
      <right/>
      <top style="thin">
        <color indexed="8"/>
      </top>
      <bottom/>
      <diagonal/>
    </border>
    <border>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double">
        <color indexed="64"/>
      </right>
      <top style="double">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style="medium">
        <color auto="1"/>
      </right>
      <top style="thin">
        <color indexed="64"/>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auto="1"/>
      </bottom>
      <diagonal/>
    </border>
    <border>
      <left/>
      <right style="medium">
        <color auto="1"/>
      </right>
      <top style="thin">
        <color indexed="64"/>
      </top>
      <bottom style="thin">
        <color auto="1"/>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auto="1"/>
      </right>
      <top style="thin">
        <color auto="1"/>
      </top>
      <bottom/>
      <diagonal/>
    </border>
    <border>
      <left style="thin">
        <color indexed="8"/>
      </left>
      <right style="thin">
        <color indexed="8"/>
      </right>
      <top style="thin">
        <color indexed="8"/>
      </top>
      <bottom/>
      <diagonal/>
    </border>
    <border>
      <left style="medium">
        <color indexed="64"/>
      </left>
      <right style="medium">
        <color indexed="64"/>
      </right>
      <top style="thin">
        <color indexed="64"/>
      </top>
      <bottom style="thin">
        <color indexed="64"/>
      </bottom>
      <diagonal/>
    </border>
  </borders>
  <cellStyleXfs count="10">
    <xf numFmtId="0" fontId="0" fillId="0" borderId="0"/>
    <xf numFmtId="0" fontId="2" fillId="0" borderId="0"/>
    <xf numFmtId="0" fontId="4" fillId="0" borderId="0"/>
    <xf numFmtId="0" fontId="1" fillId="0" borderId="0"/>
    <xf numFmtId="0" fontId="5" fillId="0" borderId="0" applyNumberFormat="0" applyFill="0" applyBorder="0" applyAlignment="0" applyProtection="0"/>
    <xf numFmtId="0" fontId="1" fillId="0" borderId="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cellStyleXfs>
  <cellXfs count="865">
    <xf numFmtId="0" fontId="0" fillId="0" borderId="0" xfId="0"/>
    <xf numFmtId="0" fontId="7" fillId="3" borderId="0" xfId="1" applyFont="1" applyFill="1" applyAlignment="1">
      <alignment vertical="center"/>
    </xf>
    <xf numFmtId="0" fontId="7" fillId="3" borderId="0" xfId="1" applyFont="1" applyFill="1" applyAlignment="1">
      <alignment vertical="center" wrapText="1"/>
    </xf>
    <xf numFmtId="0" fontId="7" fillId="3" borderId="0" xfId="0" applyFont="1" applyFill="1" applyAlignment="1">
      <alignment vertical="center"/>
    </xf>
    <xf numFmtId="0" fontId="7" fillId="0" borderId="8" xfId="1" applyFont="1" applyFill="1" applyBorder="1" applyAlignment="1">
      <alignment horizontal="center" vertical="center"/>
    </xf>
    <xf numFmtId="0" fontId="7" fillId="0" borderId="7" xfId="1" applyFont="1" applyFill="1" applyBorder="1" applyAlignment="1">
      <alignment vertical="center" wrapText="1"/>
    </xf>
    <xf numFmtId="0" fontId="6" fillId="2" borderId="37" xfId="1" applyFont="1" applyFill="1" applyBorder="1" applyAlignment="1">
      <alignment horizontal="center" vertical="center"/>
    </xf>
    <xf numFmtId="0" fontId="7" fillId="5" borderId="47" xfId="0" applyFont="1" applyFill="1" applyBorder="1"/>
    <xf numFmtId="0" fontId="7" fillId="5" borderId="0" xfId="0" applyFont="1" applyFill="1"/>
    <xf numFmtId="0" fontId="0" fillId="0" borderId="47" xfId="0" applyBorder="1"/>
    <xf numFmtId="0" fontId="7" fillId="3" borderId="0" xfId="0" applyFont="1" applyFill="1"/>
    <xf numFmtId="0" fontId="7" fillId="3" borderId="0" xfId="1" applyFont="1" applyFill="1"/>
    <xf numFmtId="0" fontId="7" fillId="3" borderId="6"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7" fillId="3" borderId="8" xfId="0" quotePrefix="1" applyFont="1" applyFill="1" applyBorder="1" applyAlignment="1">
      <alignment horizontal="center" vertical="center"/>
    </xf>
    <xf numFmtId="0" fontId="7" fillId="3" borderId="17" xfId="0" applyFont="1" applyFill="1" applyBorder="1" applyAlignment="1">
      <alignment horizontal="left" vertical="center" wrapText="1"/>
    </xf>
    <xf numFmtId="0" fontId="7" fillId="3" borderId="29" xfId="0" applyFont="1" applyFill="1" applyBorder="1" applyAlignment="1">
      <alignment horizontal="center" vertical="center" wrapText="1"/>
    </xf>
    <xf numFmtId="0" fontId="7" fillId="3" borderId="36" xfId="0" quotePrefix="1" applyFont="1" applyFill="1" applyBorder="1" applyAlignment="1">
      <alignment horizontal="center" vertical="center"/>
    </xf>
    <xf numFmtId="0" fontId="7" fillId="3" borderId="9" xfId="0" applyFont="1" applyFill="1" applyBorder="1" applyAlignment="1">
      <alignment horizontal="left" vertical="center" wrapText="1"/>
    </xf>
    <xf numFmtId="0" fontId="7" fillId="3" borderId="10" xfId="0" applyFont="1" applyFill="1" applyBorder="1" applyAlignment="1">
      <alignment horizontal="center" vertical="center" wrapText="1"/>
    </xf>
    <xf numFmtId="0" fontId="7" fillId="3" borderId="11" xfId="0" quotePrefix="1" applyFont="1" applyFill="1" applyBorder="1" applyAlignment="1">
      <alignment horizontal="center" vertical="center"/>
    </xf>
    <xf numFmtId="0" fontId="14" fillId="3" borderId="17"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36" xfId="0" applyFont="1" applyFill="1" applyBorder="1" applyAlignment="1">
      <alignment horizontal="center" vertical="center"/>
    </xf>
    <xf numFmtId="0" fontId="7" fillId="3" borderId="0" xfId="0" applyFont="1" applyFill="1" applyBorder="1" applyAlignment="1">
      <alignment vertical="center"/>
    </xf>
    <xf numFmtId="0" fontId="7" fillId="3" borderId="0" xfId="0" applyFont="1" applyFill="1" applyBorder="1" applyAlignment="1" applyProtection="1">
      <alignment vertical="center"/>
      <protection locked="0"/>
    </xf>
    <xf numFmtId="0" fontId="14" fillId="3" borderId="71" xfId="0" applyFont="1" applyFill="1" applyBorder="1" applyAlignment="1">
      <alignment horizontal="center" vertical="center" wrapText="1"/>
    </xf>
    <xf numFmtId="0" fontId="14" fillId="3" borderId="83" xfId="0" applyFont="1" applyFill="1" applyBorder="1" applyAlignment="1">
      <alignment horizontal="center" vertical="center" wrapText="1"/>
    </xf>
    <xf numFmtId="0" fontId="14" fillId="3" borderId="68" xfId="0" applyFont="1" applyFill="1" applyBorder="1" applyAlignment="1">
      <alignment horizontal="center" vertical="center"/>
    </xf>
    <xf numFmtId="0" fontId="7" fillId="3" borderId="71" xfId="0" applyFont="1" applyFill="1" applyBorder="1" applyAlignment="1">
      <alignment horizontal="left" vertical="center" wrapText="1"/>
    </xf>
    <xf numFmtId="0" fontId="7" fillId="3" borderId="83" xfId="0" applyFont="1" applyFill="1" applyBorder="1" applyAlignment="1">
      <alignment horizontal="center" vertical="center" wrapText="1"/>
    </xf>
    <xf numFmtId="0" fontId="7" fillId="3" borderId="68" xfId="0" quotePrefix="1" applyFont="1" applyFill="1" applyBorder="1" applyAlignment="1">
      <alignment horizontal="center" vertical="center"/>
    </xf>
    <xf numFmtId="0" fontId="7" fillId="3" borderId="69" xfId="0" quotePrefix="1" applyFont="1" applyFill="1" applyBorder="1" applyAlignment="1">
      <alignment horizontal="center" vertical="center"/>
    </xf>
    <xf numFmtId="0" fontId="7" fillId="3" borderId="0" xfId="1" applyFont="1" applyFill="1" applyBorder="1" applyAlignment="1">
      <alignment vertical="center" wrapText="1"/>
    </xf>
    <xf numFmtId="0" fontId="7" fillId="3" borderId="0" xfId="1" applyFont="1" applyFill="1" applyBorder="1" applyAlignment="1">
      <alignment horizontal="center" vertical="center" wrapText="1"/>
    </xf>
    <xf numFmtId="49" fontId="7" fillId="3" borderId="0" xfId="1" applyNumberFormat="1" applyFont="1" applyFill="1" applyBorder="1" applyAlignment="1">
      <alignment horizontal="center" vertical="center" wrapText="1"/>
    </xf>
    <xf numFmtId="49" fontId="7" fillId="3" borderId="0" xfId="1" applyNumberFormat="1" applyFont="1" applyFill="1" applyAlignment="1">
      <alignment horizontal="right"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7" fillId="3" borderId="0" xfId="0" applyFont="1" applyFill="1" applyAlignment="1">
      <alignment wrapText="1"/>
    </xf>
    <xf numFmtId="16" fontId="7" fillId="3" borderId="8" xfId="0" quotePrefix="1" applyNumberFormat="1" applyFont="1" applyFill="1" applyBorder="1" applyAlignment="1">
      <alignment horizontal="center" vertical="center" wrapText="1"/>
    </xf>
    <xf numFmtId="0" fontId="7" fillId="3" borderId="0" xfId="0" applyFont="1" applyFill="1" applyBorder="1" applyAlignment="1">
      <alignment vertical="center" wrapText="1"/>
    </xf>
    <xf numFmtId="0" fontId="13" fillId="3" borderId="90" xfId="4" applyFont="1" applyFill="1" applyBorder="1" applyAlignment="1" applyProtection="1">
      <alignment vertical="center" wrapText="1"/>
      <protection locked="0"/>
    </xf>
    <xf numFmtId="0" fontId="7" fillId="3" borderId="89" xfId="0" applyFont="1" applyFill="1" applyBorder="1" applyAlignment="1" applyProtection="1">
      <alignment vertical="center" wrapText="1"/>
      <protection locked="0"/>
    </xf>
    <xf numFmtId="0" fontId="13" fillId="3" borderId="22" xfId="4" applyFont="1" applyFill="1" applyBorder="1" applyAlignment="1" applyProtection="1">
      <alignment vertical="center" wrapText="1"/>
      <protection locked="0"/>
    </xf>
    <xf numFmtId="0" fontId="7" fillId="3" borderId="36" xfId="0" applyFont="1" applyFill="1" applyBorder="1" applyAlignment="1" applyProtection="1">
      <alignment vertical="top" wrapText="1"/>
      <protection locked="0"/>
    </xf>
    <xf numFmtId="0" fontId="13" fillId="3" borderId="22" xfId="4" applyFont="1" applyFill="1" applyBorder="1" applyAlignment="1" applyProtection="1">
      <alignment vertical="top" wrapText="1"/>
      <protection locked="0"/>
    </xf>
    <xf numFmtId="0" fontId="7" fillId="3" borderId="29" xfId="0" applyFont="1" applyFill="1" applyBorder="1" applyAlignment="1" applyProtection="1">
      <alignment vertical="top" wrapText="1"/>
      <protection locked="0"/>
    </xf>
    <xf numFmtId="0" fontId="7" fillId="3" borderId="0" xfId="0" applyFont="1" applyFill="1" applyBorder="1" applyAlignment="1" applyProtection="1">
      <alignment vertical="center" wrapText="1"/>
      <protection locked="0"/>
    </xf>
    <xf numFmtId="0" fontId="7" fillId="3" borderId="26" xfId="0" applyFont="1" applyFill="1" applyBorder="1" applyAlignment="1" applyProtection="1">
      <alignment horizontal="left" vertical="top" wrapText="1"/>
      <protection locked="0"/>
    </xf>
    <xf numFmtId="0" fontId="7" fillId="3" borderId="89" xfId="0" applyFont="1" applyFill="1" applyBorder="1" applyAlignment="1" applyProtection="1">
      <alignment wrapText="1"/>
      <protection locked="0"/>
    </xf>
    <xf numFmtId="0" fontId="13" fillId="3" borderId="90" xfId="4" applyFont="1" applyFill="1" applyBorder="1" applyAlignment="1" applyProtection="1">
      <alignment vertical="top" wrapText="1"/>
      <protection locked="0"/>
    </xf>
    <xf numFmtId="0" fontId="7" fillId="3" borderId="22" xfId="0" applyFont="1" applyFill="1" applyBorder="1" applyAlignment="1" applyProtection="1">
      <alignment vertical="top" wrapText="1"/>
      <protection locked="0"/>
    </xf>
    <xf numFmtId="0" fontId="7" fillId="3" borderId="90" xfId="0" applyFont="1" applyFill="1" applyBorder="1" applyAlignment="1" applyProtection="1">
      <alignment vertical="top" wrapText="1"/>
      <protection locked="0"/>
    </xf>
    <xf numFmtId="0" fontId="13" fillId="3" borderId="29" xfId="4" applyFont="1" applyFill="1" applyBorder="1" applyAlignment="1" applyProtection="1">
      <alignment vertical="top" wrapText="1"/>
      <protection locked="0"/>
    </xf>
    <xf numFmtId="0" fontId="13" fillId="3" borderId="36" xfId="4" applyFont="1" applyFill="1" applyBorder="1" applyAlignment="1" applyProtection="1">
      <alignment vertical="top" wrapText="1"/>
      <protection locked="0"/>
    </xf>
    <xf numFmtId="0" fontId="7" fillId="3" borderId="0" xfId="5" applyFont="1" applyFill="1" applyAlignment="1">
      <alignment vertical="center" wrapText="1"/>
    </xf>
    <xf numFmtId="0" fontId="7" fillId="3" borderId="0" xfId="5" applyFont="1" applyFill="1" applyBorder="1" applyAlignment="1">
      <alignment vertical="center" wrapText="1"/>
    </xf>
    <xf numFmtId="0" fontId="7" fillId="3" borderId="0" xfId="0" applyFont="1" applyFill="1" applyBorder="1"/>
    <xf numFmtId="49" fontId="7" fillId="3" borderId="68" xfId="5" applyNumberFormat="1" applyFont="1" applyFill="1" applyBorder="1" applyAlignment="1">
      <alignment horizontal="center" vertical="center" wrapText="1"/>
    </xf>
    <xf numFmtId="0" fontId="20" fillId="3" borderId="0" xfId="5" applyFont="1" applyFill="1" applyBorder="1" applyAlignment="1">
      <alignment horizontal="left" vertical="center" wrapText="1" indent="2"/>
    </xf>
    <xf numFmtId="0" fontId="16" fillId="3" borderId="0" xfId="5" applyFont="1" applyFill="1" applyBorder="1" applyAlignment="1">
      <alignment horizontal="center" vertical="center" wrapText="1"/>
    </xf>
    <xf numFmtId="49" fontId="7" fillId="3" borderId="0" xfId="5" applyNumberFormat="1" applyFont="1" applyFill="1" applyBorder="1" applyAlignment="1">
      <alignment horizontal="center" vertical="center" wrapText="1"/>
    </xf>
    <xf numFmtId="0" fontId="6" fillId="3" borderId="71" xfId="5" applyFont="1" applyFill="1" applyBorder="1" applyAlignment="1">
      <alignment horizontal="center" vertical="center" wrapText="1"/>
    </xf>
    <xf numFmtId="0" fontId="7" fillId="3" borderId="60" xfId="5" quotePrefix="1" applyFont="1" applyFill="1" applyBorder="1" applyAlignment="1">
      <alignment horizontal="left" vertical="center" wrapText="1" indent="1"/>
    </xf>
    <xf numFmtId="0" fontId="7" fillId="3" borderId="73" xfId="5" applyFont="1" applyFill="1" applyBorder="1" applyAlignment="1">
      <alignment horizontal="left" vertical="center" wrapText="1" indent="1"/>
    </xf>
    <xf numFmtId="49" fontId="7" fillId="3" borderId="57" xfId="5" applyNumberFormat="1" applyFont="1" applyFill="1" applyBorder="1" applyAlignment="1">
      <alignment horizontal="center" vertical="center" wrapText="1"/>
    </xf>
    <xf numFmtId="49" fontId="7" fillId="3" borderId="36" xfId="5" applyNumberFormat="1" applyFont="1" applyFill="1" applyBorder="1" applyAlignment="1">
      <alignment horizontal="center" vertical="center" wrapText="1"/>
    </xf>
    <xf numFmtId="49" fontId="7" fillId="3" borderId="11" xfId="5" applyNumberFormat="1" applyFont="1" applyFill="1" applyBorder="1" applyAlignment="1">
      <alignment horizontal="center" vertical="center" wrapText="1"/>
    </xf>
    <xf numFmtId="0" fontId="7" fillId="3" borderId="0" xfId="5" applyFont="1" applyFill="1" applyBorder="1" applyAlignment="1">
      <alignment horizontal="left" vertical="center" wrapText="1" indent="2"/>
    </xf>
    <xf numFmtId="164" fontId="7" fillId="3" borderId="0" xfId="5" applyNumberFormat="1" applyFont="1" applyFill="1" applyBorder="1" applyAlignment="1">
      <alignment horizontal="center" vertical="center" wrapText="1"/>
    </xf>
    <xf numFmtId="49" fontId="7" fillId="3" borderId="67" xfId="5" applyNumberFormat="1" applyFont="1" applyFill="1" applyBorder="1" applyAlignment="1">
      <alignment horizontal="center" vertical="center" wrapText="1"/>
    </xf>
    <xf numFmtId="49" fontId="7" fillId="3" borderId="0" xfId="5" applyNumberFormat="1" applyFont="1" applyFill="1" applyAlignment="1">
      <alignment horizontal="right" vertical="center" wrapText="1"/>
    </xf>
    <xf numFmtId="49" fontId="7" fillId="3" borderId="68" xfId="5" applyNumberFormat="1" applyFont="1" applyFill="1" applyBorder="1" applyAlignment="1">
      <alignment horizontal="center" vertical="center"/>
    </xf>
    <xf numFmtId="49" fontId="7" fillId="3" borderId="24" xfId="5" applyNumberFormat="1" applyFont="1" applyFill="1" applyBorder="1" applyAlignment="1">
      <alignment horizontal="center" vertical="center"/>
    </xf>
    <xf numFmtId="0" fontId="7" fillId="3" borderId="77" xfId="5" applyFont="1" applyFill="1" applyBorder="1" applyAlignment="1">
      <alignment vertical="center" wrapText="1"/>
    </xf>
    <xf numFmtId="0" fontId="14" fillId="3" borderId="52"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81" xfId="0" applyFont="1" applyFill="1" applyBorder="1" applyAlignment="1">
      <alignment horizontal="center" vertical="center" wrapText="1"/>
    </xf>
    <xf numFmtId="0" fontId="7" fillId="3" borderId="57" xfId="0" quotePrefix="1" applyFont="1" applyFill="1" applyBorder="1" applyAlignment="1">
      <alignment horizontal="center" vertical="center"/>
    </xf>
    <xf numFmtId="0" fontId="7" fillId="3" borderId="15" xfId="1" applyFont="1" applyFill="1" applyBorder="1" applyAlignment="1">
      <alignment horizontal="left" vertical="center" wrapText="1" indent="2"/>
    </xf>
    <xf numFmtId="0" fontId="16" fillId="0" borderId="20" xfId="1" applyNumberFormat="1" applyFont="1" applyFill="1" applyBorder="1" applyAlignment="1">
      <alignment horizontal="center" vertical="center" wrapText="1"/>
    </xf>
    <xf numFmtId="8" fontId="7" fillId="3" borderId="0" xfId="1" applyNumberFormat="1" applyFont="1" applyFill="1" applyAlignment="1">
      <alignment vertical="center" wrapText="1"/>
    </xf>
    <xf numFmtId="0" fontId="7" fillId="3" borderId="23" xfId="1" applyFont="1" applyFill="1" applyBorder="1" applyAlignment="1">
      <alignment horizontal="left" vertical="center" wrapText="1" indent="2"/>
    </xf>
    <xf numFmtId="49" fontId="7" fillId="3" borderId="24" xfId="1" applyNumberFormat="1" applyFont="1" applyFill="1" applyBorder="1" applyAlignment="1">
      <alignment horizontal="center" vertical="center" wrapText="1"/>
    </xf>
    <xf numFmtId="0" fontId="7" fillId="3" borderId="0" xfId="1" applyFont="1" applyFill="1" applyBorder="1" applyAlignment="1">
      <alignment horizontal="left" vertical="center" wrapText="1" indent="2"/>
    </xf>
    <xf numFmtId="0" fontId="6" fillId="3" borderId="33" xfId="1" applyFont="1" applyFill="1" applyBorder="1" applyAlignment="1">
      <alignment vertical="center" wrapText="1"/>
    </xf>
    <xf numFmtId="49" fontId="7" fillId="3" borderId="35" xfId="1" applyNumberFormat="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3" borderId="66" xfId="1" applyFont="1" applyFill="1" applyBorder="1" applyAlignment="1">
      <alignment horizontal="left" vertical="center" wrapText="1" indent="2"/>
    </xf>
    <xf numFmtId="49" fontId="7" fillId="3" borderId="67" xfId="1" applyNumberFormat="1" applyFont="1" applyFill="1" applyBorder="1" applyAlignment="1">
      <alignment horizontal="center" vertical="center" wrapText="1"/>
    </xf>
    <xf numFmtId="0" fontId="14" fillId="3" borderId="6" xfId="0" applyFont="1" applyFill="1" applyBorder="1" applyAlignment="1">
      <alignment horizontal="center" vertical="center" wrapText="1"/>
    </xf>
    <xf numFmtId="0" fontId="7" fillId="3" borderId="25" xfId="0" applyFont="1" applyFill="1" applyBorder="1" applyAlignment="1">
      <alignment horizontal="left" vertical="center" wrapText="1"/>
    </xf>
    <xf numFmtId="0" fontId="7" fillId="3" borderId="19" xfId="0" applyFont="1" applyFill="1" applyBorder="1" applyAlignment="1">
      <alignment horizontal="center" vertical="center" wrapText="1"/>
    </xf>
    <xf numFmtId="0" fontId="7" fillId="3" borderId="31" xfId="0" quotePrefix="1" applyFont="1" applyFill="1" applyBorder="1" applyAlignment="1">
      <alignment horizontal="center" vertical="center"/>
    </xf>
    <xf numFmtId="0" fontId="10" fillId="5" borderId="0" xfId="1" applyFont="1" applyFill="1" applyBorder="1" applyAlignment="1">
      <alignment horizontal="left" vertical="center" wrapText="1"/>
    </xf>
    <xf numFmtId="16" fontId="7" fillId="3" borderId="8" xfId="0" quotePrefix="1" applyNumberFormat="1" applyFont="1" applyFill="1" applyBorder="1" applyAlignment="1">
      <alignment horizontal="center" vertical="center"/>
    </xf>
    <xf numFmtId="0" fontId="7" fillId="3" borderId="16" xfId="0" applyFont="1" applyFill="1" applyBorder="1" applyAlignment="1">
      <alignment vertical="center" wrapText="1"/>
    </xf>
    <xf numFmtId="168" fontId="7" fillId="3" borderId="0" xfId="6" applyNumberFormat="1" applyFont="1" applyFill="1" applyBorder="1" applyAlignment="1">
      <alignment horizontal="left" vertical="center" wrapText="1" indent="7"/>
    </xf>
    <xf numFmtId="167" fontId="7" fillId="3" borderId="0" xfId="0" applyNumberFormat="1" applyFont="1" applyFill="1" applyBorder="1" applyAlignment="1">
      <alignment horizontal="left" vertical="center" wrapText="1" indent="7"/>
    </xf>
    <xf numFmtId="0" fontId="7" fillId="3" borderId="0" xfId="0" applyFont="1" applyFill="1" applyAlignment="1">
      <alignment vertical="center" wrapText="1"/>
    </xf>
    <xf numFmtId="0" fontId="7" fillId="3" borderId="15"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0" xfId="0" applyFont="1" applyFill="1" applyAlignment="1">
      <alignment horizontal="left"/>
    </xf>
    <xf numFmtId="0" fontId="6" fillId="3" borderId="0" xfId="0" applyFont="1" applyFill="1" applyBorder="1" applyAlignment="1">
      <alignment vertical="center"/>
    </xf>
    <xf numFmtId="0" fontId="7" fillId="3" borderId="23" xfId="0" applyFont="1" applyFill="1" applyBorder="1" applyAlignment="1">
      <alignment vertical="center" wrapText="1"/>
    </xf>
    <xf numFmtId="0" fontId="7" fillId="5" borderId="0" xfId="0" applyFont="1" applyFill="1" applyAlignment="1">
      <alignment vertical="center"/>
    </xf>
    <xf numFmtId="0" fontId="7" fillId="0" borderId="0" xfId="0" applyFont="1"/>
    <xf numFmtId="0" fontId="7" fillId="3" borderId="6" xfId="0" applyFont="1" applyFill="1" applyBorder="1" applyAlignment="1">
      <alignment horizontal="left" vertical="center" wrapText="1"/>
    </xf>
    <xf numFmtId="0" fontId="7" fillId="3" borderId="11" xfId="0" quotePrefix="1" applyFont="1" applyFill="1" applyBorder="1" applyAlignment="1">
      <alignment horizontal="center" vertical="center"/>
    </xf>
    <xf numFmtId="0" fontId="7" fillId="3" borderId="8" xfId="0" quotePrefix="1" applyFont="1" applyFill="1" applyBorder="1" applyAlignment="1">
      <alignment horizontal="center" vertical="center"/>
    </xf>
    <xf numFmtId="0" fontId="7" fillId="3" borderId="0" xfId="0" applyFont="1" applyFill="1" applyProtection="1"/>
    <xf numFmtId="0" fontId="15" fillId="3" borderId="71" xfId="5" applyFont="1" applyFill="1" applyBorder="1" applyAlignment="1" applyProtection="1">
      <alignment vertical="center" wrapText="1"/>
    </xf>
    <xf numFmtId="0" fontId="7" fillId="3" borderId="68" xfId="0" applyFont="1" applyFill="1" applyBorder="1" applyAlignment="1" applyProtection="1">
      <alignment vertical="center" wrapText="1"/>
    </xf>
    <xf numFmtId="0" fontId="7" fillId="3" borderId="0" xfId="0" applyFont="1" applyFill="1" applyAlignment="1" applyProtection="1">
      <alignment wrapText="1"/>
    </xf>
    <xf numFmtId="0" fontId="6" fillId="3" borderId="71" xfId="5" applyFont="1" applyFill="1" applyBorder="1" applyAlignment="1" applyProtection="1">
      <alignment vertical="center" wrapText="1"/>
    </xf>
    <xf numFmtId="0" fontId="7" fillId="3" borderId="31" xfId="0" applyFont="1" applyFill="1" applyBorder="1" applyAlignment="1" applyProtection="1">
      <alignment vertical="center" wrapText="1"/>
    </xf>
    <xf numFmtId="0" fontId="7" fillId="3" borderId="36" xfId="0" applyFont="1" applyFill="1" applyBorder="1" applyAlignment="1" applyProtection="1">
      <alignment vertical="center" wrapText="1"/>
    </xf>
    <xf numFmtId="0" fontId="7" fillId="0" borderId="31" xfId="0" applyFont="1" applyBorder="1" applyAlignment="1" applyProtection="1">
      <alignment wrapText="1"/>
    </xf>
    <xf numFmtId="0" fontId="7" fillId="3" borderId="92" xfId="0" applyFont="1" applyFill="1" applyBorder="1" applyAlignment="1" applyProtection="1">
      <alignment vertical="center" wrapText="1"/>
    </xf>
    <xf numFmtId="0" fontId="7" fillId="3" borderId="0" xfId="5" applyFont="1" applyFill="1" applyBorder="1" applyAlignment="1" applyProtection="1">
      <alignment horizontal="left" vertical="center" wrapText="1"/>
    </xf>
    <xf numFmtId="0" fontId="7" fillId="3" borderId="89" xfId="0" applyFont="1" applyFill="1" applyBorder="1" applyAlignment="1" applyProtection="1">
      <alignment vertical="center" wrapText="1"/>
    </xf>
    <xf numFmtId="0" fontId="7" fillId="3" borderId="29" xfId="0" applyFont="1" applyFill="1" applyBorder="1" applyAlignment="1" applyProtection="1">
      <alignment vertical="top" wrapText="1"/>
    </xf>
    <xf numFmtId="0" fontId="7" fillId="3" borderId="31" xfId="0" applyFont="1" applyFill="1" applyBorder="1" applyAlignment="1" applyProtection="1">
      <alignment vertical="center" wrapText="1"/>
      <protection locked="0"/>
    </xf>
    <xf numFmtId="0" fontId="7" fillId="3" borderId="89" xfId="0" applyFont="1" applyFill="1" applyBorder="1" applyAlignment="1" applyProtection="1">
      <alignment wrapText="1"/>
    </xf>
    <xf numFmtId="0" fontId="7" fillId="3" borderId="29" xfId="0" applyFont="1" applyFill="1" applyBorder="1" applyAlignment="1" applyProtection="1">
      <alignment vertical="center" wrapText="1"/>
    </xf>
    <xf numFmtId="0" fontId="7" fillId="3" borderId="36" xfId="0" applyFont="1" applyFill="1" applyBorder="1" applyAlignment="1" applyProtection="1">
      <alignment vertical="top" wrapText="1"/>
    </xf>
    <xf numFmtId="0" fontId="7" fillId="3" borderId="31" xfId="0" applyFont="1" applyFill="1" applyBorder="1" applyAlignment="1" applyProtection="1">
      <alignment wrapText="1"/>
      <protection locked="0"/>
    </xf>
    <xf numFmtId="0" fontId="7" fillId="0" borderId="41" xfId="0" applyFont="1" applyBorder="1" applyAlignment="1" applyProtection="1">
      <alignment vertical="top" wrapText="1"/>
    </xf>
    <xf numFmtId="0" fontId="6" fillId="3" borderId="0" xfId="5" applyFont="1" applyFill="1" applyBorder="1" applyAlignment="1" applyProtection="1">
      <alignment horizontal="left" vertical="center" wrapText="1"/>
    </xf>
    <xf numFmtId="0" fontId="7" fillId="0" borderId="15" xfId="0" applyFont="1" applyBorder="1" applyAlignment="1">
      <alignment vertical="top" wrapText="1"/>
    </xf>
    <xf numFmtId="0" fontId="7" fillId="0" borderId="15" xfId="0" applyFont="1" applyBorder="1" applyAlignment="1">
      <alignment horizontal="left" vertical="top" wrapText="1" indent="3"/>
    </xf>
    <xf numFmtId="0" fontId="7" fillId="0" borderId="39" xfId="0" applyFont="1" applyBorder="1" applyAlignment="1">
      <alignment vertical="top" wrapText="1"/>
    </xf>
    <xf numFmtId="0" fontId="7" fillId="0" borderId="0" xfId="8" applyFont="1"/>
    <xf numFmtId="0" fontId="6" fillId="3" borderId="71" xfId="1" applyFont="1" applyFill="1" applyBorder="1" applyAlignment="1">
      <alignment horizontal="center" vertical="center"/>
    </xf>
    <xf numFmtId="0" fontId="6" fillId="3" borderId="83" xfId="1" applyFont="1" applyFill="1" applyBorder="1" applyAlignment="1">
      <alignment horizontal="center" vertical="center"/>
    </xf>
    <xf numFmtId="0" fontId="6" fillId="3" borderId="68" xfId="1" applyFont="1" applyFill="1" applyBorder="1" applyAlignment="1">
      <alignment horizontal="center" vertical="center"/>
    </xf>
    <xf numFmtId="0" fontId="7" fillId="3" borderId="71" xfId="5" applyFont="1" applyFill="1" applyBorder="1" applyAlignment="1">
      <alignment horizontal="left" vertical="center"/>
    </xf>
    <xf numFmtId="0" fontId="7" fillId="3" borderId="83" xfId="5" applyFont="1" applyFill="1" applyBorder="1" applyAlignment="1">
      <alignment horizontal="left" vertical="center" wrapText="1"/>
    </xf>
    <xf numFmtId="0" fontId="7" fillId="3" borderId="68" xfId="5" applyFont="1" applyFill="1" applyBorder="1" applyAlignment="1">
      <alignment horizontal="center" vertical="center"/>
    </xf>
    <xf numFmtId="0" fontId="7" fillId="3" borderId="0" xfId="0" applyFont="1" applyFill="1" applyBorder="1" applyProtection="1"/>
    <xf numFmtId="0" fontId="7" fillId="3" borderId="0" xfId="1" applyFont="1" applyFill="1" applyBorder="1" applyAlignment="1">
      <alignment vertical="center"/>
    </xf>
    <xf numFmtId="0" fontId="7" fillId="3" borderId="71" xfId="0" applyFont="1" applyFill="1" applyBorder="1" applyAlignment="1">
      <alignment horizontal="left" vertical="center"/>
    </xf>
    <xf numFmtId="0" fontId="7" fillId="3" borderId="83" xfId="0" applyFont="1" applyFill="1" applyBorder="1" applyAlignment="1">
      <alignment horizontal="left" vertical="center" wrapText="1"/>
    </xf>
    <xf numFmtId="0" fontId="7" fillId="3" borderId="68" xfId="0" applyFont="1" applyFill="1" applyBorder="1" applyAlignment="1">
      <alignment horizontal="center" vertical="center"/>
    </xf>
    <xf numFmtId="0" fontId="7" fillId="0" borderId="71" xfId="1" applyFont="1" applyFill="1" applyBorder="1" applyAlignment="1">
      <alignment horizontal="left" vertical="center" wrapText="1"/>
    </xf>
    <xf numFmtId="0" fontId="7" fillId="3" borderId="83" xfId="0" applyFont="1" applyFill="1" applyBorder="1" applyAlignment="1">
      <alignment vertical="center" wrapText="1"/>
    </xf>
    <xf numFmtId="0" fontId="7" fillId="0" borderId="68" xfId="1" applyFont="1" applyFill="1" applyBorder="1" applyAlignment="1">
      <alignment horizontal="center" vertical="center"/>
    </xf>
    <xf numFmtId="0" fontId="7" fillId="0" borderId="83" xfId="1" applyFont="1" applyFill="1" applyBorder="1" applyAlignment="1">
      <alignment vertical="center" wrapText="1"/>
    </xf>
    <xf numFmtId="0" fontId="10" fillId="0" borderId="107" xfId="1" applyFont="1" applyFill="1" applyBorder="1" applyAlignment="1">
      <alignment vertical="center" wrapText="1"/>
    </xf>
    <xf numFmtId="0" fontId="7" fillId="0" borderId="9" xfId="1" applyFont="1" applyFill="1" applyBorder="1" applyAlignment="1">
      <alignment horizontal="left" vertical="center" wrapText="1"/>
    </xf>
    <xf numFmtId="0" fontId="10" fillId="0" borderId="109" xfId="1" applyFont="1" applyFill="1" applyBorder="1" applyAlignment="1">
      <alignment vertical="center" wrapText="1"/>
    </xf>
    <xf numFmtId="0" fontId="7" fillId="0" borderId="69" xfId="1" applyFont="1" applyFill="1" applyBorder="1" applyAlignment="1">
      <alignment horizontal="center" vertical="center"/>
    </xf>
    <xf numFmtId="0" fontId="6" fillId="0" borderId="0" xfId="1" applyFont="1" applyFill="1" applyBorder="1" applyAlignment="1">
      <alignment horizontal="center" vertical="center"/>
    </xf>
    <xf numFmtId="0" fontId="7" fillId="5" borderId="113" xfId="0" applyFont="1" applyFill="1" applyBorder="1"/>
    <xf numFmtId="0" fontId="0" fillId="0" borderId="48" xfId="0" applyBorder="1"/>
    <xf numFmtId="0" fontId="7" fillId="3" borderId="42" xfId="5" applyFont="1" applyFill="1" applyBorder="1" applyAlignment="1">
      <alignment horizontal="left" vertical="center" wrapText="1"/>
    </xf>
    <xf numFmtId="0" fontId="7" fillId="0" borderId="0" xfId="0" applyFont="1" applyBorder="1"/>
    <xf numFmtId="49" fontId="7" fillId="3" borderId="24" xfId="1" applyNumberFormat="1" applyFont="1" applyFill="1" applyBorder="1" applyAlignment="1">
      <alignment horizontal="center" vertical="center"/>
    </xf>
    <xf numFmtId="0" fontId="16" fillId="3" borderId="71" xfId="5" applyFont="1" applyFill="1" applyBorder="1" applyAlignment="1">
      <alignment horizontal="left" vertical="center" wrapText="1" indent="1"/>
    </xf>
    <xf numFmtId="0" fontId="7" fillId="3" borderId="71" xfId="5" applyFont="1" applyFill="1" applyBorder="1" applyAlignment="1">
      <alignment horizontal="left" vertical="center" wrapText="1" indent="1"/>
    </xf>
    <xf numFmtId="0" fontId="6" fillId="4" borderId="3" xfId="0" applyFont="1" applyFill="1" applyBorder="1" applyAlignment="1">
      <alignment horizontal="center" vertical="center"/>
    </xf>
    <xf numFmtId="0" fontId="7" fillId="3" borderId="17"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6" fillId="3" borderId="0" xfId="0" applyFont="1" applyFill="1" applyBorder="1" applyAlignment="1">
      <alignment horizontal="center" vertical="center"/>
    </xf>
    <xf numFmtId="0" fontId="14" fillId="3" borderId="68" xfId="0" applyFont="1" applyFill="1" applyBorder="1" applyAlignment="1">
      <alignment horizontal="center" vertical="center" wrapText="1"/>
    </xf>
    <xf numFmtId="0" fontId="7" fillId="3" borderId="9" xfId="0" applyFont="1" applyFill="1" applyBorder="1" applyAlignment="1">
      <alignment horizontal="left" vertical="top" wrapText="1"/>
    </xf>
    <xf numFmtId="0" fontId="7" fillId="3" borderId="11" xfId="0" quotePrefix="1" applyFont="1" applyFill="1" applyBorder="1" applyAlignment="1">
      <alignment horizontal="center" vertical="top"/>
    </xf>
    <xf numFmtId="0" fontId="23" fillId="3" borderId="15" xfId="0" applyFont="1" applyFill="1" applyBorder="1" applyAlignment="1">
      <alignment horizontal="center" vertical="center"/>
    </xf>
    <xf numFmtId="0" fontId="7" fillId="3" borderId="41" xfId="0" applyFont="1" applyFill="1" applyBorder="1" applyAlignment="1">
      <alignment vertical="center" wrapText="1"/>
    </xf>
    <xf numFmtId="0" fontId="15" fillId="3" borderId="87" xfId="5" applyFont="1" applyFill="1" applyBorder="1" applyAlignment="1">
      <alignment horizontal="center" vertical="center" wrapText="1"/>
    </xf>
    <xf numFmtId="0" fontId="16" fillId="3" borderId="87" xfId="5" applyFont="1" applyFill="1" applyBorder="1" applyAlignment="1">
      <alignment horizontal="left" vertical="center" wrapText="1"/>
    </xf>
    <xf numFmtId="0" fontId="7" fillId="3" borderId="87" xfId="5" applyFont="1" applyFill="1" applyBorder="1" applyAlignment="1">
      <alignment horizontal="left" vertical="center" wrapText="1"/>
    </xf>
    <xf numFmtId="0" fontId="7" fillId="3" borderId="0" xfId="0" applyFont="1" applyFill="1" applyAlignment="1" applyProtection="1">
      <alignment vertical="center"/>
      <protection locked="0"/>
    </xf>
    <xf numFmtId="9" fontId="7" fillId="3" borderId="0" xfId="1" applyNumberFormat="1" applyFont="1" applyFill="1" applyBorder="1" applyAlignment="1">
      <alignment horizontal="left" vertical="center" wrapText="1"/>
    </xf>
    <xf numFmtId="0" fontId="7" fillId="3" borderId="13" xfId="1" applyFont="1" applyFill="1" applyBorder="1" applyAlignment="1">
      <alignment horizontal="center" vertical="center" wrapText="1"/>
    </xf>
    <xf numFmtId="0" fontId="6" fillId="3" borderId="70" xfId="1" applyFont="1" applyFill="1" applyBorder="1" applyAlignment="1">
      <alignment horizontal="left" vertical="center" wrapText="1" indent="2"/>
    </xf>
    <xf numFmtId="49" fontId="7" fillId="3" borderId="85" xfId="1" applyNumberFormat="1" applyFont="1" applyFill="1" applyBorder="1" applyAlignment="1">
      <alignment horizontal="center" vertical="center" wrapText="1"/>
    </xf>
    <xf numFmtId="0" fontId="7" fillId="3" borderId="70" xfId="1" applyFont="1" applyFill="1" applyBorder="1" applyAlignment="1">
      <alignment horizontal="left" vertical="center" wrapText="1" indent="2"/>
    </xf>
    <xf numFmtId="9" fontId="7" fillId="3" borderId="70" xfId="1" applyNumberFormat="1" applyFont="1" applyFill="1" applyBorder="1" applyAlignment="1">
      <alignment horizontal="left" vertical="center" wrapText="1" indent="2"/>
    </xf>
    <xf numFmtId="0" fontId="6" fillId="4" borderId="33" xfId="0" applyFont="1" applyFill="1" applyBorder="1" applyAlignment="1">
      <alignment horizontal="center" vertical="center"/>
    </xf>
    <xf numFmtId="0" fontId="7" fillId="0" borderId="90" xfId="0" applyFont="1" applyBorder="1" applyAlignment="1">
      <alignment vertical="top" wrapText="1"/>
    </xf>
    <xf numFmtId="0" fontId="7" fillId="0" borderId="92" xfId="0" applyFont="1" applyBorder="1" applyAlignment="1">
      <alignment vertical="top" wrapText="1"/>
    </xf>
    <xf numFmtId="0" fontId="6" fillId="4" borderId="1"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169" fontId="7" fillId="0" borderId="90" xfId="0" applyNumberFormat="1" applyFont="1" applyBorder="1" applyAlignment="1">
      <alignment vertical="top" wrapText="1"/>
    </xf>
    <xf numFmtId="169" fontId="7" fillId="3" borderId="16" xfId="1" applyNumberFormat="1" applyFont="1" applyFill="1" applyBorder="1" applyAlignment="1">
      <alignment horizontal="center" vertical="center" wrapText="1"/>
    </xf>
    <xf numFmtId="169" fontId="7" fillId="3" borderId="85" xfId="1" applyNumberFormat="1" applyFont="1" applyFill="1" applyBorder="1" applyAlignment="1">
      <alignment horizontal="center" vertical="center" wrapText="1"/>
    </xf>
    <xf numFmtId="0" fontId="7" fillId="3" borderId="33" xfId="0" applyFont="1" applyFill="1" applyBorder="1" applyAlignment="1">
      <alignment vertical="center" wrapText="1"/>
    </xf>
    <xf numFmtId="0" fontId="7" fillId="3" borderId="120" xfId="0" applyFont="1" applyFill="1" applyBorder="1" applyAlignment="1">
      <alignment vertical="center" wrapText="1"/>
    </xf>
    <xf numFmtId="0" fontId="7" fillId="3" borderId="0" xfId="1" applyFont="1" applyFill="1" applyBorder="1" applyAlignment="1">
      <alignment horizontal="left" vertical="center" wrapText="1"/>
    </xf>
    <xf numFmtId="0" fontId="22" fillId="3" borderId="0" xfId="1" quotePrefix="1" applyFont="1" applyFill="1" applyBorder="1" applyAlignment="1">
      <alignment horizontal="left" wrapText="1"/>
    </xf>
    <xf numFmtId="169" fontId="7" fillId="3" borderId="40" xfId="1" applyNumberFormat="1" applyFont="1" applyFill="1" applyBorder="1" applyAlignment="1">
      <alignment horizontal="center" vertical="center" wrapText="1"/>
    </xf>
    <xf numFmtId="0" fontId="7" fillId="3" borderId="0" xfId="0" applyFont="1" applyFill="1" applyBorder="1" applyAlignment="1">
      <alignment horizontal="left"/>
    </xf>
    <xf numFmtId="3" fontId="7" fillId="6" borderId="87" xfId="5" applyNumberFormat="1" applyFont="1" applyFill="1" applyBorder="1" applyAlignment="1" applyProtection="1">
      <alignment horizontal="center" vertical="center" wrapText="1"/>
      <protection locked="0"/>
    </xf>
    <xf numFmtId="168" fontId="7" fillId="6" borderId="87" xfId="5" applyNumberFormat="1" applyFont="1" applyFill="1" applyBorder="1" applyAlignment="1" applyProtection="1">
      <alignment horizontal="center" vertical="center"/>
      <protection locked="0"/>
    </xf>
    <xf numFmtId="49" fontId="7" fillId="6" borderId="87" xfId="5" applyNumberFormat="1" applyFont="1" applyFill="1" applyBorder="1" applyAlignment="1" applyProtection="1">
      <alignment horizontal="center" vertical="center" wrapText="1"/>
      <protection locked="0"/>
    </xf>
    <xf numFmtId="3" fontId="7" fillId="6" borderId="38" xfId="5" applyNumberFormat="1" applyFont="1" applyFill="1" applyBorder="1" applyAlignment="1" applyProtection="1">
      <alignment horizontal="center" vertical="center" wrapText="1"/>
      <protection locked="0"/>
    </xf>
    <xf numFmtId="0" fontId="7" fillId="6" borderId="35" xfId="1" applyFont="1" applyFill="1" applyBorder="1" applyAlignment="1">
      <alignment vertical="center" wrapText="1"/>
    </xf>
    <xf numFmtId="0" fontId="7" fillId="6" borderId="122" xfId="1" applyFont="1" applyFill="1" applyBorder="1" applyAlignment="1">
      <alignment vertical="center" wrapText="1"/>
    </xf>
    <xf numFmtId="0" fontId="14" fillId="3" borderId="0" xfId="0" applyFont="1" applyFill="1" applyBorder="1" applyAlignment="1">
      <alignment horizontal="center" vertical="center"/>
    </xf>
    <xf numFmtId="0" fontId="7" fillId="3" borderId="0" xfId="0" quotePrefix="1" applyFont="1" applyFill="1" applyBorder="1" applyAlignment="1">
      <alignment horizontal="center" vertical="center"/>
    </xf>
    <xf numFmtId="0" fontId="7" fillId="6" borderId="121" xfId="1" applyFont="1" applyFill="1" applyBorder="1" applyAlignment="1" applyProtection="1">
      <alignment horizontal="center" vertical="center" wrapText="1"/>
      <protection locked="0"/>
    </xf>
    <xf numFmtId="0" fontId="7" fillId="3" borderId="13" xfId="0" applyFont="1" applyFill="1" applyBorder="1" applyAlignment="1">
      <alignment vertical="center"/>
    </xf>
    <xf numFmtId="166" fontId="7" fillId="6" borderId="87" xfId="5" applyNumberFormat="1" applyFont="1" applyFill="1" applyBorder="1" applyAlignment="1" applyProtection="1">
      <alignment horizontal="center" vertical="center" wrapText="1"/>
      <protection locked="0"/>
    </xf>
    <xf numFmtId="0" fontId="7" fillId="3" borderId="121" xfId="0" applyFont="1" applyFill="1" applyBorder="1" applyAlignment="1">
      <alignment vertical="center"/>
    </xf>
    <xf numFmtId="166" fontId="7" fillId="6" borderId="119" xfId="5" applyNumberFormat="1" applyFont="1" applyFill="1" applyBorder="1" applyAlignment="1" applyProtection="1">
      <alignment horizontal="center" vertical="center" wrapText="1"/>
      <protection locked="0"/>
    </xf>
    <xf numFmtId="0" fontId="7" fillId="3" borderId="124" xfId="0" applyFont="1" applyFill="1" applyBorder="1" applyAlignment="1">
      <alignment vertical="center"/>
    </xf>
    <xf numFmtId="0" fontId="7" fillId="6" borderId="122" xfId="0" applyFont="1" applyFill="1" applyBorder="1" applyAlignment="1">
      <alignment vertical="center"/>
    </xf>
    <xf numFmtId="0" fontId="7" fillId="6" borderId="125" xfId="0" applyFont="1" applyFill="1" applyBorder="1" applyAlignment="1">
      <alignment vertical="center"/>
    </xf>
    <xf numFmtId="0" fontId="7" fillId="3" borderId="72" xfId="0" applyFont="1" applyFill="1" applyBorder="1" applyAlignment="1">
      <alignment vertical="center"/>
    </xf>
    <xf numFmtId="0" fontId="7" fillId="6" borderId="24" xfId="0" applyFont="1" applyFill="1" applyBorder="1" applyAlignment="1">
      <alignment vertical="center"/>
    </xf>
    <xf numFmtId="10" fontId="7" fillId="6" borderId="87" xfId="5" applyNumberFormat="1" applyFont="1" applyFill="1" applyBorder="1" applyAlignment="1" applyProtection="1">
      <alignment horizontal="center" vertical="center" wrapText="1"/>
      <protection locked="0"/>
    </xf>
    <xf numFmtId="166" fontId="7" fillId="6" borderId="38" xfId="7" applyNumberFormat="1" applyFont="1" applyFill="1" applyBorder="1" applyAlignment="1" applyProtection="1">
      <alignment horizontal="center" vertical="center" wrapText="1"/>
      <protection locked="0"/>
    </xf>
    <xf numFmtId="0" fontId="7" fillId="3" borderId="34" xfId="0" applyFont="1" applyFill="1" applyBorder="1" applyAlignment="1">
      <alignment vertical="center"/>
    </xf>
    <xf numFmtId="0" fontId="7" fillId="6" borderId="88" xfId="5" applyFont="1" applyFill="1" applyBorder="1" applyAlignment="1" applyProtection="1">
      <alignment horizontal="center" vertical="center" wrapText="1"/>
      <protection locked="0"/>
    </xf>
    <xf numFmtId="0" fontId="7" fillId="6" borderId="35" xfId="0" applyFont="1" applyFill="1" applyBorder="1" applyAlignment="1">
      <alignment vertical="center"/>
    </xf>
    <xf numFmtId="6" fontId="7" fillId="6" borderId="119" xfId="5" applyNumberFormat="1" applyFont="1" applyFill="1" applyBorder="1" applyAlignment="1" applyProtection="1">
      <alignment horizontal="center" vertical="center" wrapText="1"/>
      <protection locked="0"/>
    </xf>
    <xf numFmtId="6" fontId="7" fillId="6" borderId="119" xfId="1" applyNumberFormat="1" applyFont="1" applyFill="1" applyBorder="1" applyAlignment="1" applyProtection="1">
      <alignment horizontal="center" vertical="center" wrapText="1"/>
      <protection locked="0"/>
    </xf>
    <xf numFmtId="0" fontId="7" fillId="6" borderId="40" xfId="1" applyFont="1" applyFill="1" applyBorder="1" applyAlignment="1" applyProtection="1">
      <alignment horizontal="center" vertical="center" wrapText="1"/>
      <protection locked="0"/>
    </xf>
    <xf numFmtId="6" fontId="7" fillId="6" borderId="88" xfId="1" applyNumberFormat="1" applyFont="1" applyFill="1" applyBorder="1" applyAlignment="1" applyProtection="1">
      <alignment horizontal="center" vertical="center" wrapText="1"/>
      <protection locked="0"/>
    </xf>
    <xf numFmtId="166" fontId="7" fillId="6" borderId="27" xfId="5" applyNumberFormat="1" applyFont="1" applyFill="1" applyBorder="1" applyAlignment="1" applyProtection="1">
      <alignment horizontal="center" vertical="center" wrapText="1"/>
      <protection locked="0"/>
    </xf>
    <xf numFmtId="166" fontId="7" fillId="6" borderId="38" xfId="5" applyNumberFormat="1" applyFont="1" applyFill="1" applyBorder="1" applyAlignment="1" applyProtection="1">
      <alignment horizontal="center" vertical="center" wrapText="1"/>
      <protection locked="0"/>
    </xf>
    <xf numFmtId="37" fontId="7" fillId="6" borderId="88" xfId="5" applyNumberFormat="1" applyFont="1" applyFill="1" applyBorder="1" applyAlignment="1" applyProtection="1">
      <alignment horizontal="center" vertical="center" wrapText="1"/>
      <protection locked="0"/>
    </xf>
    <xf numFmtId="0" fontId="7" fillId="3" borderId="121" xfId="0" applyFont="1" applyFill="1" applyBorder="1" applyAlignment="1" applyProtection="1">
      <alignment vertical="center"/>
      <protection locked="0"/>
    </xf>
    <xf numFmtId="0" fontId="7" fillId="0" borderId="13" xfId="0" applyFont="1" applyBorder="1"/>
    <xf numFmtId="166" fontId="7" fillId="0" borderId="13" xfId="1" applyNumberFormat="1" applyFont="1" applyFill="1" applyBorder="1" applyAlignment="1" applyProtection="1">
      <alignment vertical="center"/>
      <protection locked="0"/>
    </xf>
    <xf numFmtId="0" fontId="7" fillId="0" borderId="121" xfId="0" applyFont="1" applyBorder="1"/>
    <xf numFmtId="166" fontId="7" fillId="0" borderId="121" xfId="1" applyNumberFormat="1" applyFont="1" applyFill="1" applyBorder="1" applyAlignment="1" applyProtection="1">
      <alignment vertical="center"/>
      <protection locked="0"/>
    </xf>
    <xf numFmtId="166" fontId="7" fillId="0" borderId="124" xfId="1" applyNumberFormat="1" applyFont="1" applyFill="1" applyBorder="1" applyAlignment="1" applyProtection="1">
      <alignment vertical="center"/>
      <protection locked="0"/>
    </xf>
    <xf numFmtId="2" fontId="7" fillId="6" borderId="87" xfId="1" applyNumberFormat="1" applyFont="1" applyFill="1" applyBorder="1" applyAlignment="1" applyProtection="1">
      <alignment horizontal="center" vertical="center"/>
      <protection locked="0"/>
    </xf>
    <xf numFmtId="2" fontId="7" fillId="6" borderId="119" xfId="1" applyNumberFormat="1" applyFont="1" applyFill="1" applyBorder="1" applyAlignment="1" applyProtection="1">
      <alignment horizontal="center" vertical="center"/>
      <protection locked="0"/>
    </xf>
    <xf numFmtId="0" fontId="7" fillId="5" borderId="124" xfId="0" applyFont="1" applyFill="1" applyBorder="1"/>
    <xf numFmtId="166" fontId="7" fillId="6" borderId="126" xfId="5" applyNumberFormat="1" applyFont="1" applyFill="1" applyBorder="1" applyAlignment="1" applyProtection="1">
      <alignment horizontal="center" vertical="center"/>
      <protection locked="0"/>
    </xf>
    <xf numFmtId="0" fontId="7" fillId="6" borderId="14" xfId="0" applyFont="1" applyFill="1" applyBorder="1" applyAlignment="1">
      <alignment vertical="center"/>
    </xf>
    <xf numFmtId="0" fontId="6" fillId="0" borderId="0" xfId="0" applyFont="1" applyFill="1" applyBorder="1" applyAlignment="1">
      <alignment horizontal="center" vertical="center" wrapText="1"/>
    </xf>
    <xf numFmtId="166" fontId="7" fillId="6" borderId="86" xfId="5" applyNumberFormat="1" applyFont="1" applyFill="1" applyBorder="1" applyAlignment="1" applyProtection="1">
      <alignment horizontal="center" vertical="center" wrapText="1"/>
      <protection locked="0"/>
    </xf>
    <xf numFmtId="166" fontId="7" fillId="6" borderId="73" xfId="5" applyNumberFormat="1" applyFont="1" applyFill="1" applyBorder="1" applyAlignment="1" applyProtection="1">
      <alignment horizontal="center" vertical="center" wrapText="1"/>
      <protection locked="0"/>
    </xf>
    <xf numFmtId="0" fontId="7" fillId="6" borderId="119" xfId="5" applyFont="1" applyFill="1" applyBorder="1" applyAlignment="1" applyProtection="1">
      <alignment horizontal="center" vertical="center" wrapText="1"/>
      <protection locked="0"/>
    </xf>
    <xf numFmtId="0" fontId="7" fillId="6" borderId="73" xfId="5" applyFont="1" applyFill="1" applyBorder="1" applyAlignment="1" applyProtection="1">
      <alignment horizontal="center" vertical="center" wrapText="1"/>
      <protection locked="0"/>
    </xf>
    <xf numFmtId="168" fontId="7" fillId="6" borderId="87" xfId="5" applyNumberFormat="1" applyFont="1" applyFill="1" applyBorder="1" applyAlignment="1" applyProtection="1">
      <alignment horizontal="center" vertical="center" wrapText="1"/>
      <protection locked="0"/>
    </xf>
    <xf numFmtId="168" fontId="7" fillId="6" borderId="86" xfId="5" applyNumberFormat="1" applyFont="1" applyFill="1" applyBorder="1" applyAlignment="1" applyProtection="1">
      <alignment horizontal="center" vertical="center" wrapText="1"/>
      <protection locked="0"/>
    </xf>
    <xf numFmtId="168" fontId="7" fillId="6" borderId="119" xfId="5" applyNumberFormat="1" applyFont="1" applyFill="1" applyBorder="1" applyAlignment="1" applyProtection="1">
      <alignment horizontal="center" vertical="center" wrapText="1"/>
      <protection locked="0"/>
    </xf>
    <xf numFmtId="168" fontId="7" fillId="6" borderId="73" xfId="5" applyNumberFormat="1" applyFont="1" applyFill="1" applyBorder="1" applyAlignment="1" applyProtection="1">
      <alignment horizontal="center" vertical="center" wrapText="1"/>
      <protection locked="0"/>
    </xf>
    <xf numFmtId="0" fontId="7" fillId="3" borderId="91" xfId="5" applyFont="1" applyFill="1" applyBorder="1" applyAlignment="1">
      <alignment horizontal="left" vertical="center" wrapText="1" indent="1"/>
    </xf>
    <xf numFmtId="0" fontId="7" fillId="5" borderId="128" xfId="5" applyFont="1" applyFill="1" applyBorder="1" applyAlignment="1">
      <alignment horizontal="left" vertical="center" wrapText="1"/>
    </xf>
    <xf numFmtId="0" fontId="7" fillId="6" borderId="124" xfId="0" applyFont="1" applyFill="1" applyBorder="1" applyAlignment="1" applyProtection="1">
      <alignment vertical="center"/>
      <protection locked="0"/>
    </xf>
    <xf numFmtId="0" fontId="7" fillId="6" borderId="125" xfId="0" applyFont="1" applyFill="1" applyBorder="1" applyAlignment="1" applyProtection="1">
      <alignment vertical="center"/>
      <protection locked="0"/>
    </xf>
    <xf numFmtId="0" fontId="7" fillId="6" borderId="122" xfId="0" applyFont="1" applyFill="1" applyBorder="1" applyAlignment="1" applyProtection="1">
      <alignment vertical="center"/>
      <protection locked="0"/>
    </xf>
    <xf numFmtId="3" fontId="7" fillId="6" borderId="128" xfId="5" applyNumberFormat="1" applyFont="1" applyFill="1" applyBorder="1" applyAlignment="1">
      <alignment horizontal="center" vertical="center" wrapText="1"/>
    </xf>
    <xf numFmtId="3" fontId="7" fillId="6" borderId="82" xfId="5" applyNumberFormat="1" applyFont="1" applyFill="1" applyBorder="1" applyAlignment="1">
      <alignment horizontal="center" vertical="center" wrapText="1"/>
    </xf>
    <xf numFmtId="166" fontId="7" fillId="6" borderId="28" xfId="5" applyNumberFormat="1" applyFont="1" applyFill="1" applyBorder="1" applyAlignment="1" applyProtection="1">
      <alignment horizontal="center" vertical="center" wrapText="1"/>
      <protection locked="0"/>
    </xf>
    <xf numFmtId="0" fontId="15" fillId="3" borderId="71" xfId="5" applyFont="1" applyFill="1" applyBorder="1" applyAlignment="1">
      <alignment horizontal="center" vertical="center" wrapText="1"/>
    </xf>
    <xf numFmtId="0" fontId="7" fillId="3" borderId="0" xfId="1" applyFont="1" applyFill="1" applyBorder="1" applyAlignment="1">
      <alignment horizontal="left" vertical="center" wrapText="1" indent="1"/>
    </xf>
    <xf numFmtId="0" fontId="7" fillId="3" borderId="134" xfId="0" applyFont="1" applyFill="1" applyBorder="1" applyAlignment="1">
      <alignment horizontal="center" vertical="center" wrapText="1"/>
    </xf>
    <xf numFmtId="0" fontId="7" fillId="3" borderId="88" xfId="0" applyFont="1" applyFill="1" applyBorder="1" applyAlignment="1">
      <alignment horizontal="center" vertical="center" wrapText="1"/>
    </xf>
    <xf numFmtId="0" fontId="16" fillId="3" borderId="132" xfId="1" applyFont="1" applyFill="1" applyBorder="1" applyAlignment="1">
      <alignment horizontal="left" vertical="center" wrapText="1" indent="2"/>
    </xf>
    <xf numFmtId="0" fontId="14" fillId="3" borderId="0" xfId="0" applyFont="1" applyFill="1" applyBorder="1" applyAlignment="1">
      <alignment horizontal="center" vertical="center" wrapText="1"/>
    </xf>
    <xf numFmtId="16" fontId="7" fillId="3" borderId="0" xfId="0" quotePrefix="1" applyNumberFormat="1" applyFont="1" applyFill="1" applyBorder="1" applyAlignment="1">
      <alignment horizontal="center" vertical="center" wrapText="1"/>
    </xf>
    <xf numFmtId="0" fontId="24" fillId="3" borderId="0" xfId="1" applyFont="1" applyFill="1" applyBorder="1" applyAlignment="1">
      <alignment horizontal="center" vertical="center" wrapText="1"/>
    </xf>
    <xf numFmtId="49" fontId="24" fillId="3" borderId="0" xfId="1" applyNumberFormat="1" applyFont="1" applyFill="1" applyBorder="1" applyAlignment="1">
      <alignment horizontal="center" vertical="center" wrapText="1"/>
    </xf>
    <xf numFmtId="0" fontId="24" fillId="3" borderId="28" xfId="1" applyFont="1" applyFill="1" applyBorder="1" applyAlignment="1">
      <alignment horizontal="center" vertical="center" wrapText="1"/>
    </xf>
    <xf numFmtId="164" fontId="16" fillId="3" borderId="129" xfId="1" applyNumberFormat="1" applyFont="1" applyFill="1" applyBorder="1" applyAlignment="1">
      <alignment horizontal="center" vertical="center" wrapText="1"/>
    </xf>
    <xf numFmtId="49" fontId="7" fillId="3" borderId="68" xfId="1" applyNumberFormat="1" applyFont="1" applyFill="1" applyBorder="1" applyAlignment="1">
      <alignment horizontal="center" vertical="center"/>
    </xf>
    <xf numFmtId="166" fontId="7" fillId="3" borderId="136" xfId="1" applyNumberFormat="1" applyFont="1" applyFill="1" applyBorder="1" applyAlignment="1">
      <alignment horizontal="center" vertical="center"/>
    </xf>
    <xf numFmtId="168" fontId="7" fillId="3" borderId="138" xfId="6" applyNumberFormat="1" applyFont="1" applyFill="1" applyBorder="1" applyAlignment="1">
      <alignment horizontal="center" vertical="center"/>
    </xf>
    <xf numFmtId="0" fontId="7" fillId="3" borderId="0" xfId="0" quotePrefix="1" applyFont="1" applyFill="1" applyBorder="1" applyAlignment="1">
      <alignment horizontal="center" vertical="top"/>
    </xf>
    <xf numFmtId="0" fontId="7" fillId="3" borderId="16" xfId="0" applyFont="1" applyFill="1" applyBorder="1"/>
    <xf numFmtId="0" fontId="24" fillId="0" borderId="133"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7" xfId="0" applyFont="1" applyFill="1" applyBorder="1" applyAlignment="1">
      <alignment horizontal="center" vertical="center" wrapText="1"/>
    </xf>
    <xf numFmtId="0" fontId="24" fillId="3" borderId="133" xfId="0" applyFont="1" applyFill="1" applyBorder="1" applyAlignment="1">
      <alignment horizontal="center" vertical="center" wrapText="1"/>
    </xf>
    <xf numFmtId="0" fontId="14" fillId="3" borderId="134" xfId="0" applyFont="1" applyFill="1" applyBorder="1" applyAlignment="1">
      <alignment horizontal="center" vertical="center" wrapText="1"/>
    </xf>
    <xf numFmtId="0" fontId="6" fillId="3" borderId="127" xfId="0" applyFont="1" applyFill="1" applyBorder="1" applyAlignment="1">
      <alignment horizontal="center" vertical="center"/>
    </xf>
    <xf numFmtId="0" fontId="23" fillId="3" borderId="88" xfId="0" applyFont="1" applyFill="1" applyBorder="1" applyAlignment="1">
      <alignment horizontal="center" vertical="center" wrapText="1"/>
    </xf>
    <xf numFmtId="16" fontId="7" fillId="3" borderId="0" xfId="0" quotePrefix="1" applyNumberFormat="1" applyFont="1" applyFill="1" applyBorder="1" applyAlignment="1">
      <alignment horizontal="center" vertical="center"/>
    </xf>
    <xf numFmtId="0" fontId="23" fillId="3" borderId="134" xfId="0" applyFont="1" applyFill="1" applyBorder="1" applyAlignment="1">
      <alignment horizontal="center" vertical="center" wrapText="1"/>
    </xf>
    <xf numFmtId="0" fontId="23" fillId="3" borderId="128" xfId="0" applyFont="1" applyFill="1" applyBorder="1" applyAlignment="1">
      <alignment horizontal="center" vertical="center" wrapText="1"/>
    </xf>
    <xf numFmtId="0" fontId="24" fillId="3" borderId="82" xfId="0" applyFont="1" applyFill="1" applyBorder="1" applyAlignment="1">
      <alignment horizontal="center" vertical="center" wrapText="1"/>
    </xf>
    <xf numFmtId="0" fontId="24" fillId="3" borderId="141" xfId="0" applyFont="1" applyFill="1" applyBorder="1" applyAlignment="1">
      <alignment vertical="center"/>
    </xf>
    <xf numFmtId="0" fontId="24" fillId="3" borderId="24" xfId="0" applyFont="1" applyFill="1" applyBorder="1" applyAlignment="1">
      <alignment vertical="center"/>
    </xf>
    <xf numFmtId="0" fontId="24" fillId="0" borderId="4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9" xfId="0" applyFont="1" applyFill="1" applyBorder="1" applyAlignment="1">
      <alignment horizontal="left" vertical="center" wrapText="1"/>
    </xf>
    <xf numFmtId="0" fontId="7" fillId="3" borderId="0" xfId="0" applyFont="1" applyFill="1" applyBorder="1" applyAlignment="1">
      <alignment horizontal="left" vertical="center"/>
    </xf>
    <xf numFmtId="0" fontId="7" fillId="3" borderId="28" xfId="1" applyFont="1" applyFill="1" applyBorder="1" applyAlignment="1">
      <alignment horizontal="center" vertical="center" wrapText="1"/>
    </xf>
    <xf numFmtId="169" fontId="7" fillId="3" borderId="40" xfId="1" applyNumberFormat="1" applyFont="1" applyFill="1" applyBorder="1" applyAlignment="1">
      <alignment vertical="center" wrapText="1"/>
    </xf>
    <xf numFmtId="169" fontId="7" fillId="3" borderId="82" xfId="1" applyNumberFormat="1" applyFont="1" applyFill="1" applyBorder="1" applyAlignment="1">
      <alignment vertical="center" wrapText="1"/>
    </xf>
    <xf numFmtId="0" fontId="7" fillId="3" borderId="142" xfId="0" applyFont="1" applyFill="1" applyBorder="1" applyAlignment="1">
      <alignment horizontal="left" vertical="center" wrapText="1"/>
    </xf>
    <xf numFmtId="0" fontId="7" fillId="3" borderId="134" xfId="0" applyFont="1" applyFill="1" applyBorder="1" applyAlignment="1">
      <alignment horizontal="left" vertical="center"/>
    </xf>
    <xf numFmtId="0" fontId="7" fillId="3" borderId="134" xfId="0" applyFont="1" applyFill="1" applyBorder="1" applyAlignment="1">
      <alignment horizontal="left" vertical="center" wrapText="1"/>
    </xf>
    <xf numFmtId="0" fontId="7" fillId="3" borderId="88" xfId="0" applyFont="1" applyFill="1" applyBorder="1" applyAlignment="1">
      <alignment horizontal="left" vertical="center" wrapText="1"/>
    </xf>
    <xf numFmtId="0" fontId="14" fillId="3" borderId="142" xfId="0" applyFont="1" applyFill="1" applyBorder="1" applyAlignment="1">
      <alignment horizontal="center" vertical="center" wrapText="1"/>
    </xf>
    <xf numFmtId="0" fontId="7" fillId="3" borderId="142" xfId="0" applyFont="1" applyFill="1" applyBorder="1" applyAlignment="1">
      <alignment horizontal="center" vertical="center" wrapText="1"/>
    </xf>
    <xf numFmtId="0" fontId="7" fillId="3" borderId="72" xfId="0" applyFont="1" applyFill="1" applyBorder="1" applyAlignment="1">
      <alignment horizontal="center" vertical="center" wrapText="1"/>
    </xf>
    <xf numFmtId="2" fontId="7" fillId="5" borderId="145" xfId="1" applyNumberFormat="1" applyFont="1" applyFill="1" applyBorder="1" applyAlignment="1" applyProtection="1">
      <alignment vertical="center"/>
    </xf>
    <xf numFmtId="2" fontId="7" fillId="5" borderId="146" xfId="1" applyNumberFormat="1" applyFont="1" applyFill="1" applyBorder="1" applyAlignment="1" applyProtection="1">
      <alignment vertical="center"/>
    </xf>
    <xf numFmtId="2" fontId="7" fillId="5" borderId="143" xfId="1" applyNumberFormat="1" applyFont="1" applyFill="1" applyBorder="1" applyAlignment="1" applyProtection="1">
      <alignment horizontal="center" vertical="center"/>
    </xf>
    <xf numFmtId="166" fontId="7" fillId="5" borderId="147" xfId="1" applyNumberFormat="1" applyFont="1" applyFill="1" applyBorder="1" applyAlignment="1" applyProtection="1">
      <alignment horizontal="center" vertical="center"/>
      <protection locked="0"/>
    </xf>
    <xf numFmtId="166" fontId="7" fillId="5" borderId="148" xfId="1" applyNumberFormat="1" applyFont="1" applyFill="1" applyBorder="1" applyAlignment="1" applyProtection="1">
      <alignment horizontal="center" vertical="center"/>
      <protection locked="0"/>
    </xf>
    <xf numFmtId="166" fontId="7" fillId="5" borderId="149" xfId="1" applyNumberFormat="1" applyFont="1" applyFill="1" applyBorder="1" applyAlignment="1" applyProtection="1">
      <alignment horizontal="center" vertical="center"/>
      <protection locked="0"/>
    </xf>
    <xf numFmtId="166" fontId="7" fillId="6" borderId="143" xfId="5" applyNumberFormat="1" applyFont="1" applyFill="1" applyBorder="1" applyAlignment="1" applyProtection="1">
      <alignment horizontal="center" vertical="center" wrapText="1"/>
      <protection locked="0"/>
    </xf>
    <xf numFmtId="0" fontId="7" fillId="3" borderId="145" xfId="0" applyFont="1" applyFill="1" applyBorder="1" applyAlignment="1">
      <alignment vertical="center"/>
    </xf>
    <xf numFmtId="0" fontId="7" fillId="6" borderId="146" xfId="0" applyFont="1" applyFill="1" applyBorder="1" applyAlignment="1">
      <alignment vertical="center"/>
    </xf>
    <xf numFmtId="49" fontId="16" fillId="6" borderId="154" xfId="1" applyNumberFormat="1" applyFont="1" applyFill="1" applyBorder="1" applyAlignment="1" applyProtection="1">
      <alignment vertical="center" wrapText="1"/>
      <protection locked="0"/>
    </xf>
    <xf numFmtId="166" fontId="7" fillId="6" borderId="155" xfId="5" applyNumberFormat="1" applyFont="1" applyFill="1" applyBorder="1" applyAlignment="1" applyProtection="1">
      <alignment horizontal="center" vertical="center" wrapText="1"/>
      <protection locked="0"/>
    </xf>
    <xf numFmtId="0" fontId="7" fillId="3" borderId="154" xfId="0" applyFont="1" applyFill="1" applyBorder="1" applyAlignment="1">
      <alignment vertical="center"/>
    </xf>
    <xf numFmtId="0" fontId="7" fillId="6" borderId="156" xfId="0" applyFont="1" applyFill="1" applyBorder="1" applyAlignment="1">
      <alignment vertical="center"/>
    </xf>
    <xf numFmtId="166" fontId="7" fillId="6" borderId="155" xfId="1" applyNumberFormat="1" applyFont="1" applyFill="1" applyBorder="1" applyAlignment="1" applyProtection="1">
      <alignment horizontal="center" vertical="center" wrapText="1"/>
      <protection locked="0"/>
    </xf>
    <xf numFmtId="49" fontId="16" fillId="6" borderId="148" xfId="1" applyNumberFormat="1" applyFont="1" applyFill="1" applyBorder="1" applyAlignment="1" applyProtection="1">
      <alignment vertical="center" wrapText="1"/>
      <protection locked="0"/>
    </xf>
    <xf numFmtId="166" fontId="16" fillId="6" borderId="147" xfId="1" applyNumberFormat="1" applyFont="1" applyFill="1" applyBorder="1" applyAlignment="1" applyProtection="1">
      <alignment horizontal="center" vertical="center" wrapText="1"/>
      <protection locked="0"/>
    </xf>
    <xf numFmtId="0" fontId="7" fillId="3" borderId="148" xfId="0" applyFont="1" applyFill="1" applyBorder="1" applyAlignment="1">
      <alignment vertical="center"/>
    </xf>
    <xf numFmtId="0" fontId="7" fillId="6" borderId="149" xfId="0" applyFont="1" applyFill="1" applyBorder="1" applyAlignment="1">
      <alignment vertical="center"/>
    </xf>
    <xf numFmtId="0" fontId="7" fillId="3" borderId="154" xfId="0" applyFont="1" applyFill="1" applyBorder="1" applyAlignment="1">
      <alignment horizontal="left" vertical="center" indent="3"/>
    </xf>
    <xf numFmtId="0" fontId="7" fillId="3" borderId="154" xfId="0" applyFont="1" applyFill="1" applyBorder="1" applyAlignment="1" applyProtection="1">
      <alignment vertical="center"/>
      <protection locked="0"/>
    </xf>
    <xf numFmtId="10" fontId="7" fillId="6" borderId="155" xfId="0" applyNumberFormat="1" applyFont="1" applyFill="1" applyBorder="1" applyAlignment="1" applyProtection="1">
      <alignment horizontal="center" vertical="center"/>
      <protection locked="0"/>
    </xf>
    <xf numFmtId="3" fontId="7" fillId="6" borderId="155" xfId="1" applyNumberFormat="1" applyFont="1" applyFill="1" applyBorder="1" applyAlignment="1" applyProtection="1">
      <alignment horizontal="center" vertical="center"/>
      <protection locked="0"/>
    </xf>
    <xf numFmtId="166" fontId="16" fillId="6" borderId="147" xfId="1" applyNumberFormat="1" applyFont="1" applyFill="1" applyBorder="1" applyAlignment="1" applyProtection="1">
      <alignment horizontal="center" vertical="center"/>
      <protection locked="0"/>
    </xf>
    <xf numFmtId="166" fontId="7" fillId="5" borderId="143" xfId="5" applyNumberFormat="1" applyFont="1" applyFill="1" applyBorder="1" applyAlignment="1" applyProtection="1">
      <alignment horizontal="center" vertical="center" wrapText="1"/>
    </xf>
    <xf numFmtId="166" fontId="7" fillId="5" borderId="144" xfId="5" applyNumberFormat="1" applyFont="1" applyFill="1" applyBorder="1" applyAlignment="1" applyProtection="1">
      <alignment horizontal="center" vertical="center" wrapText="1"/>
    </xf>
    <xf numFmtId="0" fontId="14" fillId="3" borderId="151" xfId="0" applyFont="1" applyFill="1" applyBorder="1" applyAlignment="1">
      <alignment horizontal="center" vertical="center" wrapText="1"/>
    </xf>
    <xf numFmtId="0" fontId="7" fillId="3" borderId="151" xfId="0" applyFont="1" applyFill="1" applyBorder="1" applyAlignment="1">
      <alignment horizontal="center" vertical="center" wrapText="1"/>
    </xf>
    <xf numFmtId="0" fontId="14" fillId="3" borderId="150" xfId="0" applyFont="1" applyFill="1" applyBorder="1" applyAlignment="1">
      <alignment vertical="center" wrapText="1"/>
    </xf>
    <xf numFmtId="0" fontId="7" fillId="3" borderId="150" xfId="0" applyFont="1" applyFill="1" applyBorder="1" applyAlignment="1">
      <alignment vertical="center" wrapText="1"/>
    </xf>
    <xf numFmtId="0" fontId="7" fillId="3" borderId="150" xfId="0" applyFont="1" applyFill="1" applyBorder="1" applyAlignment="1">
      <alignment horizontal="left" vertical="center" wrapText="1"/>
    </xf>
    <xf numFmtId="0" fontId="7" fillId="3" borderId="9" xfId="0" applyFont="1" applyFill="1" applyBorder="1" applyAlignment="1">
      <alignment vertical="center" wrapText="1"/>
    </xf>
    <xf numFmtId="0" fontId="7" fillId="3" borderId="143" xfId="0" applyFont="1" applyFill="1" applyBorder="1" applyAlignment="1">
      <alignment horizontal="center" vertical="center" wrapText="1"/>
    </xf>
    <xf numFmtId="0" fontId="24" fillId="0" borderId="144" xfId="0" applyFont="1" applyFill="1" applyBorder="1" applyAlignment="1">
      <alignment horizontal="center" vertical="center" wrapText="1"/>
    </xf>
    <xf numFmtId="0" fontId="24" fillId="3" borderId="144" xfId="0" applyFont="1" applyFill="1" applyBorder="1" applyAlignment="1">
      <alignment horizontal="center" vertical="center" wrapText="1"/>
    </xf>
    <xf numFmtId="0" fontId="7" fillId="3" borderId="143" xfId="0" applyFont="1" applyFill="1" applyBorder="1" applyAlignment="1">
      <alignment horizontal="center" vertical="center"/>
    </xf>
    <xf numFmtId="10" fontId="24" fillId="3" borderId="146" xfId="0" applyNumberFormat="1" applyFont="1" applyFill="1" applyBorder="1" applyAlignment="1">
      <alignment vertical="center"/>
    </xf>
    <xf numFmtId="0" fontId="7" fillId="3" borderId="150" xfId="0" applyFont="1" applyFill="1" applyBorder="1" applyAlignment="1">
      <alignment horizontal="center" vertical="center" wrapText="1"/>
    </xf>
    <xf numFmtId="0" fontId="7" fillId="3" borderId="155" xfId="0" applyFont="1" applyFill="1" applyBorder="1" applyAlignment="1">
      <alignment horizontal="center" vertical="center" wrapText="1"/>
    </xf>
    <xf numFmtId="0" fontId="24" fillId="3" borderId="160" xfId="0" applyFont="1" applyFill="1" applyBorder="1" applyAlignment="1">
      <alignment horizontal="center" vertical="center" wrapText="1"/>
    </xf>
    <xf numFmtId="0" fontId="24" fillId="3" borderId="146" xfId="0" applyFont="1" applyFill="1" applyBorder="1" applyAlignment="1">
      <alignment vertical="center"/>
    </xf>
    <xf numFmtId="0" fontId="7" fillId="3" borderId="158" xfId="0" applyFont="1" applyFill="1" applyBorder="1" applyAlignment="1">
      <alignment horizontal="center" vertical="center" wrapText="1"/>
    </xf>
    <xf numFmtId="0" fontId="24" fillId="3" borderId="146" xfId="0" quotePrefix="1" applyFont="1" applyFill="1" applyBorder="1" applyAlignment="1">
      <alignment vertical="center"/>
    </xf>
    <xf numFmtId="0" fontId="14" fillId="3" borderId="150" xfId="0" applyFont="1" applyFill="1" applyBorder="1" applyAlignment="1">
      <alignment horizontal="center" vertical="center" wrapText="1"/>
    </xf>
    <xf numFmtId="0" fontId="7" fillId="0" borderId="158" xfId="1" applyFont="1" applyFill="1" applyBorder="1" applyAlignment="1">
      <alignment horizontal="left" vertical="center" wrapText="1"/>
    </xf>
    <xf numFmtId="0" fontId="10" fillId="0" borderId="161" xfId="1" applyFont="1" applyFill="1" applyBorder="1" applyAlignment="1">
      <alignment vertical="center" wrapText="1"/>
    </xf>
    <xf numFmtId="0" fontId="7" fillId="0" borderId="57" xfId="1" applyFont="1" applyFill="1" applyBorder="1" applyAlignment="1">
      <alignment horizontal="center" vertical="center"/>
    </xf>
    <xf numFmtId="0" fontId="6" fillId="2" borderId="37" xfId="9" applyFont="1" applyFill="1" applyBorder="1" applyAlignment="1" applyProtection="1">
      <alignment horizontal="center" vertical="center" wrapText="1"/>
    </xf>
    <xf numFmtId="0" fontId="7" fillId="0" borderId="42" xfId="9" applyFont="1" applyFill="1" applyBorder="1" applyAlignment="1" applyProtection="1">
      <alignment horizontal="left" vertical="center" wrapText="1"/>
    </xf>
    <xf numFmtId="0" fontId="7" fillId="0" borderId="0" xfId="9" applyFont="1" applyFill="1" applyBorder="1" applyAlignment="1" applyProtection="1">
      <alignment horizontal="center" vertical="center" wrapText="1"/>
    </xf>
    <xf numFmtId="0" fontId="7" fillId="3" borderId="0" xfId="1" applyFont="1" applyFill="1" applyBorder="1" applyAlignment="1">
      <alignment horizontal="center" vertical="center"/>
    </xf>
    <xf numFmtId="0" fontId="12" fillId="8" borderId="44" xfId="1" applyFont="1" applyFill="1" applyBorder="1" applyAlignment="1">
      <alignment horizontal="left" vertical="center"/>
    </xf>
    <xf numFmtId="0" fontId="12" fillId="8" borderId="45" xfId="1" applyFont="1" applyFill="1" applyBorder="1" applyAlignment="1">
      <alignment horizontal="left" vertical="center"/>
    </xf>
    <xf numFmtId="0" fontId="12" fillId="8" borderId="46" xfId="1" applyFont="1" applyFill="1" applyBorder="1" applyAlignment="1">
      <alignment horizontal="left" vertical="center"/>
    </xf>
    <xf numFmtId="0" fontId="13" fillId="3" borderId="39" xfId="4" applyFont="1" applyFill="1" applyBorder="1" applyAlignment="1">
      <alignment horizontal="left" vertical="center"/>
    </xf>
    <xf numFmtId="0" fontId="7" fillId="3" borderId="40" xfId="0" applyFont="1" applyFill="1" applyBorder="1" applyAlignment="1">
      <alignment horizontal="left" vertical="center"/>
    </xf>
    <xf numFmtId="0" fontId="7" fillId="3" borderId="41" xfId="0" applyFont="1" applyFill="1" applyBorder="1" applyAlignment="1">
      <alignment horizontal="left"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10" fillId="8" borderId="110" xfId="1" applyFont="1" applyFill="1" applyBorder="1" applyAlignment="1">
      <alignment horizontal="left" vertical="center" wrapText="1"/>
    </xf>
    <xf numFmtId="0" fontId="10" fillId="8" borderId="111" xfId="1" applyFont="1" applyFill="1" applyBorder="1" applyAlignment="1">
      <alignment horizontal="left" vertical="center" wrapText="1"/>
    </xf>
    <xf numFmtId="0" fontId="10" fillId="8" borderId="112" xfId="1" applyFont="1" applyFill="1" applyBorder="1" applyAlignment="1">
      <alignment horizontal="left" vertical="center" wrapText="1"/>
    </xf>
    <xf numFmtId="0" fontId="7" fillId="3" borderId="0" xfId="0" applyFont="1" applyFill="1" applyBorder="1" applyAlignment="1">
      <alignment horizontal="center" vertical="center" wrapText="1"/>
    </xf>
    <xf numFmtId="0" fontId="6" fillId="2" borderId="1"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3" xfId="5" applyFont="1" applyFill="1" applyBorder="1" applyAlignment="1">
      <alignment horizontal="center" vertical="center"/>
    </xf>
    <xf numFmtId="0" fontId="6" fillId="4" borderId="70" xfId="1" applyFont="1" applyFill="1" applyBorder="1" applyAlignment="1">
      <alignment horizontal="center" vertical="center"/>
    </xf>
    <xf numFmtId="0" fontId="6" fillId="4" borderId="84" xfId="1" applyFont="1" applyFill="1" applyBorder="1" applyAlignment="1">
      <alignment horizontal="center" vertical="center"/>
    </xf>
    <xf numFmtId="0" fontId="6" fillId="4" borderId="85" xfId="1" applyFont="1" applyFill="1" applyBorder="1" applyAlignment="1">
      <alignment horizontal="center" vertical="center"/>
    </xf>
    <xf numFmtId="0" fontId="7" fillId="3" borderId="23" xfId="0" applyFont="1" applyFill="1" applyBorder="1" applyAlignment="1">
      <alignment horizontal="left" vertical="center" wrapText="1"/>
    </xf>
    <xf numFmtId="0" fontId="7" fillId="3" borderId="148" xfId="0" applyFont="1" applyFill="1" applyBorder="1" applyAlignment="1">
      <alignment horizontal="left" vertical="center" wrapText="1"/>
    </xf>
    <xf numFmtId="0" fontId="7" fillId="3" borderId="149" xfId="0" applyFont="1" applyFill="1" applyBorder="1" applyAlignment="1">
      <alignment horizontal="left" vertical="center" wrapText="1"/>
    </xf>
    <xf numFmtId="0" fontId="11" fillId="0" borderId="106" xfId="1" applyFont="1" applyFill="1" applyBorder="1" applyAlignment="1">
      <alignment horizontal="center" vertical="center" wrapText="1"/>
    </xf>
    <xf numFmtId="0" fontId="11" fillId="0" borderId="107" xfId="1" applyFont="1" applyFill="1" applyBorder="1" applyAlignment="1">
      <alignment horizontal="center" vertical="center" wrapText="1"/>
    </xf>
    <xf numFmtId="0" fontId="11" fillId="0" borderId="108" xfId="1" applyFont="1" applyFill="1" applyBorder="1" applyAlignment="1">
      <alignment horizontal="center" vertical="center" wrapText="1"/>
    </xf>
    <xf numFmtId="0" fontId="6" fillId="4" borderId="93" xfId="1" applyFont="1" applyFill="1" applyBorder="1" applyAlignment="1">
      <alignment horizontal="center" vertical="center"/>
    </xf>
    <xf numFmtId="0" fontId="6" fillId="4" borderId="94" xfId="1" applyFont="1" applyFill="1" applyBorder="1" applyAlignment="1">
      <alignment horizontal="center" vertical="center"/>
    </xf>
    <xf numFmtId="0" fontId="6" fillId="4" borderId="95" xfId="1" applyFont="1" applyFill="1" applyBorder="1" applyAlignment="1">
      <alignment horizontal="center" vertical="center"/>
    </xf>
    <xf numFmtId="0" fontId="10" fillId="0" borderId="70" xfId="1" applyFont="1" applyFill="1" applyBorder="1" applyAlignment="1">
      <alignment horizontal="left" vertical="center" wrapText="1"/>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10" fillId="0" borderId="97" xfId="1" applyFont="1" applyFill="1" applyBorder="1" applyAlignment="1">
      <alignment horizontal="left" vertical="center" wrapText="1"/>
    </xf>
    <xf numFmtId="0" fontId="10" fillId="0" borderId="98" xfId="1" applyFont="1" applyFill="1" applyBorder="1" applyAlignment="1">
      <alignment horizontal="left" vertical="center" wrapText="1"/>
    </xf>
    <xf numFmtId="0" fontId="10" fillId="0" borderId="99" xfId="1" applyFont="1" applyFill="1" applyBorder="1" applyAlignment="1">
      <alignment horizontal="left" vertical="center" wrapText="1"/>
    </xf>
    <xf numFmtId="0" fontId="10" fillId="0" borderId="103" xfId="1" applyFont="1" applyFill="1" applyBorder="1" applyAlignment="1">
      <alignment horizontal="left" vertical="center" wrapText="1"/>
    </xf>
    <xf numFmtId="0" fontId="10" fillId="0" borderId="104" xfId="1" applyFont="1" applyFill="1" applyBorder="1" applyAlignment="1">
      <alignment horizontal="left" vertical="center" wrapText="1"/>
    </xf>
    <xf numFmtId="0" fontId="10" fillId="0" borderId="105" xfId="1" applyFont="1" applyFill="1" applyBorder="1" applyAlignment="1">
      <alignment horizontal="left" vertical="center" wrapText="1"/>
    </xf>
    <xf numFmtId="0" fontId="6" fillId="4" borderId="1"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3" xfId="1" applyFont="1" applyFill="1" applyBorder="1" applyAlignment="1">
      <alignment horizontal="center" vertical="center"/>
    </xf>
    <xf numFmtId="0" fontId="10" fillId="5" borderId="49" xfId="1" applyFont="1" applyFill="1" applyBorder="1" applyAlignment="1">
      <alignment horizontal="left" vertical="center" wrapText="1"/>
    </xf>
    <xf numFmtId="0" fontId="10" fillId="5" borderId="96" xfId="1" applyFont="1" applyFill="1" applyBorder="1" applyAlignment="1">
      <alignment horizontal="left" vertical="center" wrapText="1"/>
    </xf>
    <xf numFmtId="0" fontId="10" fillId="5" borderId="55" xfId="1" applyFont="1" applyFill="1" applyBorder="1" applyAlignment="1">
      <alignment horizontal="left" vertical="center" wrapText="1"/>
    </xf>
    <xf numFmtId="0" fontId="10" fillId="5" borderId="100" xfId="1" applyFont="1" applyFill="1" applyBorder="1" applyAlignment="1">
      <alignment horizontal="left" vertical="center" wrapText="1"/>
    </xf>
    <xf numFmtId="0" fontId="10" fillId="5" borderId="101" xfId="1" applyFont="1" applyFill="1" applyBorder="1" applyAlignment="1">
      <alignment horizontal="left" vertical="center" wrapText="1"/>
    </xf>
    <xf numFmtId="0" fontId="10" fillId="5" borderId="102" xfId="1" applyFont="1" applyFill="1" applyBorder="1" applyAlignment="1">
      <alignment horizontal="left" vertical="center" wrapText="1"/>
    </xf>
    <xf numFmtId="0" fontId="6" fillId="2" borderId="33" xfId="5" applyFont="1" applyFill="1" applyBorder="1" applyAlignment="1">
      <alignment horizontal="center" vertical="center" wrapText="1"/>
    </xf>
    <xf numFmtId="0" fontId="6" fillId="2" borderId="35" xfId="5" applyFont="1" applyFill="1" applyBorder="1" applyAlignment="1">
      <alignment horizontal="center" vertical="center" wrapText="1"/>
    </xf>
    <xf numFmtId="0" fontId="6" fillId="0" borderId="23" xfId="5" applyFont="1" applyFill="1" applyBorder="1" applyAlignment="1">
      <alignment horizontal="left" vertical="center" wrapText="1"/>
    </xf>
    <xf numFmtId="0" fontId="6" fillId="0" borderId="24" xfId="5" applyFont="1" applyFill="1" applyBorder="1" applyAlignment="1">
      <alignment horizontal="left" vertical="center" wrapText="1"/>
    </xf>
    <xf numFmtId="0" fontId="6" fillId="0" borderId="0" xfId="5"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5" xfId="1" applyFont="1" applyFill="1" applyBorder="1" applyAlignment="1">
      <alignment horizontal="center" vertical="center" wrapText="1"/>
    </xf>
    <xf numFmtId="9" fontId="7" fillId="3" borderId="15" xfId="3" applyNumberFormat="1" applyFont="1" applyFill="1" applyBorder="1" applyAlignment="1">
      <alignment horizontal="left" vertical="center" wrapText="1"/>
    </xf>
    <xf numFmtId="9" fontId="7" fillId="3" borderId="0" xfId="3" applyNumberFormat="1" applyFont="1" applyFill="1" applyBorder="1" applyAlignment="1">
      <alignment horizontal="left" vertical="center" wrapText="1"/>
    </xf>
    <xf numFmtId="9" fontId="7" fillId="3" borderId="16" xfId="3" applyNumberFormat="1" applyFont="1" applyFill="1" applyBorder="1" applyAlignment="1">
      <alignment horizontal="left" vertical="center" wrapText="1"/>
    </xf>
    <xf numFmtId="0" fontId="7" fillId="3" borderId="0" xfId="1" applyFont="1" applyFill="1" applyBorder="1" applyAlignment="1">
      <alignment horizontal="center"/>
    </xf>
    <xf numFmtId="0" fontId="6" fillId="7" borderId="78" xfId="0" applyFont="1" applyFill="1" applyBorder="1" applyAlignment="1">
      <alignment horizontal="center" vertical="center" wrapText="1"/>
    </xf>
    <xf numFmtId="0" fontId="6" fillId="7" borderId="79" xfId="0" applyFont="1" applyFill="1" applyBorder="1" applyAlignment="1">
      <alignment horizontal="center" vertical="center" wrapText="1"/>
    </xf>
    <xf numFmtId="0" fontId="6" fillId="7" borderId="80" xfId="0" applyFont="1" applyFill="1" applyBorder="1" applyAlignment="1">
      <alignment horizontal="center" vertical="center" wrapText="1"/>
    </xf>
    <xf numFmtId="9" fontId="7" fillId="3" borderId="39" xfId="3" applyNumberFormat="1" applyFont="1" applyFill="1" applyBorder="1" applyAlignment="1">
      <alignment horizontal="left" vertical="center" wrapText="1"/>
    </xf>
    <xf numFmtId="9" fontId="7" fillId="3" borderId="40" xfId="3" applyNumberFormat="1" applyFont="1" applyFill="1" applyBorder="1" applyAlignment="1">
      <alignment horizontal="left" vertical="center" wrapText="1"/>
    </xf>
    <xf numFmtId="9" fontId="7" fillId="3" borderId="41" xfId="3" applyNumberFormat="1" applyFont="1" applyFill="1" applyBorder="1" applyAlignment="1">
      <alignment horizontal="left" vertical="center" wrapText="1"/>
    </xf>
    <xf numFmtId="0" fontId="7" fillId="6" borderId="125" xfId="1" applyFont="1" applyFill="1" applyBorder="1" applyAlignment="1">
      <alignment horizontal="center" vertical="center" wrapText="1"/>
    </xf>
    <xf numFmtId="0" fontId="7" fillId="6" borderId="16" xfId="1" applyFont="1" applyFill="1" applyBorder="1" applyAlignment="1">
      <alignment horizontal="center" vertical="center" wrapText="1"/>
    </xf>
    <xf numFmtId="0" fontId="7" fillId="6" borderId="18" xfId="1" applyFont="1" applyFill="1" applyBorder="1" applyAlignment="1">
      <alignment horizontal="center" vertical="center" wrapText="1"/>
    </xf>
    <xf numFmtId="0" fontId="7" fillId="6" borderId="125"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41" xfId="0" applyFont="1" applyFill="1" applyBorder="1" applyAlignment="1">
      <alignment horizontal="center" vertical="center"/>
    </xf>
    <xf numFmtId="0" fontId="7" fillId="3" borderId="120" xfId="1" applyFont="1" applyFill="1" applyBorder="1" applyAlignment="1">
      <alignment horizontal="left" wrapText="1"/>
    </xf>
    <xf numFmtId="0" fontId="7" fillId="3" borderId="121" xfId="1" applyFont="1" applyFill="1" applyBorder="1" applyAlignment="1">
      <alignment horizontal="left" wrapText="1"/>
    </xf>
    <xf numFmtId="0" fontId="7" fillId="3" borderId="122" xfId="1" applyFont="1" applyFill="1" applyBorder="1" applyAlignment="1">
      <alignment horizontal="left" wrapText="1"/>
    </xf>
    <xf numFmtId="168" fontId="7" fillId="0" borderId="87" xfId="1" applyNumberFormat="1" applyFont="1" applyFill="1" applyBorder="1" applyAlignment="1">
      <alignment horizontal="center" vertical="center" wrapText="1"/>
    </xf>
    <xf numFmtId="168" fontId="7" fillId="0" borderId="122" xfId="1" applyNumberFormat="1" applyFont="1" applyFill="1" applyBorder="1" applyAlignment="1">
      <alignment horizontal="center" vertical="center" wrapText="1"/>
    </xf>
    <xf numFmtId="0" fontId="7" fillId="3" borderId="123" xfId="1" applyFont="1" applyFill="1" applyBorder="1" applyAlignment="1">
      <alignment horizontal="left" wrapText="1"/>
    </xf>
    <xf numFmtId="0" fontId="7" fillId="3" borderId="124" xfId="1" applyFont="1" applyFill="1" applyBorder="1" applyAlignment="1">
      <alignment horizontal="left" wrapText="1"/>
    </xf>
    <xf numFmtId="0" fontId="7" fillId="3" borderId="125" xfId="1" applyFont="1" applyFill="1" applyBorder="1" applyAlignment="1">
      <alignment horizontal="left" wrapText="1"/>
    </xf>
    <xf numFmtId="0" fontId="7" fillId="6" borderId="123" xfId="1" applyFont="1" applyFill="1" applyBorder="1" applyAlignment="1" applyProtection="1">
      <alignment horizontal="left" vertical="top" wrapText="1"/>
      <protection locked="0"/>
    </xf>
    <xf numFmtId="0" fontId="7" fillId="6" borderId="124" xfId="1" applyFont="1" applyFill="1" applyBorder="1" applyAlignment="1" applyProtection="1">
      <alignment horizontal="left" vertical="top" wrapText="1"/>
      <protection locked="0"/>
    </xf>
    <xf numFmtId="0" fontId="7" fillId="6" borderId="15" xfId="1" applyFont="1" applyFill="1" applyBorder="1" applyAlignment="1" applyProtection="1">
      <alignment horizontal="left" vertical="top" wrapText="1"/>
      <protection locked="0"/>
    </xf>
    <xf numFmtId="0" fontId="7" fillId="6" borderId="0" xfId="1" applyFont="1" applyFill="1" applyBorder="1" applyAlignment="1" applyProtection="1">
      <alignment horizontal="left" vertical="top" wrapText="1"/>
      <protection locked="0"/>
    </xf>
    <xf numFmtId="0" fontId="7" fillId="6" borderId="20" xfId="1" applyFont="1" applyFill="1" applyBorder="1" applyAlignment="1" applyProtection="1">
      <alignment horizontal="left" vertical="top" wrapText="1"/>
      <protection locked="0"/>
    </xf>
    <xf numFmtId="0" fontId="7" fillId="6" borderId="21" xfId="1" applyFont="1" applyFill="1" applyBorder="1" applyAlignment="1" applyProtection="1">
      <alignment horizontal="left" vertical="top" wrapText="1"/>
      <protection locked="0"/>
    </xf>
    <xf numFmtId="0" fontId="7" fillId="6" borderId="39" xfId="1" applyFont="1" applyFill="1" applyBorder="1" applyAlignment="1" applyProtection="1">
      <alignment horizontal="left" vertical="top" wrapText="1"/>
      <protection locked="0"/>
    </xf>
    <xf numFmtId="0" fontId="7" fillId="6" borderId="40" xfId="1" applyFont="1" applyFill="1" applyBorder="1" applyAlignment="1" applyProtection="1">
      <alignment horizontal="left" vertical="top" wrapText="1"/>
      <protection locked="0"/>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38" xfId="1" applyFont="1" applyFill="1" applyBorder="1" applyAlignment="1">
      <alignment horizontal="left" vertical="center" wrapText="1"/>
    </xf>
    <xf numFmtId="0" fontId="7" fillId="3" borderId="71" xfId="1" applyFont="1" applyFill="1" applyBorder="1" applyAlignment="1">
      <alignment horizontal="left" vertical="center" wrapText="1"/>
    </xf>
    <xf numFmtId="0" fontId="7" fillId="3" borderId="83" xfId="1" applyFont="1" applyFill="1" applyBorder="1" applyAlignment="1">
      <alignment horizontal="left" vertical="center" wrapText="1"/>
    </xf>
    <xf numFmtId="0" fontId="7" fillId="3" borderId="87" xfId="1" applyFont="1" applyFill="1" applyBorder="1" applyAlignment="1">
      <alignment horizontal="left" vertical="center" wrapText="1"/>
    </xf>
    <xf numFmtId="0" fontId="7" fillId="3" borderId="120" xfId="1" applyFont="1" applyFill="1" applyBorder="1" applyAlignment="1">
      <alignment horizontal="left" vertical="center" wrapText="1"/>
    </xf>
    <xf numFmtId="0" fontId="7" fillId="3" borderId="121" xfId="1" applyFont="1" applyFill="1" applyBorder="1" applyAlignment="1">
      <alignment horizontal="left" vertical="center" wrapText="1"/>
    </xf>
    <xf numFmtId="0" fontId="7" fillId="3" borderId="86" xfId="1" applyFont="1" applyFill="1" applyBorder="1" applyAlignment="1">
      <alignment horizontal="left" vertical="center" wrapText="1"/>
    </xf>
    <xf numFmtId="0" fontId="7" fillId="3" borderId="120" xfId="1" applyFont="1" applyFill="1" applyBorder="1" applyAlignment="1">
      <alignment horizontal="left" vertical="center"/>
    </xf>
    <xf numFmtId="0" fontId="7" fillId="3" borderId="121" xfId="1" applyFont="1" applyFill="1" applyBorder="1" applyAlignment="1">
      <alignment horizontal="left" vertical="center"/>
    </xf>
    <xf numFmtId="0" fontId="7" fillId="6" borderId="120" xfId="1" applyFont="1" applyFill="1" applyBorder="1" applyAlignment="1" applyProtection="1">
      <alignment horizontal="center" vertical="center" wrapText="1"/>
      <protection locked="0"/>
    </xf>
    <xf numFmtId="0" fontId="7" fillId="6" borderId="121" xfId="1" applyFont="1" applyFill="1" applyBorder="1" applyAlignment="1" applyProtection="1">
      <alignment horizontal="center" vertical="center" wrapText="1"/>
      <protection locked="0"/>
    </xf>
    <xf numFmtId="0" fontId="7" fillId="6" borderId="39" xfId="1" applyFont="1" applyFill="1" applyBorder="1" applyAlignment="1" applyProtection="1">
      <alignment horizontal="center" vertical="center" wrapText="1"/>
      <protection locked="0"/>
    </xf>
    <xf numFmtId="0" fontId="7" fillId="6" borderId="40" xfId="1" applyFont="1" applyFill="1" applyBorder="1" applyAlignment="1" applyProtection="1">
      <alignment horizontal="center" vertical="center" wrapText="1"/>
      <protection locked="0"/>
    </xf>
    <xf numFmtId="0" fontId="8" fillId="3" borderId="123" xfId="1" applyFont="1" applyFill="1" applyBorder="1" applyAlignment="1">
      <alignment horizontal="center" vertical="center" wrapText="1"/>
    </xf>
    <xf numFmtId="0" fontId="8" fillId="3" borderId="124" xfId="1" applyFont="1" applyFill="1" applyBorder="1" applyAlignment="1">
      <alignment horizontal="center" vertical="center" wrapText="1"/>
    </xf>
    <xf numFmtId="0" fontId="8" fillId="3" borderId="73" xfId="1" applyFont="1" applyFill="1" applyBorder="1" applyAlignment="1">
      <alignment horizontal="center"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7" fillId="3" borderId="0" xfId="1" applyFont="1" applyFill="1" applyBorder="1" applyAlignment="1">
      <alignment horizontal="left" vertical="center" wrapText="1"/>
    </xf>
    <xf numFmtId="0" fontId="7" fillId="3" borderId="39" xfId="1" applyFont="1" applyFill="1" applyBorder="1" applyAlignment="1">
      <alignment horizontal="left" vertical="center" wrapText="1"/>
    </xf>
    <xf numFmtId="0" fontId="7" fillId="3" borderId="40" xfId="1" applyFont="1" applyFill="1" applyBorder="1" applyAlignment="1">
      <alignment horizontal="left" vertical="center" wrapText="1"/>
    </xf>
    <xf numFmtId="49" fontId="16" fillId="6" borderId="153" xfId="1" applyNumberFormat="1" applyFont="1" applyFill="1" applyBorder="1" applyAlignment="1" applyProtection="1">
      <alignment horizontal="center" vertical="center" wrapText="1"/>
      <protection locked="0"/>
    </xf>
    <xf numFmtId="49" fontId="16" fillId="6" borderId="154" xfId="1" applyNumberFormat="1" applyFont="1" applyFill="1" applyBorder="1" applyAlignment="1" applyProtection="1">
      <alignment horizontal="center" vertical="center" wrapText="1"/>
      <protection locked="0"/>
    </xf>
    <xf numFmtId="49" fontId="16" fillId="6" borderId="23" xfId="1" applyNumberFormat="1" applyFont="1" applyFill="1" applyBorder="1" applyAlignment="1" applyProtection="1">
      <alignment horizontal="center" vertical="center" wrapText="1"/>
      <protection locked="0"/>
    </xf>
    <xf numFmtId="49" fontId="16" fillId="6" borderId="148" xfId="1" applyNumberFormat="1" applyFont="1" applyFill="1" applyBorder="1" applyAlignment="1" applyProtection="1">
      <alignment horizontal="center" vertical="center" wrapText="1"/>
      <protection locked="0"/>
    </xf>
    <xf numFmtId="0" fontId="6" fillId="7" borderId="33"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0" fillId="0" borderId="0" xfId="0" applyBorder="1" applyAlignment="1">
      <alignment horizontal="center"/>
    </xf>
    <xf numFmtId="0" fontId="7" fillId="6" borderId="157" xfId="0" applyFont="1" applyFill="1" applyBorder="1" applyAlignment="1">
      <alignment horizontal="left" vertical="center" indent="3"/>
    </xf>
    <xf numFmtId="0" fontId="7" fillId="6" borderId="145" xfId="0" applyFont="1" applyFill="1" applyBorder="1" applyAlignment="1">
      <alignment horizontal="left" vertical="center" indent="3"/>
    </xf>
    <xf numFmtId="0" fontId="7" fillId="6" borderId="154" xfId="0" applyFont="1" applyFill="1" applyBorder="1" applyAlignment="1">
      <alignment horizontal="left" vertical="center" indent="3"/>
    </xf>
    <xf numFmtId="0" fontId="7" fillId="6" borderId="17" xfId="0" applyFont="1" applyFill="1" applyBorder="1" applyAlignment="1">
      <alignment horizontal="left" vertical="center" wrapText="1" indent="3"/>
    </xf>
    <xf numFmtId="0" fontId="7" fillId="6" borderId="150" xfId="0" applyFont="1" applyFill="1" applyBorder="1" applyAlignment="1">
      <alignment horizontal="left" vertical="center" wrapText="1" indent="3"/>
    </xf>
    <xf numFmtId="0" fontId="7" fillId="6" borderId="9" xfId="0" applyFont="1" applyFill="1" applyBorder="1" applyAlignment="1">
      <alignment horizontal="left" vertical="center" wrapText="1" indent="3"/>
    </xf>
    <xf numFmtId="0" fontId="16" fillId="3" borderId="29" xfId="1" applyFont="1" applyFill="1" applyBorder="1" applyAlignment="1">
      <alignment horizontal="left" vertical="center" wrapText="1"/>
    </xf>
    <xf numFmtId="0" fontId="16" fillId="3" borderId="118" xfId="1" applyFont="1" applyFill="1" applyBorder="1" applyAlignment="1">
      <alignment horizontal="left" vertical="center" wrapText="1"/>
    </xf>
    <xf numFmtId="0" fontId="16" fillId="3" borderId="151" xfId="1" applyFont="1" applyFill="1" applyBorder="1" applyAlignment="1">
      <alignment horizontal="left" vertical="center" wrapText="1"/>
    </xf>
    <xf numFmtId="0" fontId="16" fillId="3" borderId="143" xfId="1" applyFont="1" applyFill="1" applyBorder="1" applyAlignment="1">
      <alignment horizontal="left" vertical="center" wrapText="1"/>
    </xf>
    <xf numFmtId="0" fontId="16" fillId="3" borderId="10" xfId="1" applyFont="1" applyFill="1" applyBorder="1" applyAlignment="1">
      <alignment horizontal="left" vertical="center" wrapText="1"/>
    </xf>
    <xf numFmtId="0" fontId="16" fillId="3" borderId="147" xfId="1" applyFont="1" applyFill="1" applyBorder="1" applyAlignment="1">
      <alignment horizontal="left" vertical="center" wrapText="1"/>
    </xf>
    <xf numFmtId="0" fontId="16" fillId="3" borderId="12" xfId="1" applyFont="1" applyFill="1" applyBorder="1" applyAlignment="1">
      <alignment horizontal="left" vertical="center" wrapText="1"/>
    </xf>
    <xf numFmtId="0" fontId="16" fillId="3" borderId="13" xfId="1" applyFont="1" applyFill="1" applyBorder="1" applyAlignment="1">
      <alignment horizontal="left" vertical="center" wrapText="1"/>
    </xf>
    <xf numFmtId="0" fontId="7" fillId="3" borderId="14" xfId="1" applyFont="1" applyFill="1" applyBorder="1" applyAlignment="1">
      <alignment horizontal="left" vertical="center" wrapText="1"/>
    </xf>
    <xf numFmtId="0" fontId="16" fillId="3" borderId="15" xfId="1" applyFont="1" applyFill="1" applyBorder="1" applyAlignment="1">
      <alignment horizontal="left" vertical="center" wrapText="1"/>
    </xf>
    <xf numFmtId="0" fontId="16" fillId="3" borderId="0" xfId="1" applyFont="1" applyFill="1" applyBorder="1" applyAlignment="1">
      <alignment horizontal="left" vertical="center" wrapText="1"/>
    </xf>
    <xf numFmtId="0" fontId="7" fillId="3" borderId="0"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0" fillId="5" borderId="9" xfId="1" applyFont="1" applyFill="1" applyBorder="1" applyAlignment="1">
      <alignment horizontal="left" vertical="center" wrapText="1"/>
    </xf>
    <xf numFmtId="0" fontId="10" fillId="5" borderId="10" xfId="1" applyFont="1" applyFill="1" applyBorder="1" applyAlignment="1">
      <alignment horizontal="left" vertical="center" wrapText="1"/>
    </xf>
    <xf numFmtId="0" fontId="10" fillId="5" borderId="69" xfId="1" applyFont="1" applyFill="1" applyBorder="1" applyAlignment="1">
      <alignment horizontal="left" vertical="center" wrapText="1"/>
    </xf>
    <xf numFmtId="0" fontId="16" fillId="3" borderId="20" xfId="1" applyFont="1" applyFill="1" applyBorder="1" applyAlignment="1">
      <alignment horizontal="left" vertical="center" wrapText="1"/>
    </xf>
    <xf numFmtId="0" fontId="16" fillId="3" borderId="21" xfId="1" applyFont="1" applyFill="1" applyBorder="1" applyAlignment="1">
      <alignment horizontal="left" vertical="center" wrapText="1"/>
    </xf>
    <xf numFmtId="0" fontId="16" fillId="3" borderId="127" xfId="1" applyFont="1" applyFill="1" applyBorder="1" applyAlignment="1">
      <alignment horizontal="left" vertical="center" wrapText="1"/>
    </xf>
    <xf numFmtId="0" fontId="16" fillId="3" borderId="23" xfId="1" applyFont="1" applyFill="1" applyBorder="1" applyAlignment="1">
      <alignment horizontal="left" vertical="center" wrapText="1"/>
    </xf>
    <xf numFmtId="0" fontId="16" fillId="3" borderId="72" xfId="1" applyFont="1" applyFill="1" applyBorder="1" applyAlignment="1">
      <alignment horizontal="left" vertical="center" wrapText="1"/>
    </xf>
    <xf numFmtId="0" fontId="16" fillId="3" borderId="43" xfId="1" applyFont="1" applyFill="1" applyBorder="1" applyAlignment="1">
      <alignment horizontal="left" vertical="center" wrapText="1"/>
    </xf>
    <xf numFmtId="0" fontId="8" fillId="3" borderId="87" xfId="1" applyFont="1" applyFill="1" applyBorder="1" applyAlignment="1">
      <alignment horizontal="center" vertical="center" wrapText="1"/>
    </xf>
    <xf numFmtId="0" fontId="8" fillId="3" borderId="121" xfId="1" applyFont="1" applyFill="1" applyBorder="1" applyAlignment="1">
      <alignment horizontal="center" vertical="center" wrapText="1"/>
    </xf>
    <xf numFmtId="0" fontId="8" fillId="3" borderId="122" xfId="1" applyFont="1" applyFill="1" applyBorder="1" applyAlignment="1">
      <alignment horizontal="center" vertical="center" wrapText="1"/>
    </xf>
    <xf numFmtId="0" fontId="16" fillId="3" borderId="39" xfId="1" applyFont="1" applyFill="1" applyBorder="1" applyAlignment="1">
      <alignment horizontal="left" vertical="center" wrapText="1"/>
    </xf>
    <xf numFmtId="0" fontId="16" fillId="3" borderId="40" xfId="1" applyFont="1" applyFill="1" applyBorder="1" applyAlignment="1">
      <alignment horizontal="left" vertical="center" wrapText="1"/>
    </xf>
    <xf numFmtId="0" fontId="7" fillId="6" borderId="157" xfId="0" applyFont="1" applyFill="1" applyBorder="1" applyAlignment="1">
      <alignment horizontal="left" vertical="center" wrapText="1"/>
    </xf>
    <xf numFmtId="0" fontId="7" fillId="6" borderId="145" xfId="0" applyFont="1" applyFill="1" applyBorder="1" applyAlignment="1">
      <alignment horizontal="left" vertical="center" wrapText="1"/>
    </xf>
    <xf numFmtId="0" fontId="7" fillId="6" borderId="144"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7" fillId="3" borderId="150" xfId="1" applyFont="1" applyFill="1" applyBorder="1" applyAlignment="1">
      <alignment horizontal="left" vertical="center" wrapText="1"/>
    </xf>
    <xf numFmtId="0" fontId="7" fillId="3" borderId="151" xfId="1" applyFont="1" applyFill="1" applyBorder="1" applyAlignment="1">
      <alignment horizontal="left" vertical="center" wrapText="1"/>
    </xf>
    <xf numFmtId="0" fontId="7" fillId="3" borderId="152" xfId="1" applyFont="1" applyFill="1" applyBorder="1" applyAlignment="1">
      <alignment horizontal="left" vertical="center" wrapText="1"/>
    </xf>
    <xf numFmtId="0" fontId="8" fillId="3" borderId="27" xfId="1" applyFont="1" applyFill="1" applyBorder="1" applyAlignment="1">
      <alignment horizontal="center" vertical="center" wrapText="1"/>
    </xf>
    <xf numFmtId="0" fontId="8" fillId="3" borderId="0" xfId="1" applyFont="1" applyFill="1" applyBorder="1" applyAlignment="1">
      <alignment horizontal="center" vertical="center" wrapText="1"/>
    </xf>
    <xf numFmtId="0" fontId="8" fillId="3" borderId="16" xfId="1" applyFont="1" applyFill="1" applyBorder="1" applyAlignment="1">
      <alignment horizontal="center" vertical="center" wrapText="1"/>
    </xf>
    <xf numFmtId="0" fontId="7" fillId="3" borderId="143" xfId="1" applyFont="1" applyFill="1" applyBorder="1" applyAlignment="1">
      <alignment horizontal="left" vertical="center" wrapText="1"/>
    </xf>
    <xf numFmtId="0" fontId="8" fillId="3" borderId="15" xfId="1" applyFont="1" applyFill="1" applyBorder="1" applyAlignment="1">
      <alignment horizontal="left" vertical="center" wrapText="1"/>
    </xf>
    <xf numFmtId="0" fontId="8" fillId="3" borderId="0" xfId="1" applyFont="1" applyFill="1" applyBorder="1" applyAlignment="1">
      <alignment horizontal="left" vertical="center" wrapText="1"/>
    </xf>
    <xf numFmtId="0" fontId="8" fillId="3" borderId="28" xfId="1" applyFont="1" applyFill="1" applyBorder="1" applyAlignment="1">
      <alignment horizontal="left" vertical="center" wrapText="1"/>
    </xf>
    <xf numFmtId="9" fontId="6" fillId="2" borderId="12" xfId="1" applyNumberFormat="1" applyFont="1" applyFill="1" applyBorder="1" applyAlignment="1">
      <alignment horizontal="center" vertical="center"/>
    </xf>
    <xf numFmtId="9" fontId="6" fillId="2" borderId="13" xfId="1" applyNumberFormat="1" applyFont="1" applyFill="1" applyBorder="1" applyAlignment="1">
      <alignment horizontal="center" vertical="center"/>
    </xf>
    <xf numFmtId="9" fontId="6" fillId="2" borderId="14" xfId="1" applyNumberFormat="1" applyFont="1" applyFill="1" applyBorder="1" applyAlignment="1">
      <alignment horizontal="center" vertical="center"/>
    </xf>
    <xf numFmtId="9" fontId="7" fillId="3" borderId="114" xfId="1" applyNumberFormat="1" applyFont="1" applyFill="1" applyBorder="1" applyAlignment="1">
      <alignment horizontal="left" vertical="center" wrapText="1"/>
    </xf>
    <xf numFmtId="0" fontId="7" fillId="0" borderId="115" xfId="0" applyFont="1" applyBorder="1"/>
    <xf numFmtId="0" fontId="7" fillId="0" borderId="131" xfId="0" applyFont="1" applyBorder="1"/>
    <xf numFmtId="0" fontId="7" fillId="0" borderId="116" xfId="0" applyFont="1" applyBorder="1"/>
    <xf numFmtId="9" fontId="8" fillId="3" borderId="15" xfId="1" applyNumberFormat="1" applyFont="1" applyFill="1" applyBorder="1" applyAlignment="1">
      <alignment horizontal="center" vertical="center" wrapText="1"/>
    </xf>
    <xf numFmtId="0" fontId="7" fillId="0" borderId="0" xfId="0" applyFont="1" applyBorder="1"/>
    <xf numFmtId="0" fontId="7" fillId="0" borderId="16" xfId="0" applyFont="1" applyBorder="1"/>
    <xf numFmtId="0" fontId="16" fillId="3" borderId="120" xfId="1" applyFont="1" applyFill="1" applyBorder="1" applyAlignment="1">
      <alignment horizontal="left" vertical="center" wrapText="1" indent="2"/>
    </xf>
    <xf numFmtId="0" fontId="16" fillId="3" borderId="132" xfId="1" applyFont="1" applyFill="1" applyBorder="1" applyAlignment="1">
      <alignment horizontal="left" vertical="center" wrapText="1" indent="2"/>
    </xf>
    <xf numFmtId="9" fontId="7" fillId="3" borderId="39" xfId="1" applyNumberFormat="1" applyFont="1" applyFill="1" applyBorder="1" applyAlignment="1">
      <alignment horizontal="left" vertical="center" wrapText="1"/>
    </xf>
    <xf numFmtId="0" fontId="7" fillId="0" borderId="40" xfId="0" applyFont="1" applyBorder="1"/>
    <xf numFmtId="0" fontId="7" fillId="0" borderId="41" xfId="0" applyFont="1" applyBorder="1"/>
    <xf numFmtId="0" fontId="6" fillId="3" borderId="33" xfId="1" applyFont="1" applyFill="1" applyBorder="1" applyAlignment="1">
      <alignment horizontal="left" vertical="center"/>
    </xf>
    <xf numFmtId="0" fontId="6" fillId="3" borderId="34" xfId="1" applyFont="1" applyFill="1" applyBorder="1" applyAlignment="1">
      <alignment horizontal="left" vertical="center"/>
    </xf>
    <xf numFmtId="0" fontId="6" fillId="3" borderId="35" xfId="1" applyFont="1" applyFill="1" applyBorder="1" applyAlignment="1">
      <alignment horizontal="left" vertical="center"/>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0" xfId="1" applyFont="1" applyFill="1" applyBorder="1" applyAlignment="1">
      <alignment horizontal="left" vertical="center" wrapText="1" indent="1"/>
    </xf>
    <xf numFmtId="0" fontId="22" fillId="3" borderId="27" xfId="1" quotePrefix="1" applyFont="1" applyFill="1" applyBorder="1" applyAlignment="1">
      <alignment horizontal="left" wrapText="1"/>
    </xf>
    <xf numFmtId="0" fontId="22" fillId="3" borderId="0" xfId="1" quotePrefix="1" applyFont="1" applyFill="1" applyBorder="1" applyAlignment="1">
      <alignment horizontal="left" wrapText="1"/>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8"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30" xfId="0" applyFont="1" applyFill="1" applyBorder="1" applyAlignment="1">
      <alignment horizontal="left" vertical="center" wrapText="1"/>
    </xf>
    <xf numFmtId="169" fontId="7" fillId="3" borderId="123" xfId="1" quotePrefix="1" applyNumberFormat="1" applyFont="1" applyFill="1" applyBorder="1" applyAlignment="1">
      <alignment horizontal="center" vertical="center"/>
    </xf>
    <xf numFmtId="169" fontId="7" fillId="3" borderId="124" xfId="1" quotePrefix="1" applyNumberFormat="1" applyFont="1" applyFill="1" applyBorder="1" applyAlignment="1">
      <alignment horizontal="center" vertical="center"/>
    </xf>
    <xf numFmtId="169" fontId="7" fillId="3" borderId="15" xfId="1" quotePrefix="1" applyNumberFormat="1" applyFont="1" applyFill="1" applyBorder="1" applyAlignment="1">
      <alignment horizontal="center" vertical="center"/>
    </xf>
    <xf numFmtId="169" fontId="7" fillId="3" borderId="0" xfId="1" quotePrefix="1" applyNumberFormat="1" applyFont="1" applyFill="1" applyBorder="1" applyAlignment="1">
      <alignment horizontal="center" vertical="center"/>
    </xf>
    <xf numFmtId="169" fontId="7" fillId="3" borderId="39" xfId="1" quotePrefix="1" applyNumberFormat="1" applyFont="1" applyFill="1" applyBorder="1" applyAlignment="1">
      <alignment horizontal="center" vertical="center"/>
    </xf>
    <xf numFmtId="169" fontId="7" fillId="3" borderId="40" xfId="1" quotePrefix="1" applyNumberFormat="1" applyFont="1" applyFill="1" applyBorder="1" applyAlignment="1">
      <alignment horizontal="center" vertical="center"/>
    </xf>
    <xf numFmtId="0" fontId="6" fillId="3" borderId="135" xfId="1" quotePrefix="1" applyFont="1" applyFill="1" applyBorder="1" applyAlignment="1">
      <alignment horizontal="center" vertical="center"/>
    </xf>
    <xf numFmtId="0" fontId="6" fillId="3" borderId="130" xfId="1" quotePrefix="1" applyFont="1" applyFill="1" applyBorder="1" applyAlignment="1">
      <alignment horizontal="center" vertical="center"/>
    </xf>
    <xf numFmtId="0" fontId="6" fillId="3" borderId="131" xfId="1" quotePrefix="1" applyFont="1" applyFill="1" applyBorder="1" applyAlignment="1">
      <alignment horizontal="center" vertical="center"/>
    </xf>
    <xf numFmtId="0" fontId="16" fillId="3" borderId="9" xfId="1" applyFont="1" applyFill="1" applyBorder="1" applyAlignment="1">
      <alignment horizontal="left" vertical="center"/>
    </xf>
    <xf numFmtId="0" fontId="16" fillId="3" borderId="10" xfId="1" applyFont="1" applyFill="1" applyBorder="1" applyAlignment="1">
      <alignment horizontal="left" vertical="center"/>
    </xf>
    <xf numFmtId="0" fontId="16" fillId="3" borderId="137" xfId="5" applyFont="1" applyFill="1" applyBorder="1" applyAlignment="1">
      <alignment horizontal="left" vertical="center"/>
    </xf>
    <xf numFmtId="0" fontId="16" fillId="3" borderId="131" xfId="5" applyFont="1" applyFill="1" applyBorder="1" applyAlignment="1">
      <alignment horizontal="left" vertical="center"/>
    </xf>
    <xf numFmtId="0" fontId="16" fillId="3" borderId="130" xfId="5" applyFont="1" applyFill="1" applyBorder="1" applyAlignment="1">
      <alignment horizontal="left" vertical="center"/>
    </xf>
    <xf numFmtId="0" fontId="7" fillId="3" borderId="70" xfId="1" applyFont="1" applyFill="1" applyBorder="1" applyAlignment="1">
      <alignment horizontal="left" vertical="center"/>
    </xf>
    <xf numFmtId="0" fontId="7" fillId="3" borderId="50" xfId="1" quotePrefix="1" applyFont="1" applyFill="1" applyBorder="1" applyAlignment="1">
      <alignment horizontal="left" vertical="center"/>
    </xf>
    <xf numFmtId="0" fontId="7" fillId="3" borderId="132" xfId="1" quotePrefix="1" applyFont="1" applyFill="1" applyBorder="1" applyAlignment="1">
      <alignment horizontal="left" vertical="center"/>
    </xf>
    <xf numFmtId="0" fontId="7" fillId="3" borderId="51" xfId="1" quotePrefix="1" applyFont="1" applyFill="1" applyBorder="1" applyAlignment="1">
      <alignment horizontal="left" vertical="center"/>
    </xf>
    <xf numFmtId="169" fontId="7" fillId="3" borderId="124" xfId="1" applyNumberFormat="1" applyFont="1" applyFill="1" applyBorder="1" applyAlignment="1">
      <alignment horizontal="center" vertical="center"/>
    </xf>
    <xf numFmtId="169" fontId="7" fillId="3" borderId="125" xfId="1" applyNumberFormat="1" applyFont="1" applyFill="1" applyBorder="1" applyAlignment="1">
      <alignment horizontal="center" vertical="center"/>
    </xf>
    <xf numFmtId="169" fontId="7" fillId="3" borderId="0" xfId="1" applyNumberFormat="1" applyFont="1" applyFill="1" applyBorder="1" applyAlignment="1">
      <alignment horizontal="center" vertical="center"/>
    </xf>
    <xf numFmtId="169" fontId="7" fillId="3" borderId="16" xfId="1" applyNumberFormat="1" applyFont="1" applyFill="1" applyBorder="1" applyAlignment="1">
      <alignment horizontal="center" vertical="center"/>
    </xf>
    <xf numFmtId="169" fontId="7" fillId="3" borderId="40" xfId="1" applyNumberFormat="1" applyFont="1" applyFill="1" applyBorder="1" applyAlignment="1">
      <alignment horizontal="center" vertical="center"/>
    </xf>
    <xf numFmtId="169" fontId="7" fillId="3" borderId="41" xfId="1" applyNumberFormat="1" applyFont="1" applyFill="1" applyBorder="1" applyAlignment="1">
      <alignment horizontal="center" vertical="center"/>
    </xf>
    <xf numFmtId="0" fontId="7" fillId="3" borderId="151" xfId="0" quotePrefix="1" applyFont="1" applyFill="1" applyBorder="1" applyAlignment="1">
      <alignment horizontal="center" vertical="center"/>
    </xf>
    <xf numFmtId="0" fontId="7" fillId="3" borderId="152" xfId="0" quotePrefix="1" applyFont="1" applyFill="1" applyBorder="1" applyAlignment="1">
      <alignment horizontal="center" vertical="center"/>
    </xf>
    <xf numFmtId="0" fontId="7" fillId="3" borderId="10" xfId="0" quotePrefix="1" applyFont="1" applyFill="1" applyBorder="1" applyAlignment="1">
      <alignment horizontal="center" vertical="center"/>
    </xf>
    <xf numFmtId="0" fontId="7" fillId="3" borderId="69" xfId="0" quotePrefix="1" applyFont="1" applyFill="1" applyBorder="1" applyAlignment="1">
      <alignment horizontal="center" vertical="center"/>
    </xf>
    <xf numFmtId="0" fontId="6" fillId="3" borderId="1" xfId="5" applyFont="1" applyFill="1" applyBorder="1" applyAlignment="1">
      <alignment horizontal="left" vertical="center" wrapText="1"/>
    </xf>
    <xf numFmtId="0" fontId="6" fillId="3" borderId="2" xfId="5" applyFont="1" applyFill="1" applyBorder="1" applyAlignment="1">
      <alignment horizontal="left" vertical="center" wrapText="1"/>
    </xf>
    <xf numFmtId="0" fontId="6" fillId="3" borderId="3" xfId="5" applyFont="1" applyFill="1" applyBorder="1" applyAlignment="1">
      <alignment horizontal="left" vertical="center" wrapText="1"/>
    </xf>
    <xf numFmtId="0" fontId="6" fillId="3" borderId="150" xfId="5" applyNumberFormat="1" applyFont="1" applyFill="1" applyBorder="1" applyAlignment="1">
      <alignment horizontal="left" vertical="center" wrapText="1" indent="2"/>
    </xf>
    <xf numFmtId="0" fontId="6" fillId="3" borderId="151" xfId="5" applyNumberFormat="1" applyFont="1" applyFill="1" applyBorder="1" applyAlignment="1">
      <alignment horizontal="left" vertical="center" wrapText="1" indent="2"/>
    </xf>
    <xf numFmtId="0" fontId="6" fillId="3" borderId="152" xfId="5" applyNumberFormat="1" applyFont="1" applyFill="1" applyBorder="1" applyAlignment="1">
      <alignment horizontal="left" vertical="center" wrapText="1" indent="2"/>
    </xf>
    <xf numFmtId="49" fontId="7" fillId="3" borderId="10" xfId="0" applyNumberFormat="1" applyFont="1" applyFill="1" applyBorder="1" applyAlignment="1">
      <alignment horizontal="center" vertical="center"/>
    </xf>
    <xf numFmtId="49" fontId="7" fillId="3" borderId="69" xfId="0" applyNumberFormat="1" applyFont="1" applyFill="1" applyBorder="1" applyAlignment="1">
      <alignment horizontal="center" vertical="center"/>
    </xf>
    <xf numFmtId="0" fontId="7" fillId="5" borderId="151" xfId="5" applyFont="1" applyFill="1" applyBorder="1" applyAlignment="1">
      <alignment horizontal="center" vertical="center" wrapText="1"/>
    </xf>
    <xf numFmtId="0" fontId="7" fillId="5" borderId="152" xfId="5" applyFont="1" applyFill="1" applyBorder="1" applyAlignment="1">
      <alignment horizontal="center" vertical="center" wrapText="1"/>
    </xf>
    <xf numFmtId="49" fontId="7" fillId="3" borderId="151" xfId="0" applyNumberFormat="1" applyFont="1" applyFill="1" applyBorder="1" applyAlignment="1">
      <alignment horizontal="center" vertical="center"/>
    </xf>
    <xf numFmtId="49" fontId="7" fillId="3" borderId="152" xfId="0" applyNumberFormat="1" applyFont="1" applyFill="1" applyBorder="1" applyAlignment="1">
      <alignment horizontal="center" vertical="center"/>
    </xf>
    <xf numFmtId="0" fontId="14" fillId="3" borderId="151" xfId="0" applyFont="1" applyFill="1" applyBorder="1" applyAlignment="1">
      <alignment horizontal="center" vertical="center"/>
    </xf>
    <xf numFmtId="0" fontId="14" fillId="3" borderId="152" xfId="0" applyFont="1" applyFill="1" applyBorder="1" applyAlignment="1">
      <alignment horizontal="center" vertical="center"/>
    </xf>
    <xf numFmtId="0" fontId="7" fillId="3" borderId="91" xfId="5" applyFont="1" applyFill="1" applyBorder="1" applyAlignment="1">
      <alignment horizontal="left" vertical="center" wrapText="1" indent="5"/>
    </xf>
    <xf numFmtId="0" fontId="7" fillId="3" borderId="26" xfId="5" applyFont="1" applyFill="1" applyBorder="1" applyAlignment="1">
      <alignment horizontal="left" vertical="center" wrapText="1" indent="5"/>
    </xf>
    <xf numFmtId="0" fontId="7" fillId="6" borderId="123" xfId="5" applyFont="1" applyFill="1" applyBorder="1" applyAlignment="1" applyProtection="1">
      <alignment horizontal="left" vertical="center" wrapText="1" indent="3"/>
      <protection locked="0"/>
    </xf>
    <xf numFmtId="0" fontId="7" fillId="6" borderId="124" xfId="5" applyFont="1" applyFill="1" applyBorder="1" applyAlignment="1" applyProtection="1">
      <alignment horizontal="left" vertical="center" wrapText="1" indent="3"/>
      <protection locked="0"/>
    </xf>
    <xf numFmtId="0" fontId="7" fillId="6" borderId="120" xfId="5" applyFont="1" applyFill="1" applyBorder="1" applyAlignment="1">
      <alignment horizontal="left" vertical="center" wrapText="1" indent="3"/>
    </xf>
    <xf numFmtId="0" fontId="7" fillId="6" borderId="121" xfId="5" applyFont="1" applyFill="1" applyBorder="1" applyAlignment="1">
      <alignment horizontal="left" vertical="center" wrapText="1" indent="3"/>
    </xf>
    <xf numFmtId="0" fontId="7" fillId="5" borderId="0" xfId="5" applyFont="1" applyFill="1" applyBorder="1" applyAlignment="1">
      <alignment horizontal="center" vertical="center" wrapText="1"/>
    </xf>
    <xf numFmtId="0" fontId="7" fillId="3" borderId="17" xfId="5" applyFont="1" applyFill="1" applyBorder="1" applyAlignment="1">
      <alignment horizontal="left" vertical="center" wrapText="1" indent="5"/>
    </xf>
    <xf numFmtId="0" fontId="7" fillId="3" borderId="29" xfId="5" applyFont="1" applyFill="1" applyBorder="1" applyAlignment="1">
      <alignment horizontal="left" vertical="center" wrapText="1" indent="5"/>
    </xf>
    <xf numFmtId="0" fontId="7" fillId="3" borderId="158" xfId="5" applyFont="1" applyFill="1" applyBorder="1" applyAlignment="1">
      <alignment horizontal="left" vertical="center" wrapText="1" indent="5"/>
    </xf>
    <xf numFmtId="0" fontId="7" fillId="3" borderId="159" xfId="5" applyFont="1" applyFill="1" applyBorder="1" applyAlignment="1">
      <alignment horizontal="left" vertical="center" wrapText="1" indent="5"/>
    </xf>
    <xf numFmtId="0" fontId="7" fillId="3" borderId="32" xfId="5" applyFont="1" applyFill="1" applyBorder="1" applyAlignment="1">
      <alignment horizontal="left" vertical="center" wrapText="1" indent="5"/>
    </xf>
    <xf numFmtId="0" fontId="7" fillId="3" borderId="22" xfId="5" applyFont="1" applyFill="1" applyBorder="1" applyAlignment="1">
      <alignment horizontal="left" vertical="center" wrapText="1" indent="5"/>
    </xf>
    <xf numFmtId="10" fontId="7" fillId="3" borderId="159" xfId="5" applyNumberFormat="1" applyFont="1" applyFill="1" applyBorder="1" applyAlignment="1">
      <alignment horizontal="center" vertical="center" wrapText="1"/>
    </xf>
    <xf numFmtId="10" fontId="7" fillId="3" borderId="155" xfId="5" applyNumberFormat="1" applyFont="1" applyFill="1" applyBorder="1" applyAlignment="1">
      <alignment horizontal="center" vertical="center" wrapText="1"/>
    </xf>
    <xf numFmtId="166" fontId="7" fillId="5" borderId="22" xfId="5" applyNumberFormat="1" applyFont="1" applyFill="1" applyBorder="1" applyAlignment="1" applyProtection="1">
      <alignment horizontal="center" vertical="center" wrapText="1"/>
    </xf>
    <xf numFmtId="166" fontId="7" fillId="5" borderId="27" xfId="5" applyNumberFormat="1" applyFont="1" applyFill="1" applyBorder="1" applyAlignment="1" applyProtection="1">
      <alignment horizontal="center" vertical="center" wrapText="1"/>
    </xf>
    <xf numFmtId="10" fontId="7" fillId="3" borderId="26" xfId="5" applyNumberFormat="1" applyFont="1" applyFill="1" applyBorder="1" applyAlignment="1">
      <alignment horizontal="center" vertical="center" wrapText="1"/>
    </xf>
    <xf numFmtId="10" fontId="7" fillId="3" borderId="128" xfId="5" applyNumberFormat="1" applyFont="1" applyFill="1" applyBorder="1" applyAlignment="1">
      <alignment horizontal="center" vertical="center" wrapText="1"/>
    </xf>
    <xf numFmtId="0" fontId="7" fillId="5" borderId="88" xfId="5" applyFont="1" applyFill="1" applyBorder="1" applyAlignment="1">
      <alignment horizontal="center" vertical="center" wrapText="1"/>
    </xf>
    <xf numFmtId="0" fontId="7" fillId="5" borderId="72" xfId="5" applyFont="1" applyFill="1" applyBorder="1" applyAlignment="1">
      <alignment horizontal="center" vertical="center" wrapText="1"/>
    </xf>
    <xf numFmtId="0" fontId="7" fillId="5" borderId="24" xfId="5" applyFont="1" applyFill="1" applyBorder="1" applyAlignment="1">
      <alignment horizontal="center" vertical="center" wrapText="1"/>
    </xf>
    <xf numFmtId="166" fontId="7" fillId="3" borderId="29" xfId="5" applyNumberFormat="1" applyFont="1" applyFill="1" applyBorder="1" applyAlignment="1">
      <alignment horizontal="center" vertical="center" wrapText="1"/>
    </xf>
    <xf numFmtId="166" fontId="7" fillId="3" borderId="118" xfId="5" applyNumberFormat="1" applyFont="1" applyFill="1" applyBorder="1" applyAlignment="1">
      <alignment horizontal="center" vertical="center" wrapText="1"/>
    </xf>
    <xf numFmtId="0" fontId="10" fillId="5" borderId="0" xfId="5" applyFont="1" applyFill="1" applyBorder="1" applyAlignment="1">
      <alignment horizontal="center" vertical="center" wrapText="1"/>
    </xf>
    <xf numFmtId="0" fontId="15" fillId="3" borderId="87" xfId="5" applyFont="1" applyFill="1" applyBorder="1" applyAlignment="1">
      <alignment horizontal="center" vertical="center" wrapText="1"/>
    </xf>
    <xf numFmtId="0" fontId="15" fillId="3" borderId="86" xfId="5" applyFont="1" applyFill="1" applyBorder="1" applyAlignment="1">
      <alignment horizontal="center" vertical="center" wrapText="1"/>
    </xf>
    <xf numFmtId="9" fontId="6" fillId="2" borderId="33" xfId="1" applyNumberFormat="1" applyFont="1" applyFill="1" applyBorder="1" applyAlignment="1">
      <alignment horizontal="center" vertical="center"/>
    </xf>
    <xf numFmtId="9" fontId="6" fillId="2" borderId="34" xfId="1" applyNumberFormat="1" applyFont="1" applyFill="1" applyBorder="1" applyAlignment="1">
      <alignment horizontal="center" vertical="center"/>
    </xf>
    <xf numFmtId="9" fontId="6" fillId="2" borderId="35" xfId="1" applyNumberFormat="1" applyFont="1" applyFill="1" applyBorder="1" applyAlignment="1">
      <alignment horizontal="center" vertical="center"/>
    </xf>
    <xf numFmtId="0" fontId="10" fillId="5" borderId="39" xfId="1" applyFont="1" applyFill="1" applyBorder="1" applyAlignment="1">
      <alignment horizontal="left" vertical="center" wrapText="1"/>
    </xf>
    <xf numFmtId="0" fontId="10" fillId="5" borderId="40" xfId="1" applyFont="1" applyFill="1" applyBorder="1" applyAlignment="1">
      <alignment horizontal="left" vertical="center" wrapText="1"/>
    </xf>
    <xf numFmtId="0" fontId="10" fillId="5" borderId="41" xfId="1" applyFont="1" applyFill="1" applyBorder="1" applyAlignment="1">
      <alignment horizontal="left" vertical="center" wrapText="1"/>
    </xf>
    <xf numFmtId="0" fontId="6" fillId="3" borderId="12" xfId="5" applyFont="1" applyFill="1" applyBorder="1" applyAlignment="1">
      <alignment horizontal="left" vertical="center"/>
    </xf>
    <xf numFmtId="0" fontId="6" fillId="3" borderId="13" xfId="5" applyFont="1" applyFill="1" applyBorder="1" applyAlignment="1">
      <alignment horizontal="left" vertical="center"/>
    </xf>
    <xf numFmtId="0" fontId="6" fillId="3" borderId="14" xfId="5" applyFont="1" applyFill="1" applyBorder="1" applyAlignment="1">
      <alignment horizontal="left" vertical="center"/>
    </xf>
    <xf numFmtId="49" fontId="7" fillId="3" borderId="121" xfId="0" applyNumberFormat="1" applyFont="1" applyFill="1" applyBorder="1" applyAlignment="1">
      <alignment horizontal="center" vertical="center"/>
    </xf>
    <xf numFmtId="49" fontId="7" fillId="3" borderId="122" xfId="0" applyNumberFormat="1" applyFont="1" applyFill="1" applyBorder="1" applyAlignment="1">
      <alignment horizontal="center" vertical="center"/>
    </xf>
    <xf numFmtId="49" fontId="7" fillId="3" borderId="29" xfId="0" applyNumberFormat="1" applyFont="1" applyFill="1" applyBorder="1" applyAlignment="1">
      <alignment horizontal="center" vertical="center"/>
    </xf>
    <xf numFmtId="49" fontId="7" fillId="3" borderId="36" xfId="0" applyNumberFormat="1" applyFont="1" applyFill="1" applyBorder="1" applyAlignment="1">
      <alignment horizontal="center" vertical="center"/>
    </xf>
    <xf numFmtId="49" fontId="7" fillId="3" borderId="83" xfId="0" applyNumberFormat="1" applyFont="1" applyFill="1" applyBorder="1" applyAlignment="1">
      <alignment horizontal="center" vertical="center"/>
    </xf>
    <xf numFmtId="49" fontId="7" fillId="3" borderId="68" xfId="0" applyNumberFormat="1" applyFont="1" applyFill="1" applyBorder="1" applyAlignment="1">
      <alignment horizontal="center" vertical="center"/>
    </xf>
    <xf numFmtId="0" fontId="7" fillId="5" borderId="123" xfId="5" applyFont="1" applyFill="1" applyBorder="1" applyAlignment="1">
      <alignment horizontal="left" wrapText="1"/>
    </xf>
    <xf numFmtId="0" fontId="7" fillId="5" borderId="124" xfId="5" applyFont="1" applyFill="1" applyBorder="1" applyAlignment="1">
      <alignment horizontal="left" wrapText="1"/>
    </xf>
    <xf numFmtId="0" fontId="7" fillId="5" borderId="125" xfId="5" applyFont="1" applyFill="1" applyBorder="1" applyAlignment="1">
      <alignment horizontal="left" wrapText="1"/>
    </xf>
    <xf numFmtId="0" fontId="7" fillId="5" borderId="123" xfId="5" applyFont="1" applyFill="1" applyBorder="1" applyAlignment="1">
      <alignment horizontal="left" vertical="center" wrapText="1"/>
    </xf>
    <xf numFmtId="0" fontId="7" fillId="5" borderId="124" xfId="5" applyFont="1" applyFill="1" applyBorder="1" applyAlignment="1">
      <alignment horizontal="left" vertical="center" wrapText="1"/>
    </xf>
    <xf numFmtId="0" fontId="7" fillId="5" borderId="125" xfId="5" applyFont="1" applyFill="1" applyBorder="1" applyAlignment="1">
      <alignment horizontal="left" vertical="center" wrapText="1"/>
    </xf>
    <xf numFmtId="0" fontId="7" fillId="6" borderId="120" xfId="5" applyFont="1" applyFill="1" applyBorder="1" applyAlignment="1" applyProtection="1">
      <alignment horizontal="left" vertical="top" wrapText="1"/>
      <protection locked="0"/>
    </xf>
    <xf numFmtId="0" fontId="7" fillId="6" borderId="121" xfId="5" applyFont="1" applyFill="1" applyBorder="1" applyAlignment="1" applyProtection="1">
      <alignment horizontal="left" vertical="top" wrapText="1"/>
      <protection locked="0"/>
    </xf>
    <xf numFmtId="0" fontId="7" fillId="3" borderId="134" xfId="0" applyFont="1" applyFill="1" applyBorder="1" applyAlignment="1">
      <alignment horizontal="center" vertical="center"/>
    </xf>
    <xf numFmtId="0" fontId="7" fillId="3" borderId="133" xfId="0" applyFont="1" applyFill="1" applyBorder="1" applyAlignment="1">
      <alignment horizontal="center" vertical="center"/>
    </xf>
    <xf numFmtId="0" fontId="7" fillId="3" borderId="88" xfId="0" applyFont="1" applyFill="1" applyBorder="1" applyAlignment="1">
      <alignment horizontal="center" vertical="top" wrapText="1"/>
    </xf>
    <xf numFmtId="0" fontId="7" fillId="3" borderId="43" xfId="0" applyFont="1" applyFill="1" applyBorder="1" applyAlignment="1">
      <alignment horizontal="center" vertical="top" wrapText="1"/>
    </xf>
    <xf numFmtId="0" fontId="7" fillId="3" borderId="143" xfId="0" applyFont="1" applyFill="1" applyBorder="1" applyAlignment="1">
      <alignment horizontal="center" vertical="center" wrapText="1"/>
    </xf>
    <xf numFmtId="0" fontId="7" fillId="3" borderId="144" xfId="0" applyFont="1" applyFill="1" applyBorder="1" applyAlignment="1">
      <alignment horizontal="center" vertical="center" wrapText="1"/>
    </xf>
    <xf numFmtId="0" fontId="6" fillId="3" borderId="1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6" xfId="0" applyFont="1" applyFill="1" applyBorder="1" applyAlignment="1">
      <alignment horizontal="center" vertical="center"/>
    </xf>
    <xf numFmtId="0" fontId="7" fillId="9" borderId="143" xfId="0" applyFont="1" applyFill="1" applyBorder="1" applyAlignment="1">
      <alignment horizontal="center" vertical="center" wrapText="1"/>
    </xf>
    <xf numFmtId="0" fontId="7" fillId="9" borderId="144" xfId="0" applyFont="1" applyFill="1" applyBorder="1" applyAlignment="1">
      <alignment horizontal="center" vertical="center" wrapText="1"/>
    </xf>
    <xf numFmtId="0" fontId="6" fillId="3" borderId="143" xfId="0" applyFont="1" applyFill="1" applyBorder="1" applyAlignment="1">
      <alignment horizontal="center" vertical="center"/>
    </xf>
    <xf numFmtId="0" fontId="6" fillId="3" borderId="146" xfId="0" applyFont="1" applyFill="1" applyBorder="1" applyAlignment="1">
      <alignment horizontal="center" vertical="center"/>
    </xf>
    <xf numFmtId="167" fontId="6" fillId="3" borderId="143" xfId="0" applyNumberFormat="1" applyFont="1" applyFill="1" applyBorder="1" applyAlignment="1">
      <alignment horizontal="center" vertical="center"/>
    </xf>
    <xf numFmtId="167" fontId="6" fillId="3" borderId="146" xfId="0" applyNumberFormat="1" applyFont="1" applyFill="1" applyBorder="1" applyAlignment="1">
      <alignment horizontal="center" vertical="center"/>
    </xf>
    <xf numFmtId="0" fontId="14" fillId="3" borderId="134" xfId="0" applyFont="1" applyFill="1" applyBorder="1" applyAlignment="1">
      <alignment horizontal="center" vertical="center" wrapText="1"/>
    </xf>
    <xf numFmtId="0" fontId="14" fillId="3" borderId="133" xfId="0" applyFont="1" applyFill="1" applyBorder="1" applyAlignment="1">
      <alignment horizontal="center" vertical="center" wrapText="1"/>
    </xf>
    <xf numFmtId="0" fontId="7" fillId="3" borderId="134" xfId="0" applyFont="1" applyFill="1" applyBorder="1" applyAlignment="1">
      <alignment horizontal="center" vertical="center" wrapText="1"/>
    </xf>
    <xf numFmtId="0" fontId="7" fillId="3" borderId="13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50" xfId="0" applyFont="1" applyFill="1" applyBorder="1" applyAlignment="1">
      <alignment horizontal="center" vertical="center" wrapText="1"/>
    </xf>
    <xf numFmtId="169" fontId="7" fillId="3" borderId="15" xfId="0" applyNumberFormat="1" applyFont="1" applyFill="1" applyBorder="1" applyAlignment="1">
      <alignment horizontal="center" vertical="center"/>
    </xf>
    <xf numFmtId="169" fontId="7" fillId="3" borderId="0" xfId="0" applyNumberFormat="1" applyFont="1" applyFill="1" applyBorder="1" applyAlignment="1">
      <alignment horizontal="center" vertical="center"/>
    </xf>
    <xf numFmtId="169" fontId="7" fillId="3" borderId="20" xfId="0" applyNumberFormat="1" applyFont="1" applyFill="1" applyBorder="1" applyAlignment="1">
      <alignment horizontal="center" vertical="center"/>
    </xf>
    <xf numFmtId="0" fontId="7" fillId="3" borderId="0" xfId="0" applyFont="1" applyFill="1" applyBorder="1" applyAlignment="1">
      <alignment horizontal="left" vertical="center"/>
    </xf>
    <xf numFmtId="0" fontId="7" fillId="3" borderId="21" xfId="0" applyFont="1" applyFill="1" applyBorder="1" applyAlignment="1">
      <alignment horizontal="left" vertical="center"/>
    </xf>
    <xf numFmtId="0" fontId="7" fillId="3" borderId="155" xfId="0" applyFont="1" applyFill="1" applyBorder="1" applyAlignment="1">
      <alignment horizontal="center" vertical="center" wrapText="1"/>
    </xf>
    <xf numFmtId="0" fontId="7" fillId="3" borderId="16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39" xfId="0" applyFont="1" applyFill="1" applyBorder="1" applyAlignment="1">
      <alignment horizontal="center" vertical="center" wrapText="1"/>
    </xf>
    <xf numFmtId="9" fontId="6" fillId="2" borderId="1" xfId="5" applyNumberFormat="1" applyFont="1" applyFill="1" applyBorder="1" applyAlignment="1">
      <alignment horizontal="center" vertical="center"/>
    </xf>
    <xf numFmtId="9" fontId="6" fillId="2" borderId="2" xfId="5" applyNumberFormat="1" applyFont="1" applyFill="1" applyBorder="1" applyAlignment="1">
      <alignment horizontal="center" vertical="center"/>
    </xf>
    <xf numFmtId="9" fontId="6" fillId="2" borderId="3" xfId="5" applyNumberFormat="1" applyFont="1" applyFill="1" applyBorder="1" applyAlignment="1">
      <alignment horizontal="center" vertical="center"/>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3" borderId="135" xfId="0" applyFont="1" applyFill="1" applyBorder="1" applyAlignment="1">
      <alignment horizontal="center" vertical="center" wrapText="1"/>
    </xf>
    <xf numFmtId="0" fontId="7" fillId="3" borderId="130" xfId="0" applyFont="1" applyFill="1" applyBorder="1" applyAlignment="1">
      <alignment horizontal="center" vertical="center" wrapText="1"/>
    </xf>
    <xf numFmtId="0" fontId="7" fillId="3" borderId="23" xfId="0" applyFont="1" applyFill="1" applyBorder="1" applyAlignment="1">
      <alignment horizontal="left"/>
    </xf>
    <xf numFmtId="0" fontId="7" fillId="3" borderId="72" xfId="0" applyFont="1" applyFill="1" applyBorder="1" applyAlignment="1">
      <alignment horizontal="left"/>
    </xf>
    <xf numFmtId="0" fontId="7" fillId="3" borderId="23" xfId="0" applyFont="1" applyFill="1" applyBorder="1" applyAlignment="1">
      <alignment horizontal="left" vertical="center" indent="1"/>
    </xf>
    <xf numFmtId="0" fontId="7" fillId="3" borderId="43" xfId="0" applyFont="1" applyFill="1" applyBorder="1" applyAlignment="1">
      <alignment horizontal="left" vertical="center" indent="1"/>
    </xf>
    <xf numFmtId="0" fontId="6" fillId="3" borderId="12" xfId="0" applyFont="1" applyFill="1" applyBorder="1" applyAlignment="1">
      <alignment horizontal="left" vertical="center"/>
    </xf>
    <xf numFmtId="0" fontId="6" fillId="3" borderId="14" xfId="0" applyFont="1" applyFill="1" applyBorder="1" applyAlignment="1">
      <alignment horizontal="left" vertical="center"/>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14" fillId="3" borderId="71" xfId="0" applyFont="1" applyFill="1" applyBorder="1" applyAlignment="1">
      <alignment horizontal="center" vertical="center" wrapText="1"/>
    </xf>
    <xf numFmtId="0" fontId="14" fillId="3" borderId="83" xfId="0" applyFont="1" applyFill="1" applyBorder="1" applyAlignment="1">
      <alignment horizontal="center" vertical="center" wrapText="1"/>
    </xf>
    <xf numFmtId="0" fontId="7" fillId="3" borderId="70" xfId="0" applyFont="1" applyFill="1" applyBorder="1" applyAlignment="1">
      <alignment horizontal="left"/>
    </xf>
    <xf numFmtId="0" fontId="7" fillId="3" borderId="84" xfId="0" applyFont="1" applyFill="1" applyBorder="1" applyAlignment="1">
      <alignment horizontal="left"/>
    </xf>
    <xf numFmtId="0" fontId="7" fillId="3" borderId="88"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10" fillId="5" borderId="39" xfId="5" applyFont="1" applyFill="1" applyBorder="1" applyAlignment="1">
      <alignment horizontal="left" vertical="center" wrapText="1"/>
    </xf>
    <xf numFmtId="0" fontId="10" fillId="5" borderId="40" xfId="5" applyFont="1" applyFill="1" applyBorder="1" applyAlignment="1">
      <alignment horizontal="left" vertical="center" wrapText="1"/>
    </xf>
    <xf numFmtId="0" fontId="10" fillId="5" borderId="41" xfId="5" applyFont="1" applyFill="1" applyBorder="1" applyAlignment="1">
      <alignment horizontal="left" vertical="center" wrapText="1"/>
    </xf>
    <xf numFmtId="9" fontId="6" fillId="2" borderId="33" xfId="5" applyNumberFormat="1" applyFont="1" applyFill="1" applyBorder="1" applyAlignment="1">
      <alignment horizontal="center" vertical="center"/>
    </xf>
    <xf numFmtId="9" fontId="6" fillId="2" borderId="34" xfId="5" applyNumberFormat="1" applyFont="1" applyFill="1" applyBorder="1" applyAlignment="1">
      <alignment horizontal="center" vertical="center"/>
    </xf>
    <xf numFmtId="9" fontId="6" fillId="2" borderId="35" xfId="5" applyNumberFormat="1" applyFont="1" applyFill="1" applyBorder="1" applyAlignment="1">
      <alignment horizontal="center" vertical="center"/>
    </xf>
    <xf numFmtId="169" fontId="7" fillId="3" borderId="16" xfId="0" applyNumberFormat="1" applyFont="1" applyFill="1" applyBorder="1" applyAlignment="1">
      <alignment horizontal="center" vertical="center"/>
    </xf>
    <xf numFmtId="0" fontId="7" fillId="3" borderId="120" xfId="0" applyFont="1" applyFill="1" applyBorder="1" applyAlignment="1">
      <alignment horizontal="left" vertical="center" indent="1"/>
    </xf>
    <xf numFmtId="0" fontId="7" fillId="3" borderId="133" xfId="0" applyFont="1" applyFill="1" applyBorder="1" applyAlignment="1">
      <alignment horizontal="left" vertical="center" indent="1"/>
    </xf>
    <xf numFmtId="0" fontId="7" fillId="3" borderId="15" xfId="0" applyFont="1" applyFill="1" applyBorder="1" applyAlignment="1">
      <alignment horizontal="left"/>
    </xf>
    <xf numFmtId="0" fontId="7" fillId="3" borderId="0" xfId="0" applyFont="1" applyFill="1" applyBorder="1" applyAlignment="1">
      <alignment horizontal="left"/>
    </xf>
    <xf numFmtId="0" fontId="7" fillId="3" borderId="71" xfId="0" applyFont="1" applyFill="1" applyBorder="1" applyAlignment="1">
      <alignment horizontal="center" vertical="center"/>
    </xf>
    <xf numFmtId="0" fontId="7" fillId="3" borderId="129" xfId="0" applyFont="1" applyFill="1" applyBorder="1" applyAlignment="1">
      <alignment horizontal="center" vertical="center"/>
    </xf>
    <xf numFmtId="0" fontId="7" fillId="3" borderId="132" xfId="0" applyFont="1" applyFill="1" applyBorder="1" applyAlignment="1">
      <alignment horizontal="center" vertical="center" wrapText="1"/>
    </xf>
    <xf numFmtId="0" fontId="7" fillId="3" borderId="141" xfId="0" applyFont="1" applyFill="1" applyBorder="1" applyAlignment="1">
      <alignment horizontal="center" vertical="center" wrapText="1"/>
    </xf>
    <xf numFmtId="0" fontId="7" fillId="3" borderId="140" xfId="0" applyFont="1" applyFill="1" applyBorder="1" applyAlignment="1">
      <alignment horizontal="center" vertical="center" wrapText="1"/>
    </xf>
    <xf numFmtId="0" fontId="14" fillId="3" borderId="151" xfId="0" applyFont="1" applyFill="1" applyBorder="1" applyAlignment="1">
      <alignment horizontal="center" vertical="center" wrapText="1"/>
    </xf>
    <xf numFmtId="0" fontId="14" fillId="3" borderId="152" xfId="0" applyFont="1" applyFill="1" applyBorder="1" applyAlignment="1">
      <alignment horizontal="center" vertical="center" wrapText="1"/>
    </xf>
    <xf numFmtId="16" fontId="7" fillId="3" borderId="151" xfId="0" quotePrefix="1" applyNumberFormat="1" applyFont="1" applyFill="1" applyBorder="1" applyAlignment="1">
      <alignment horizontal="center" vertical="center"/>
    </xf>
    <xf numFmtId="16" fontId="7" fillId="3" borderId="152" xfId="0" quotePrefix="1" applyNumberFormat="1" applyFont="1" applyFill="1" applyBorder="1" applyAlignment="1">
      <alignment horizontal="center" vertical="center"/>
    </xf>
    <xf numFmtId="0" fontId="7" fillId="6" borderId="88" xfId="0" applyFont="1" applyFill="1" applyBorder="1" applyAlignment="1" applyProtection="1">
      <alignment vertical="center" wrapText="1"/>
      <protection locked="0"/>
    </xf>
    <xf numFmtId="0" fontId="7" fillId="6" borderId="72" xfId="0" applyFont="1" applyFill="1" applyBorder="1" applyAlignment="1" applyProtection="1">
      <alignment vertical="center" wrapText="1"/>
      <protection locked="0"/>
    </xf>
    <xf numFmtId="9" fontId="6" fillId="2" borderId="1" xfId="1" applyNumberFormat="1" applyFont="1" applyFill="1" applyBorder="1" applyAlignment="1">
      <alignment horizontal="center" vertical="center" wrapText="1"/>
    </xf>
    <xf numFmtId="9" fontId="6" fillId="2" borderId="2" xfId="1" applyNumberFormat="1" applyFont="1" applyFill="1" applyBorder="1" applyAlignment="1">
      <alignment horizontal="center" vertical="center" wrapText="1"/>
    </xf>
    <xf numFmtId="9" fontId="6" fillId="2" borderId="3" xfId="1" applyNumberFormat="1" applyFont="1" applyFill="1" applyBorder="1" applyAlignment="1">
      <alignment horizontal="center" vertical="center" wrapText="1"/>
    </xf>
    <xf numFmtId="0" fontId="7" fillId="6" borderId="126" xfId="0" applyFont="1" applyFill="1" applyBorder="1" applyAlignment="1" applyProtection="1">
      <alignment vertical="center" wrapText="1"/>
      <protection locked="0"/>
    </xf>
    <xf numFmtId="0" fontId="7" fillId="6" borderId="13" xfId="0" applyFont="1" applyFill="1" applyBorder="1" applyAlignment="1" applyProtection="1">
      <alignment vertical="center" wrapText="1"/>
      <protection locked="0"/>
    </xf>
    <xf numFmtId="0" fontId="7" fillId="6" borderId="119" xfId="0" applyFont="1" applyFill="1" applyBorder="1" applyAlignment="1" applyProtection="1">
      <alignment vertical="center" wrapText="1"/>
      <protection locked="0"/>
    </xf>
    <xf numFmtId="0" fontId="7" fillId="6" borderId="124" xfId="0" applyFont="1" applyFill="1" applyBorder="1" applyAlignment="1" applyProtection="1">
      <alignment vertical="center" wrapText="1"/>
      <protection locked="0"/>
    </xf>
    <xf numFmtId="166" fontId="7" fillId="3" borderId="10" xfId="1" applyNumberFormat="1" applyFont="1" applyFill="1" applyBorder="1" applyAlignment="1">
      <alignment horizontal="center" vertical="center" wrapText="1"/>
    </xf>
    <xf numFmtId="0" fontId="7" fillId="3" borderId="84" xfId="1" applyFont="1" applyFill="1" applyBorder="1" applyAlignment="1">
      <alignment horizontal="left" vertical="center"/>
    </xf>
    <xf numFmtId="0" fontId="7" fillId="3" borderId="86" xfId="1" applyFont="1" applyFill="1" applyBorder="1" applyAlignment="1">
      <alignment horizontal="left" vertical="center"/>
    </xf>
    <xf numFmtId="166" fontId="7" fillId="3" borderId="83" xfId="1" applyNumberFormat="1" applyFont="1" applyFill="1" applyBorder="1" applyAlignment="1">
      <alignment horizontal="center" vertical="center" wrapText="1"/>
    </xf>
    <xf numFmtId="166" fontId="7" fillId="0" borderId="83" xfId="1" applyNumberFormat="1" applyFont="1" applyFill="1" applyBorder="1" applyAlignment="1">
      <alignment horizontal="center" vertical="center" wrapText="1"/>
    </xf>
    <xf numFmtId="0" fontId="7" fillId="0" borderId="83" xfId="1" applyNumberFormat="1" applyFont="1" applyFill="1" applyBorder="1" applyAlignment="1">
      <alignment horizontal="center" vertical="center" wrapText="1"/>
    </xf>
    <xf numFmtId="10" fontId="7" fillId="0" borderId="83" xfId="1" applyNumberFormat="1" applyFont="1" applyFill="1" applyBorder="1" applyAlignment="1">
      <alignment horizontal="center" vertical="center" wrapText="1"/>
    </xf>
    <xf numFmtId="0" fontId="6" fillId="3" borderId="12" xfId="1" applyFont="1" applyFill="1" applyBorder="1" applyAlignment="1">
      <alignment horizontal="left" vertical="center" wrapText="1"/>
    </xf>
    <xf numFmtId="169" fontId="7" fillId="3" borderId="34" xfId="1" applyNumberFormat="1" applyFont="1" applyFill="1" applyBorder="1" applyAlignment="1">
      <alignment horizontal="center" vertical="center" wrapText="1"/>
    </xf>
    <xf numFmtId="169" fontId="7" fillId="3" borderId="35" xfId="1" applyNumberFormat="1" applyFont="1" applyFill="1" applyBorder="1" applyAlignment="1">
      <alignment horizontal="center" vertical="center" wrapText="1"/>
    </xf>
    <xf numFmtId="9" fontId="6" fillId="2" borderId="12" xfId="1" applyNumberFormat="1" applyFont="1" applyFill="1" applyBorder="1" applyAlignment="1">
      <alignment horizontal="center" vertical="center" wrapText="1"/>
    </xf>
    <xf numFmtId="9" fontId="6" fillId="2" borderId="13" xfId="1" applyNumberFormat="1" applyFont="1" applyFill="1" applyBorder="1" applyAlignment="1">
      <alignment horizontal="center" vertical="center" wrapText="1"/>
    </xf>
    <xf numFmtId="9" fontId="6" fillId="2" borderId="14" xfId="1" applyNumberFormat="1" applyFont="1" applyFill="1" applyBorder="1" applyAlignment="1">
      <alignment horizontal="center" vertical="center" wrapText="1"/>
    </xf>
    <xf numFmtId="9" fontId="7" fillId="3" borderId="23" xfId="1" applyNumberFormat="1" applyFont="1" applyFill="1" applyBorder="1" applyAlignment="1">
      <alignment horizontal="left" vertical="center" wrapText="1"/>
    </xf>
    <xf numFmtId="9" fontId="7" fillId="3" borderId="72" xfId="1" applyNumberFormat="1" applyFont="1" applyFill="1" applyBorder="1" applyAlignment="1">
      <alignment horizontal="left" vertical="center" wrapText="1"/>
    </xf>
    <xf numFmtId="9" fontId="7" fillId="3" borderId="24" xfId="1" applyNumberFormat="1" applyFont="1" applyFill="1" applyBorder="1" applyAlignment="1">
      <alignment horizontal="left" vertical="center" wrapText="1"/>
    </xf>
    <xf numFmtId="0" fontId="7" fillId="3" borderId="120" xfId="1" applyFont="1" applyFill="1" applyBorder="1" applyAlignment="1">
      <alignment vertical="center" wrapText="1"/>
    </xf>
    <xf numFmtId="0" fontId="7" fillId="3" borderId="121" xfId="1" applyFont="1" applyFill="1" applyBorder="1" applyAlignment="1">
      <alignment vertical="center" wrapText="1"/>
    </xf>
    <xf numFmtId="0" fontId="7" fillId="3" borderId="122" xfId="1" applyFont="1" applyFill="1" applyBorder="1" applyAlignment="1">
      <alignment vertical="center" wrapText="1"/>
    </xf>
    <xf numFmtId="166" fontId="7" fillId="3" borderId="63" xfId="1" applyNumberFormat="1" applyFont="1" applyFill="1" applyBorder="1" applyAlignment="1">
      <alignment horizontal="center" vertical="center" wrapText="1"/>
    </xf>
    <xf numFmtId="166" fontId="7" fillId="3" borderId="64" xfId="1" applyNumberFormat="1" applyFont="1" applyFill="1" applyBorder="1" applyAlignment="1">
      <alignment horizontal="center" vertical="center" wrapText="1"/>
    </xf>
    <xf numFmtId="166" fontId="7" fillId="0" borderId="7" xfId="1" applyNumberFormat="1" applyFont="1" applyFill="1" applyBorder="1" applyAlignment="1">
      <alignment horizontal="center" vertical="center" wrapText="1"/>
    </xf>
    <xf numFmtId="166" fontId="16" fillId="0" borderId="83" xfId="1" applyNumberFormat="1" applyFont="1" applyFill="1" applyBorder="1" applyAlignment="1">
      <alignment horizontal="center" vertical="center" wrapText="1"/>
    </xf>
    <xf numFmtId="1" fontId="7" fillId="0" borderId="83" xfId="1" applyNumberFormat="1" applyFont="1" applyFill="1" applyBorder="1" applyAlignment="1">
      <alignment horizontal="center" vertical="center" wrapText="1"/>
    </xf>
    <xf numFmtId="165" fontId="7" fillId="3" borderId="117" xfId="1" applyNumberFormat="1" applyFont="1" applyFill="1" applyBorder="1" applyAlignment="1">
      <alignment horizontal="center" vertical="center" wrapText="1"/>
    </xf>
    <xf numFmtId="9" fontId="6" fillId="2" borderId="12" xfId="5" applyNumberFormat="1" applyFont="1" applyFill="1" applyBorder="1" applyAlignment="1">
      <alignment horizontal="center" vertical="center" wrapText="1"/>
    </xf>
    <xf numFmtId="9" fontId="6" fillId="2" borderId="13" xfId="5" applyNumberFormat="1" applyFont="1" applyFill="1" applyBorder="1" applyAlignment="1">
      <alignment horizontal="center" vertical="center" wrapText="1"/>
    </xf>
    <xf numFmtId="9" fontId="6" fillId="2" borderId="14" xfId="5" applyNumberFormat="1" applyFont="1" applyFill="1" applyBorder="1" applyAlignment="1">
      <alignment horizontal="center" vertical="center" wrapText="1"/>
    </xf>
    <xf numFmtId="9" fontId="7" fillId="3" borderId="23" xfId="5" applyNumberFormat="1" applyFont="1" applyFill="1" applyBorder="1" applyAlignment="1">
      <alignment horizontal="left" vertical="center" wrapText="1"/>
    </xf>
    <xf numFmtId="9" fontId="7" fillId="3" borderId="72" xfId="5" applyNumberFormat="1" applyFont="1" applyFill="1" applyBorder="1" applyAlignment="1">
      <alignment horizontal="left" vertical="center" wrapText="1"/>
    </xf>
    <xf numFmtId="9" fontId="7" fillId="3" borderId="24" xfId="5" applyNumberFormat="1" applyFont="1" applyFill="1" applyBorder="1" applyAlignment="1">
      <alignment horizontal="left" vertical="center" wrapText="1"/>
    </xf>
    <xf numFmtId="0" fontId="7" fillId="3" borderId="0" xfId="5" applyFont="1" applyFill="1" applyBorder="1" applyAlignment="1">
      <alignment horizontal="center" vertical="center" wrapText="1"/>
    </xf>
    <xf numFmtId="0" fontId="6" fillId="3" borderId="12" xfId="5" applyFont="1" applyFill="1" applyBorder="1" applyAlignment="1">
      <alignment horizontal="left" vertical="center" wrapText="1"/>
    </xf>
    <xf numFmtId="0" fontId="6" fillId="3" borderId="13" xfId="5" applyFont="1" applyFill="1" applyBorder="1" applyAlignment="1">
      <alignment horizontal="left" vertical="center" wrapText="1"/>
    </xf>
    <xf numFmtId="0" fontId="6" fillId="3" borderId="14" xfId="5" applyFont="1" applyFill="1" applyBorder="1" applyAlignment="1">
      <alignment horizontal="left" vertical="center" wrapText="1"/>
    </xf>
    <xf numFmtId="0" fontId="16" fillId="3" borderId="71" xfId="5" applyFont="1" applyFill="1" applyBorder="1" applyAlignment="1">
      <alignment horizontal="left" vertical="center" wrapText="1" indent="2"/>
    </xf>
    <xf numFmtId="0" fontId="16" fillId="3" borderId="52" xfId="5" applyFont="1" applyFill="1" applyBorder="1" applyAlignment="1">
      <alignment horizontal="left" vertical="center" wrapText="1" indent="2"/>
    </xf>
    <xf numFmtId="166" fontId="7" fillId="0" borderId="56" xfId="5" applyNumberFormat="1" applyFont="1" applyFill="1" applyBorder="1" applyAlignment="1">
      <alignment horizontal="center" vertical="center" wrapText="1"/>
    </xf>
    <xf numFmtId="166" fontId="7" fillId="0" borderId="60" xfId="5" applyNumberFormat="1" applyFont="1" applyFill="1" applyBorder="1" applyAlignment="1">
      <alignment horizontal="center" vertical="center" wrapText="1"/>
    </xf>
    <xf numFmtId="0" fontId="7" fillId="3" borderId="71" xfId="5" applyFont="1" applyFill="1" applyBorder="1" applyAlignment="1">
      <alignment horizontal="left" vertical="center" wrapText="1"/>
    </xf>
    <xf numFmtId="0" fontId="7" fillId="3" borderId="52" xfId="5" applyFont="1" applyFill="1" applyBorder="1" applyAlignment="1">
      <alignment horizontal="left" vertical="center" wrapText="1"/>
    </xf>
    <xf numFmtId="0" fontId="7" fillId="3" borderId="68" xfId="5" applyFont="1" applyFill="1" applyBorder="1" applyAlignment="1">
      <alignment horizontal="left" vertical="center" wrapText="1"/>
    </xf>
    <xf numFmtId="10" fontId="7" fillId="0" borderId="56" xfId="5" applyNumberFormat="1" applyFont="1" applyFill="1" applyBorder="1" applyAlignment="1">
      <alignment horizontal="center" vertical="center" wrapText="1"/>
    </xf>
    <xf numFmtId="10" fontId="7" fillId="0" borderId="60" xfId="5" applyNumberFormat="1" applyFont="1" applyFill="1" applyBorder="1" applyAlignment="1">
      <alignment horizontal="center" vertical="center" wrapText="1"/>
    </xf>
    <xf numFmtId="3" fontId="7" fillId="0" borderId="56" xfId="5" applyNumberFormat="1" applyFont="1" applyFill="1" applyBorder="1" applyAlignment="1">
      <alignment horizontal="center" vertical="center" wrapText="1"/>
    </xf>
    <xf numFmtId="3" fontId="7" fillId="0" borderId="60" xfId="5" applyNumberFormat="1" applyFont="1" applyFill="1" applyBorder="1" applyAlignment="1">
      <alignment horizontal="center" vertical="center" wrapText="1"/>
    </xf>
    <xf numFmtId="164" fontId="16" fillId="0" borderId="56" xfId="5" applyNumberFormat="1" applyFont="1" applyFill="1" applyBorder="1" applyAlignment="1">
      <alignment horizontal="center" vertical="center" wrapText="1"/>
    </xf>
    <xf numFmtId="164" fontId="16" fillId="0" borderId="60" xfId="5" applyNumberFormat="1" applyFont="1" applyFill="1" applyBorder="1" applyAlignment="1">
      <alignment horizontal="center" vertical="center" wrapText="1"/>
    </xf>
    <xf numFmtId="0" fontId="16" fillId="3" borderId="23" xfId="5" applyFont="1" applyFill="1" applyBorder="1" applyAlignment="1">
      <alignment vertical="center" wrapText="1"/>
    </xf>
    <xf numFmtId="0" fontId="16" fillId="3" borderId="72" xfId="5" applyFont="1" applyFill="1" applyBorder="1" applyAlignment="1">
      <alignment vertical="center" wrapText="1"/>
    </xf>
    <xf numFmtId="0" fontId="16" fillId="3" borderId="24" xfId="5" applyFont="1" applyFill="1" applyBorder="1" applyAlignment="1">
      <alignment vertical="center" wrapText="1"/>
    </xf>
    <xf numFmtId="0" fontId="7" fillId="3" borderId="23" xfId="5" applyFont="1" applyFill="1" applyBorder="1" applyAlignment="1">
      <alignment horizontal="left" vertical="center" wrapText="1" indent="2"/>
    </xf>
    <xf numFmtId="0" fontId="7" fillId="3" borderId="74" xfId="5" applyFont="1" applyFill="1" applyBorder="1" applyAlignment="1">
      <alignment horizontal="left" vertical="center" wrapText="1" indent="2"/>
    </xf>
    <xf numFmtId="164" fontId="7" fillId="3" borderId="61" xfId="5" applyNumberFormat="1" applyFont="1" applyFill="1" applyBorder="1" applyAlignment="1">
      <alignment horizontal="center" vertical="center" wrapText="1"/>
    </xf>
    <xf numFmtId="164" fontId="7" fillId="3" borderId="62" xfId="5" applyNumberFormat="1" applyFont="1" applyFill="1" applyBorder="1" applyAlignment="1">
      <alignment horizontal="center" vertical="center" wrapText="1"/>
    </xf>
    <xf numFmtId="10" fontId="7" fillId="3" borderId="56" xfId="5" applyNumberFormat="1" applyFont="1" applyFill="1" applyBorder="1" applyAlignment="1">
      <alignment horizontal="center" vertical="center" wrapText="1"/>
    </xf>
    <xf numFmtId="10" fontId="7" fillId="3" borderId="60" xfId="5" applyNumberFormat="1" applyFont="1" applyFill="1" applyBorder="1" applyAlignment="1">
      <alignment horizontal="center" vertical="center" wrapText="1"/>
    </xf>
    <xf numFmtId="0" fontId="7" fillId="3" borderId="54" xfId="5" applyFont="1" applyFill="1" applyBorder="1" applyAlignment="1">
      <alignment horizontal="left" vertical="center" wrapText="1" indent="1"/>
    </xf>
    <xf numFmtId="0" fontId="7" fillId="3" borderId="58" xfId="5" applyFont="1" applyFill="1" applyBorder="1" applyAlignment="1">
      <alignment horizontal="left" vertical="center" wrapText="1" indent="1"/>
    </xf>
    <xf numFmtId="0" fontId="7" fillId="3" borderId="59" xfId="5" applyFont="1" applyFill="1" applyBorder="1" applyAlignment="1">
      <alignment horizontal="left" vertical="center" wrapText="1" indent="1"/>
    </xf>
    <xf numFmtId="0" fontId="7" fillId="3" borderId="71" xfId="5" applyFont="1" applyFill="1" applyBorder="1" applyAlignment="1">
      <alignment horizontal="left" vertical="center" wrapText="1" indent="2"/>
    </xf>
    <xf numFmtId="0" fontId="7" fillId="3" borderId="52" xfId="5" applyFont="1" applyFill="1" applyBorder="1" applyAlignment="1">
      <alignment horizontal="left" vertical="center" wrapText="1" indent="2"/>
    </xf>
    <xf numFmtId="166" fontId="7" fillId="3" borderId="56" xfId="5" applyNumberFormat="1" applyFont="1" applyFill="1" applyBorder="1" applyAlignment="1">
      <alignment horizontal="center" vertical="center" wrapText="1"/>
    </xf>
    <xf numFmtId="166" fontId="7" fillId="3" borderId="60" xfId="5" applyNumberFormat="1" applyFont="1" applyFill="1" applyBorder="1" applyAlignment="1">
      <alignment horizontal="center" vertical="center" wrapText="1"/>
    </xf>
    <xf numFmtId="2" fontId="7" fillId="0" borderId="56" xfId="5" applyNumberFormat="1" applyFont="1" applyFill="1" applyBorder="1" applyAlignment="1">
      <alignment horizontal="center" vertical="center" wrapText="1"/>
    </xf>
    <xf numFmtId="2" fontId="7" fillId="0" borderId="60" xfId="5" applyNumberFormat="1" applyFont="1" applyFill="1" applyBorder="1" applyAlignment="1">
      <alignment horizontal="center" vertical="center" wrapText="1"/>
    </xf>
    <xf numFmtId="0" fontId="7" fillId="3" borderId="9" xfId="5" applyFont="1" applyFill="1" applyBorder="1" applyAlignment="1">
      <alignment horizontal="left" vertical="center" wrapText="1" indent="2"/>
    </xf>
    <xf numFmtId="0" fontId="7" fillId="3" borderId="10" xfId="5" applyFont="1" applyFill="1" applyBorder="1" applyAlignment="1">
      <alignment horizontal="left" vertical="center" wrapText="1" indent="2"/>
    </xf>
    <xf numFmtId="164" fontId="7" fillId="3" borderId="72" xfId="5" applyNumberFormat="1" applyFont="1" applyFill="1" applyBorder="1" applyAlignment="1">
      <alignment horizontal="center" vertical="center" wrapText="1"/>
    </xf>
    <xf numFmtId="164" fontId="7" fillId="3" borderId="43" xfId="5" applyNumberFormat="1" applyFont="1" applyFill="1" applyBorder="1" applyAlignment="1">
      <alignment horizontal="center" vertical="center" wrapText="1"/>
    </xf>
    <xf numFmtId="9" fontId="6" fillId="2" borderId="1" xfId="5" applyNumberFormat="1" applyFont="1" applyFill="1" applyBorder="1" applyAlignment="1">
      <alignment horizontal="center" vertical="center" wrapText="1"/>
    </xf>
    <xf numFmtId="0" fontId="6" fillId="3" borderId="15" xfId="5" applyFont="1" applyFill="1" applyBorder="1" applyAlignment="1">
      <alignment horizontal="left" vertical="center"/>
    </xf>
    <xf numFmtId="0" fontId="6" fillId="3" borderId="0" xfId="5" applyFont="1" applyFill="1" applyBorder="1" applyAlignment="1">
      <alignment horizontal="left" vertical="center"/>
    </xf>
    <xf numFmtId="0" fontId="6" fillId="3" borderId="16" xfId="5" applyFont="1" applyFill="1" applyBorder="1" applyAlignment="1">
      <alignment horizontal="left" vertical="center"/>
    </xf>
    <xf numFmtId="167" fontId="7" fillId="0" borderId="60" xfId="5" applyNumberFormat="1" applyFont="1" applyFill="1" applyBorder="1" applyAlignment="1">
      <alignment horizontal="center" vertical="center"/>
    </xf>
    <xf numFmtId="167" fontId="7" fillId="0" borderId="52" xfId="5" applyNumberFormat="1" applyFont="1" applyFill="1" applyBorder="1" applyAlignment="1">
      <alignment horizontal="center" vertical="center"/>
    </xf>
    <xf numFmtId="10" fontId="7" fillId="0" borderId="60" xfId="5" applyNumberFormat="1" applyFont="1" applyFill="1" applyBorder="1" applyAlignment="1">
      <alignment horizontal="center" vertical="center"/>
    </xf>
    <xf numFmtId="10" fontId="7" fillId="0" borderId="52" xfId="5" applyNumberFormat="1" applyFont="1" applyFill="1" applyBorder="1" applyAlignment="1">
      <alignment horizontal="center" vertical="center"/>
    </xf>
    <xf numFmtId="166" fontId="7" fillId="0" borderId="60" xfId="5" applyNumberFormat="1" applyFont="1" applyFill="1" applyBorder="1" applyAlignment="1">
      <alignment horizontal="center" vertical="center"/>
    </xf>
    <xf numFmtId="166" fontId="7" fillId="0" borderId="52" xfId="5" applyNumberFormat="1" applyFont="1" applyFill="1" applyBorder="1" applyAlignment="1">
      <alignment horizontal="center" vertical="center"/>
    </xf>
    <xf numFmtId="166" fontId="16" fillId="0" borderId="60" xfId="5" applyNumberFormat="1" applyFont="1" applyFill="1" applyBorder="1" applyAlignment="1">
      <alignment horizontal="center" vertical="center"/>
    </xf>
    <xf numFmtId="166" fontId="16" fillId="0" borderId="52" xfId="5" applyNumberFormat="1" applyFont="1" applyFill="1" applyBorder="1" applyAlignment="1">
      <alignment horizontal="center" vertical="center"/>
    </xf>
    <xf numFmtId="166" fontId="16" fillId="3" borderId="60" xfId="5" applyNumberFormat="1" applyFont="1" applyFill="1" applyBorder="1" applyAlignment="1">
      <alignment horizontal="center" vertical="center"/>
    </xf>
    <xf numFmtId="166" fontId="16" fillId="3" borderId="52" xfId="5" applyNumberFormat="1" applyFont="1" applyFill="1" applyBorder="1" applyAlignment="1">
      <alignment horizontal="center" vertical="center"/>
    </xf>
    <xf numFmtId="166" fontId="16" fillId="3" borderId="73" xfId="5" applyNumberFormat="1" applyFont="1" applyFill="1" applyBorder="1" applyAlignment="1">
      <alignment horizontal="center" vertical="center"/>
    </xf>
    <xf numFmtId="166" fontId="16" fillId="3" borderId="65" xfId="5" applyNumberFormat="1" applyFont="1" applyFill="1" applyBorder="1" applyAlignment="1">
      <alignment horizontal="center" vertical="center"/>
    </xf>
    <xf numFmtId="0" fontId="16" fillId="3" borderId="9" xfId="5" applyFont="1" applyFill="1" applyBorder="1" applyAlignment="1">
      <alignment horizontal="left" vertical="center" wrapText="1" indent="2"/>
    </xf>
    <xf numFmtId="0" fontId="16" fillId="3" borderId="10" xfId="5" applyFont="1" applyFill="1" applyBorder="1" applyAlignment="1">
      <alignment horizontal="left" vertical="center" wrapText="1" indent="2"/>
    </xf>
    <xf numFmtId="164" fontId="16" fillId="3" borderId="43" xfId="5" applyNumberFormat="1" applyFont="1" applyFill="1" applyBorder="1" applyAlignment="1">
      <alignment horizontal="center" vertical="center"/>
    </xf>
    <xf numFmtId="164" fontId="16" fillId="3" borderId="10" xfId="5" applyNumberFormat="1" applyFont="1" applyFill="1" applyBorder="1" applyAlignment="1">
      <alignment horizontal="center" vertical="center"/>
    </xf>
    <xf numFmtId="0" fontId="20" fillId="3" borderId="28" xfId="5" applyFont="1" applyFill="1" applyBorder="1" applyAlignment="1">
      <alignment horizontal="left" vertical="center"/>
    </xf>
    <xf numFmtId="0" fontId="20" fillId="3" borderId="22" xfId="5" applyFont="1" applyFill="1" applyBorder="1" applyAlignment="1">
      <alignment horizontal="left" vertical="center"/>
    </xf>
    <xf numFmtId="0" fontId="20" fillId="3" borderId="27" xfId="5" applyFont="1" applyFill="1" applyBorder="1" applyAlignment="1">
      <alignment horizontal="left" vertical="center"/>
    </xf>
    <xf numFmtId="0" fontId="7" fillId="3" borderId="53" xfId="5" applyFont="1" applyFill="1" applyBorder="1" applyAlignment="1">
      <alignment horizontal="left" vertical="center" wrapText="1" indent="2"/>
    </xf>
    <xf numFmtId="0" fontId="7" fillId="3" borderId="73" xfId="5" applyFont="1" applyFill="1" applyBorder="1" applyAlignment="1">
      <alignment horizontal="left" vertical="center" wrapText="1" indent="2"/>
    </xf>
    <xf numFmtId="164" fontId="7" fillId="3" borderId="65" xfId="5" applyNumberFormat="1" applyFont="1" applyFill="1" applyBorder="1" applyAlignment="1">
      <alignment horizontal="center" vertical="center"/>
    </xf>
    <xf numFmtId="0" fontId="7" fillId="3" borderId="23" xfId="5" quotePrefix="1" applyFont="1" applyFill="1" applyBorder="1" applyAlignment="1">
      <alignment horizontal="left" vertical="center" wrapText="1" indent="2"/>
    </xf>
    <xf numFmtId="0" fontId="7" fillId="3" borderId="74" xfId="5" quotePrefix="1" applyFont="1" applyFill="1" applyBorder="1" applyAlignment="1">
      <alignment horizontal="left" vertical="center" wrapText="1" indent="2"/>
    </xf>
    <xf numFmtId="164" fontId="7" fillId="3" borderId="75" xfId="5" applyNumberFormat="1" applyFont="1" applyFill="1" applyBorder="1" applyAlignment="1">
      <alignment horizontal="center" vertical="center"/>
    </xf>
    <xf numFmtId="164" fontId="7" fillId="3" borderId="76" xfId="5" applyNumberFormat="1" applyFont="1" applyFill="1" applyBorder="1" applyAlignment="1">
      <alignment horizontal="center" vertical="center"/>
    </xf>
    <xf numFmtId="0" fontId="7" fillId="3" borderId="39"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70"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14" fillId="3" borderId="70" xfId="0" applyFont="1" applyFill="1" applyBorder="1" applyAlignment="1">
      <alignment horizontal="center" vertical="center" wrapText="1"/>
    </xf>
    <xf numFmtId="0" fontId="14" fillId="3" borderId="60" xfId="0" applyFont="1" applyFill="1" applyBorder="1" applyAlignment="1">
      <alignment horizontal="center" vertical="center" wrapText="1"/>
    </xf>
    <xf numFmtId="0" fontId="6" fillId="3" borderId="25" xfId="5" applyFont="1" applyFill="1" applyBorder="1" applyAlignment="1" applyProtection="1">
      <alignment vertical="center" wrapText="1"/>
    </xf>
    <xf numFmtId="0" fontId="6" fillId="3" borderId="17" xfId="5" applyFont="1" applyFill="1" applyBorder="1" applyAlignment="1" applyProtection="1">
      <alignment vertical="center" wrapText="1"/>
    </xf>
    <xf numFmtId="0" fontId="6" fillId="3" borderId="32" xfId="5" applyFont="1" applyFill="1" applyBorder="1" applyAlignment="1" applyProtection="1">
      <alignment vertical="center" wrapText="1"/>
    </xf>
    <xf numFmtId="0" fontId="6" fillId="3" borderId="91" xfId="5"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6" fillId="2" borderId="35"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6" fillId="3" borderId="25" xfId="5" applyFont="1" applyFill="1" applyBorder="1" applyAlignment="1" applyProtection="1">
      <alignment horizontal="center" vertical="center" wrapText="1"/>
    </xf>
    <xf numFmtId="0" fontId="6" fillId="3" borderId="32" xfId="5" applyFont="1" applyFill="1" applyBorder="1" applyAlignment="1" applyProtection="1">
      <alignment horizontal="center" vertical="center" wrapText="1"/>
    </xf>
    <xf numFmtId="0" fontId="6" fillId="3" borderId="91" xfId="5"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xf>
    <xf numFmtId="0" fontId="6" fillId="0" borderId="72"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5" fillId="3" borderId="25" xfId="5" applyFont="1" applyFill="1" applyBorder="1" applyAlignment="1" applyProtection="1">
      <alignment horizontal="center" vertical="center" wrapText="1"/>
    </xf>
    <xf numFmtId="0" fontId="15" fillId="3" borderId="32" xfId="5" applyFont="1" applyFill="1" applyBorder="1" applyAlignment="1" applyProtection="1">
      <alignment horizontal="center" vertical="center" wrapText="1"/>
    </xf>
    <xf numFmtId="0" fontId="15" fillId="3" borderId="17" xfId="5" applyFont="1" applyFill="1" applyBorder="1" applyAlignment="1" applyProtection="1">
      <alignment horizontal="center" vertical="center" wrapText="1"/>
    </xf>
    <xf numFmtId="0" fontId="6" fillId="3" borderId="17" xfId="5"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3" borderId="42" xfId="5" applyFont="1" applyFill="1" applyBorder="1" applyAlignment="1" applyProtection="1">
      <alignment horizontal="left" vertical="top" wrapText="1"/>
    </xf>
    <xf numFmtId="0" fontId="6" fillId="4" borderId="37" xfId="9" applyFont="1" applyFill="1" applyBorder="1" applyAlignment="1" applyProtection="1">
      <alignment horizontal="center" vertical="center" wrapText="1"/>
    </xf>
    <xf numFmtId="0" fontId="6" fillId="3" borderId="162" xfId="5" applyFont="1" applyFill="1" applyBorder="1" applyAlignment="1" applyProtection="1">
      <alignment horizontal="left" vertical="top" wrapText="1"/>
    </xf>
  </cellXfs>
  <cellStyles count="10">
    <cellStyle name="Currency" xfId="7" builtinId="4"/>
    <cellStyle name="Hyperlink" xfId="4" builtinId="8"/>
    <cellStyle name="Normal" xfId="0" builtinId="0"/>
    <cellStyle name="Normal 2" xfId="1"/>
    <cellStyle name="Normal 2 2" xfId="5"/>
    <cellStyle name="Normal 3" xfId="2"/>
    <cellStyle name="Normal 4" xfId="3"/>
    <cellStyle name="Normal 5" xfId="8"/>
    <cellStyle name="Normal 6" xfId="9"/>
    <cellStyle name="Percent" xfId="6" builtinId="5"/>
  </cellStyles>
  <dxfs count="48">
    <dxf>
      <fill>
        <patternFill>
          <bgColor theme="9" tint="-0.24994659260841701"/>
        </patternFill>
      </fill>
      <border>
        <right style="thin">
          <color auto="1"/>
        </right>
        <top style="thin">
          <color auto="1"/>
        </top>
      </border>
    </dxf>
    <dxf>
      <fill>
        <patternFill>
          <bgColor theme="9" tint="-0.24994659260841701"/>
        </patternFill>
      </fill>
      <border>
        <right style="thin">
          <color auto="1"/>
        </right>
        <top style="thin">
          <color auto="1"/>
        </top>
        <bottom style="thin">
          <color auto="1"/>
        </bottom>
      </border>
    </dxf>
    <dxf>
      <fill>
        <patternFill>
          <bgColor rgb="FFEA6716"/>
        </patternFill>
      </fill>
      <border>
        <right style="thin">
          <color auto="1"/>
        </right>
        <top style="thin">
          <color auto="1"/>
        </top>
        <bottom style="thin">
          <color auto="1"/>
        </bottom>
      </border>
    </dxf>
    <dxf>
      <font>
        <color theme="1"/>
      </font>
      <fill>
        <patternFill>
          <bgColor rgb="FFEA6716"/>
        </patternFill>
      </fill>
    </dxf>
    <dxf>
      <font>
        <color theme="1"/>
      </font>
      <fill>
        <patternFill>
          <bgColor rgb="FFEA6716"/>
        </patternFill>
      </fill>
    </dxf>
    <dxf>
      <font>
        <color theme="1"/>
      </font>
      <fill>
        <patternFill>
          <bgColor rgb="FFEA6716"/>
        </patternFill>
      </fill>
    </dxf>
    <dxf>
      <font>
        <color theme="1"/>
      </font>
      <fill>
        <patternFill>
          <bgColor rgb="FFEA6716"/>
        </patternFill>
      </fill>
    </dxf>
    <dxf>
      <font>
        <color theme="1"/>
      </font>
      <fill>
        <patternFill>
          <bgColor rgb="FFEA6716"/>
        </patternFill>
      </fill>
    </dxf>
    <dxf>
      <font>
        <color theme="1"/>
      </font>
      <fill>
        <patternFill>
          <bgColor rgb="FFEA6716"/>
        </patternFill>
      </fill>
    </dxf>
    <dxf>
      <font>
        <color theme="1"/>
      </font>
      <fill>
        <patternFill>
          <bgColor rgb="FFEA6716"/>
        </patternFill>
      </fill>
    </dxf>
    <dxf>
      <font>
        <color theme="1"/>
      </font>
      <fill>
        <patternFill>
          <bgColor rgb="FFEA6716"/>
        </patternFill>
      </fill>
    </dxf>
    <dxf>
      <font>
        <color theme="1"/>
      </font>
      <fill>
        <patternFill>
          <bgColor rgb="FFEA6716"/>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dxf>
    <dxf>
      <font>
        <color theme="1"/>
      </font>
      <fill>
        <patternFill>
          <bgColor theme="9" tint="-0.24994659260841701"/>
        </patternFill>
      </fill>
      <border>
        <right style="thin">
          <color auto="1"/>
        </right>
        <top style="thin">
          <color auto="1"/>
        </top>
        <bottom style="thin">
          <color auto="1"/>
        </bottom>
        <vertical/>
        <horizontal/>
      </border>
    </dxf>
    <dxf>
      <font>
        <color theme="1"/>
      </font>
      <fill>
        <patternFill>
          <bgColor theme="9" tint="-0.24994659260841701"/>
        </patternFill>
      </fill>
      <border>
        <right style="thin">
          <color auto="1"/>
        </right>
        <top style="thin">
          <color auto="1"/>
        </top>
        <bottom style="thin">
          <color auto="1"/>
        </bottom>
        <vertical/>
        <horizontal/>
      </border>
    </dxf>
    <dxf>
      <font>
        <color theme="1"/>
      </font>
      <fill>
        <patternFill>
          <bgColor theme="9" tint="-0.24994659260841701"/>
        </patternFill>
      </fill>
      <border>
        <right style="thin">
          <color auto="1"/>
        </right>
        <top style="thin">
          <color auto="1"/>
        </top>
        <bottom style="thin">
          <color auto="1"/>
        </bottom>
        <vertical/>
        <horizontal/>
      </border>
    </dxf>
    <dxf>
      <fill>
        <patternFill>
          <bgColor theme="9" tint="-0.24994659260841701"/>
        </patternFill>
      </fill>
      <border>
        <left style="thin">
          <color auto="1"/>
        </left>
        <right/>
        <top style="thin">
          <color auto="1"/>
        </top>
        <bottom style="thin">
          <color auto="1"/>
        </bottom>
      </border>
    </dxf>
    <dxf>
      <fill>
        <patternFill>
          <bgColor theme="9" tint="-0.24994659260841701"/>
        </patternFill>
      </fill>
      <border>
        <left style="thin">
          <color auto="1"/>
        </left>
        <right/>
        <top style="thin">
          <color auto="1"/>
        </top>
        <bottom style="thin">
          <color auto="1"/>
        </bottom>
      </border>
    </dxf>
    <dxf>
      <font>
        <color theme="1"/>
      </font>
      <fill>
        <patternFill>
          <bgColor theme="9" tint="-0.24994659260841701"/>
        </patternFill>
      </fill>
      <border>
        <left style="thin">
          <color auto="1"/>
        </left>
        <right/>
        <top style="thin">
          <color auto="1"/>
        </top>
        <bottom style="thin">
          <color auto="1"/>
        </bottom>
      </border>
    </dxf>
  </dxfs>
  <tableStyles count="0" defaultTableStyle="TableStyleMedium2" defaultPivotStyle="PivotStyleMedium9"/>
  <colors>
    <mruColors>
      <color rgb="FFEA6716"/>
      <color rgb="FFFFFF3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68380</xdr:colOff>
      <xdr:row>3</xdr:row>
      <xdr:rowOff>95250</xdr:rowOff>
    </xdr:from>
    <xdr:to>
      <xdr:col>1</xdr:col>
      <xdr:colOff>7555499</xdr:colOff>
      <xdr:row>51</xdr:row>
      <xdr:rowOff>171450</xdr:rowOff>
    </xdr:to>
    <xdr:pic>
      <xdr:nvPicPr>
        <xdr:cNvPr id="2" name="Picture 1" descr="This flowchart is an overview of the steps involved in determining if the costs of the proposed project will likely result in substantial and widespread impacts, including estimating total pollution control costs, annualizing total pollution control costs, allocating total pollution control costs, performing a screening process, and performing a secondary analysis."/>
        <xdr:cNvPicPr>
          <a:picLocks noChangeAspect="1"/>
        </xdr:cNvPicPr>
      </xdr:nvPicPr>
      <xdr:blipFill rotWithShape="1">
        <a:blip xmlns:r="http://schemas.openxmlformats.org/officeDocument/2006/relationships" r:embed="rId1" cstate="print"/>
        <a:srcRect t="8922"/>
        <a:stretch/>
      </xdr:blipFill>
      <xdr:spPr>
        <a:xfrm>
          <a:off x="2382955" y="523875"/>
          <a:ext cx="7487119" cy="923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29</xdr:row>
          <xdr:rowOff>104775</xdr:rowOff>
        </xdr:from>
        <xdr:to>
          <xdr:col>1</xdr:col>
          <xdr:colOff>257175</xdr:colOff>
          <xdr:row>29</xdr:row>
          <xdr:rowOff>295275</xdr:rowOff>
        </xdr:to>
        <xdr:sp macro="" textlink="">
          <xdr:nvSpPr>
            <xdr:cNvPr id="2100" name="OptionButton19" hidden="1">
              <a:extLst>
                <a:ext uri="{63B3BB69-23CF-44E3-9099-C40C66FF867C}">
                  <a14:compatExt spid="_x0000_s2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114300</xdr:rowOff>
        </xdr:from>
        <xdr:to>
          <xdr:col>1</xdr:col>
          <xdr:colOff>257175</xdr:colOff>
          <xdr:row>30</xdr:row>
          <xdr:rowOff>304800</xdr:rowOff>
        </xdr:to>
        <xdr:sp macro="" textlink="">
          <xdr:nvSpPr>
            <xdr:cNvPr id="2101" name="OptionButton20" hidden="1">
              <a:extLst>
                <a:ext uri="{63B3BB69-23CF-44E3-9099-C40C66FF867C}">
                  <a14:compatExt spid="_x0000_s2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95250</xdr:rowOff>
        </xdr:from>
        <xdr:to>
          <xdr:col>1</xdr:col>
          <xdr:colOff>257175</xdr:colOff>
          <xdr:row>32</xdr:row>
          <xdr:rowOff>285750</xdr:rowOff>
        </xdr:to>
        <xdr:sp macro="" textlink="">
          <xdr:nvSpPr>
            <xdr:cNvPr id="2102" name="OptionButton21" hidden="1">
              <a:extLst>
                <a:ext uri="{63B3BB69-23CF-44E3-9099-C40C66FF867C}">
                  <a14:compatExt spid="_x0000_s210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19</xdr:row>
          <xdr:rowOff>57150</xdr:rowOff>
        </xdr:from>
        <xdr:to>
          <xdr:col>1</xdr:col>
          <xdr:colOff>238125</xdr:colOff>
          <xdr:row>19</xdr:row>
          <xdr:rowOff>247650</xdr:rowOff>
        </xdr:to>
        <xdr:sp macro="" textlink="">
          <xdr:nvSpPr>
            <xdr:cNvPr id="17409" name="OptionButton1" hidden="1">
              <a:extLst>
                <a:ext uri="{63B3BB69-23CF-44E3-9099-C40C66FF867C}">
                  <a14:compatExt spid="_x0000_s1740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47625</xdr:rowOff>
        </xdr:from>
        <xdr:to>
          <xdr:col>1</xdr:col>
          <xdr:colOff>238125</xdr:colOff>
          <xdr:row>18</xdr:row>
          <xdr:rowOff>238125</xdr:rowOff>
        </xdr:to>
        <xdr:sp macro="" textlink="">
          <xdr:nvSpPr>
            <xdr:cNvPr id="17410" name="OptionButton2" hidden="1">
              <a:extLst>
                <a:ext uri="{63B3BB69-23CF-44E3-9099-C40C66FF867C}">
                  <a14:compatExt spid="_x0000_s17410"/>
                </a:ext>
              </a:extLst>
            </xdr:cNvPr>
            <xdr:cNvSpPr/>
          </xdr:nvSpPr>
          <xdr:spPr>
            <a:xfrm>
              <a:off x="0" y="0"/>
              <a:ext cx="0" cy="0"/>
            </a:xfrm>
            <a:prstGeom prst="rect">
              <a:avLst/>
            </a:prstGeom>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oisj/AppData/Local/Microsoft/Windows/Temporary%20Internet%20Files/Content.Outlook/8A04S66G/SubsWide%20Impact%20-%20Private%20Sector%20Entities%20_2-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ounesj/AppData/Local/Microsoft/Windows/Temporary%20Internet%20Files/Content.Outlook/WTN0VRI6/Copy%20of%20Measuring%20Substantial%20Impacts%20--%20Private%20Entities_082511%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Verify Project Costs"/>
      <sheetName val="Inputs - Substantial Impact"/>
      <sheetName val="Worksheet G"/>
      <sheetName val="Worksheet H"/>
      <sheetName val="Worksheet I"/>
      <sheetName val="Worksheet J"/>
      <sheetName val="Worksheet K"/>
      <sheetName val="Worksheet L"/>
      <sheetName val="Summary of Substantial Impacts"/>
      <sheetName val="Financial Analysis Summary"/>
      <sheetName val="Inputs - Widespread Impact"/>
      <sheetName val="Worksheet N"/>
      <sheetName val="Sample Financial Information"/>
      <sheetName val="Sample Inputs"/>
    </sheetNames>
    <sheetDataSet>
      <sheetData sheetId="0"/>
      <sheetData sheetId="1"/>
      <sheetData sheetId="2"/>
      <sheetData sheetId="3"/>
      <sheetData sheetId="4">
        <row r="21">
          <cell r="D21">
            <v>1</v>
          </cell>
        </row>
      </sheetData>
      <sheetData sheetId="5"/>
      <sheetData sheetId="6">
        <row r="19">
          <cell r="D19">
            <v>1</v>
          </cell>
        </row>
      </sheetData>
      <sheetData sheetId="7">
        <row r="26">
          <cell r="D26">
            <v>1</v>
          </cell>
        </row>
      </sheetData>
      <sheetData sheetId="8">
        <row r="19">
          <cell r="D19">
            <v>1</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rsions"/>
      <sheetName val="List of Companies"/>
      <sheetName val="Inputs"/>
      <sheetName val="Worksheet G"/>
      <sheetName val="Worksheet H"/>
      <sheetName val="Worksheet I"/>
      <sheetName val="Worksheet J"/>
      <sheetName val="Worksheet K"/>
      <sheetName val="Worksheet L"/>
      <sheetName val="Summary of Substantial Impacts"/>
    </sheetNames>
    <sheetDataSet>
      <sheetData sheetId="0">
        <row r="2">
          <cell r="B2">
            <v>1.45058</v>
          </cell>
        </row>
        <row r="3">
          <cell r="B3">
            <v>1.6382699999999999</v>
          </cell>
        </row>
        <row r="8">
          <cell r="B8">
            <v>1000</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drawing" Target="../drawings/drawing2.xml"/><Relationship Id="rId7" Type="http://schemas.openxmlformats.org/officeDocument/2006/relationships/control" Target="../activeX/activeX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1.vml"/><Relationship Id="rId9" Type="http://schemas.openxmlformats.org/officeDocument/2006/relationships/control" Target="../activeX/activeX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ontrol" Target="../activeX/activeX5.xml"/><Relationship Id="rId5" Type="http://schemas.openxmlformats.org/officeDocument/2006/relationships/image" Target="../media/image4.emf"/><Relationship Id="rId4" Type="http://schemas.openxmlformats.org/officeDocument/2006/relationships/control" Target="../activeX/activeX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fitToPage="1"/>
  </sheetPr>
  <dimension ref="A1:F35"/>
  <sheetViews>
    <sheetView showGridLines="0" tabSelected="1" zoomScaleNormal="100" zoomScaleSheetLayoutView="100" workbookViewId="0">
      <selection activeCell="B29" sqref="B29:D29"/>
    </sheetView>
  </sheetViews>
  <sheetFormatPr defaultColWidth="9.140625" defaultRowHeight="15" x14ac:dyDescent="0.25"/>
  <cols>
    <col min="1" max="1" width="3" style="1" customWidth="1"/>
    <col min="2" max="2" width="38.5703125" style="1" customWidth="1"/>
    <col min="3" max="3" width="85.7109375" style="1" customWidth="1"/>
    <col min="4" max="4" width="34.85546875" style="1" customWidth="1"/>
    <col min="5" max="5" width="5.7109375" style="1" customWidth="1"/>
    <col min="6" max="16384" width="9.140625" style="1"/>
  </cols>
  <sheetData>
    <row r="1" spans="1:6" ht="40.5" customHeight="1" x14ac:dyDescent="0.25">
      <c r="B1" s="359" t="s">
        <v>481</v>
      </c>
      <c r="C1" s="360"/>
      <c r="D1" s="361"/>
    </row>
    <row r="2" spans="1:6" ht="30" customHeight="1" x14ac:dyDescent="0.25">
      <c r="B2" s="362" t="s">
        <v>0</v>
      </c>
      <c r="C2" s="363"/>
      <c r="D2" s="364"/>
    </row>
    <row r="3" spans="1:6" ht="307.5" customHeight="1" thickBot="1" x14ac:dyDescent="0.3">
      <c r="B3" s="365" t="s">
        <v>505</v>
      </c>
      <c r="C3" s="366"/>
      <c r="D3" s="367"/>
    </row>
    <row r="4" spans="1:6" ht="15" customHeight="1" thickBot="1" x14ac:dyDescent="0.3">
      <c r="A4" s="141"/>
      <c r="B4" s="345"/>
      <c r="C4" s="345"/>
      <c r="D4" s="345"/>
      <c r="E4" s="141"/>
    </row>
    <row r="5" spans="1:6" ht="30" customHeight="1" x14ac:dyDescent="0.25">
      <c r="B5" s="371" t="s">
        <v>260</v>
      </c>
      <c r="C5" s="372"/>
      <c r="D5" s="373"/>
    </row>
    <row r="6" spans="1:6" s="2" customFormat="1" ht="104.25" customHeight="1" x14ac:dyDescent="0.25">
      <c r="B6" s="374" t="s">
        <v>485</v>
      </c>
      <c r="C6" s="375"/>
      <c r="D6" s="376"/>
    </row>
    <row r="7" spans="1:6" s="2" customFormat="1" ht="126" customHeight="1" x14ac:dyDescent="0.25">
      <c r="B7" s="386" t="s">
        <v>486</v>
      </c>
      <c r="C7" s="387"/>
      <c r="D7" s="388"/>
    </row>
    <row r="8" spans="1:6" ht="129.75" customHeight="1" x14ac:dyDescent="0.25">
      <c r="B8" s="377" t="s">
        <v>421</v>
      </c>
      <c r="C8" s="378"/>
      <c r="D8" s="379"/>
    </row>
    <row r="9" spans="1:6" ht="75" customHeight="1" x14ac:dyDescent="0.25">
      <c r="B9" s="389" t="s">
        <v>487</v>
      </c>
      <c r="C9" s="390"/>
      <c r="D9" s="391"/>
    </row>
    <row r="10" spans="1:6" ht="75" customHeight="1" x14ac:dyDescent="0.25">
      <c r="B10" s="377" t="s">
        <v>422</v>
      </c>
      <c r="C10" s="378"/>
      <c r="D10" s="379"/>
    </row>
    <row r="11" spans="1:6" ht="114.75" customHeight="1" thickBot="1" x14ac:dyDescent="0.3">
      <c r="B11" s="380" t="s">
        <v>488</v>
      </c>
      <c r="C11" s="381"/>
      <c r="D11" s="382"/>
    </row>
    <row r="12" spans="1:6" ht="15" customHeight="1" thickBot="1" x14ac:dyDescent="0.3">
      <c r="A12" s="141"/>
      <c r="B12" s="345"/>
      <c r="C12" s="345"/>
      <c r="D12" s="345"/>
      <c r="E12" s="141"/>
      <c r="F12" s="141"/>
    </row>
    <row r="13" spans="1:6" ht="30" customHeight="1" x14ac:dyDescent="0.25">
      <c r="B13" s="383" t="s">
        <v>1</v>
      </c>
      <c r="C13" s="384"/>
      <c r="D13" s="385"/>
    </row>
    <row r="14" spans="1:6" ht="18.75" customHeight="1" x14ac:dyDescent="0.25">
      <c r="B14" s="134" t="s">
        <v>2</v>
      </c>
      <c r="C14" s="135" t="s">
        <v>3</v>
      </c>
      <c r="D14" s="136" t="s">
        <v>420</v>
      </c>
    </row>
    <row r="15" spans="1:6" ht="48" customHeight="1" x14ac:dyDescent="0.25">
      <c r="B15" s="137" t="s">
        <v>379</v>
      </c>
      <c r="C15" s="138" t="s">
        <v>417</v>
      </c>
      <c r="D15" s="139" t="s">
        <v>5</v>
      </c>
    </row>
    <row r="16" spans="1:6" ht="37.5" customHeight="1" x14ac:dyDescent="0.25">
      <c r="B16" s="137" t="s">
        <v>380</v>
      </c>
      <c r="C16" s="138" t="s">
        <v>464</v>
      </c>
      <c r="D16" s="139" t="s">
        <v>5</v>
      </c>
    </row>
    <row r="17" spans="1:5" s="3" customFormat="1" ht="37.5" customHeight="1" x14ac:dyDescent="0.25">
      <c r="B17" s="142" t="s">
        <v>273</v>
      </c>
      <c r="C17" s="143" t="s">
        <v>418</v>
      </c>
      <c r="D17" s="144" t="s">
        <v>4</v>
      </c>
    </row>
    <row r="18" spans="1:5" ht="55.5" customHeight="1" x14ac:dyDescent="0.25">
      <c r="B18" s="145" t="s">
        <v>193</v>
      </c>
      <c r="C18" s="146" t="s">
        <v>423</v>
      </c>
      <c r="D18" s="147" t="s">
        <v>4</v>
      </c>
    </row>
    <row r="19" spans="1:5" ht="37.5" customHeight="1" x14ac:dyDescent="0.25">
      <c r="B19" s="145" t="s">
        <v>194</v>
      </c>
      <c r="C19" s="148" t="s">
        <v>424</v>
      </c>
      <c r="D19" s="147" t="s">
        <v>5</v>
      </c>
    </row>
    <row r="20" spans="1:5" ht="37.5" customHeight="1" x14ac:dyDescent="0.25">
      <c r="B20" s="145" t="s">
        <v>195</v>
      </c>
      <c r="C20" s="148" t="s">
        <v>419</v>
      </c>
      <c r="D20" s="147" t="s">
        <v>4</v>
      </c>
    </row>
    <row r="21" spans="1:5" ht="37.5" customHeight="1" x14ac:dyDescent="0.25">
      <c r="B21" s="145" t="s">
        <v>506</v>
      </c>
      <c r="C21" s="148" t="s">
        <v>425</v>
      </c>
      <c r="D21" s="147" t="s">
        <v>5</v>
      </c>
    </row>
    <row r="22" spans="1:5" ht="37.5" customHeight="1" x14ac:dyDescent="0.25">
      <c r="B22" s="145" t="s">
        <v>507</v>
      </c>
      <c r="C22" s="148" t="s">
        <v>445</v>
      </c>
      <c r="D22" s="147" t="s">
        <v>5</v>
      </c>
    </row>
    <row r="23" spans="1:5" ht="67.5" customHeight="1" x14ac:dyDescent="0.25">
      <c r="B23" s="145" t="s">
        <v>251</v>
      </c>
      <c r="C23" s="148" t="s">
        <v>272</v>
      </c>
      <c r="D23" s="147" t="s">
        <v>4</v>
      </c>
    </row>
    <row r="24" spans="1:5" ht="30" customHeight="1" x14ac:dyDescent="0.25">
      <c r="B24" s="368" t="s">
        <v>426</v>
      </c>
      <c r="C24" s="369"/>
      <c r="D24" s="370"/>
    </row>
    <row r="25" spans="1:5" ht="48.75" customHeight="1" x14ac:dyDescent="0.25">
      <c r="B25" s="145" t="s">
        <v>197</v>
      </c>
      <c r="C25" s="5" t="s">
        <v>269</v>
      </c>
      <c r="D25" s="4" t="s">
        <v>5</v>
      </c>
    </row>
    <row r="26" spans="1:5" ht="37.5" customHeight="1" x14ac:dyDescent="0.25">
      <c r="B26" s="145" t="s">
        <v>198</v>
      </c>
      <c r="C26" s="5" t="s">
        <v>270</v>
      </c>
      <c r="D26" s="4" t="s">
        <v>5</v>
      </c>
    </row>
    <row r="27" spans="1:5" ht="37.5" customHeight="1" x14ac:dyDescent="0.25">
      <c r="B27" s="145" t="s">
        <v>118</v>
      </c>
      <c r="C27" s="149" t="s">
        <v>341</v>
      </c>
      <c r="D27" s="4" t="s">
        <v>5</v>
      </c>
    </row>
    <row r="28" spans="1:5" ht="37.5" customHeight="1" x14ac:dyDescent="0.25">
      <c r="B28" s="339" t="s">
        <v>188</v>
      </c>
      <c r="C28" s="340" t="s">
        <v>508</v>
      </c>
      <c r="D28" s="341" t="s">
        <v>5</v>
      </c>
    </row>
    <row r="29" spans="1:5" ht="37.5" customHeight="1" thickBot="1" x14ac:dyDescent="0.3">
      <c r="B29" s="150" t="s">
        <v>509</v>
      </c>
      <c r="C29" s="151" t="s">
        <v>510</v>
      </c>
      <c r="D29" s="152" t="s">
        <v>5</v>
      </c>
    </row>
    <row r="30" spans="1:5" ht="15" customHeight="1" thickBot="1" x14ac:dyDescent="0.3">
      <c r="A30" s="141"/>
      <c r="B30" s="345"/>
      <c r="C30" s="345"/>
      <c r="D30" s="345"/>
      <c r="E30" s="141"/>
    </row>
    <row r="31" spans="1:5" s="3" customFormat="1" ht="30" customHeight="1" x14ac:dyDescent="0.25">
      <c r="B31" s="352" t="s">
        <v>199</v>
      </c>
      <c r="C31" s="353"/>
      <c r="D31" s="354"/>
    </row>
    <row r="32" spans="1:5" s="3" customFormat="1" ht="135" customHeight="1" thickBot="1" x14ac:dyDescent="0.3">
      <c r="B32" s="355" t="s">
        <v>465</v>
      </c>
      <c r="C32" s="356"/>
      <c r="D32" s="357"/>
    </row>
    <row r="33" spans="1:5" s="3" customFormat="1" ht="15" customHeight="1" thickBot="1" x14ac:dyDescent="0.3">
      <c r="A33" s="24"/>
      <c r="B33" s="358"/>
      <c r="C33" s="358"/>
      <c r="D33" s="358"/>
      <c r="E33" s="24"/>
    </row>
    <row r="34" spans="1:5" s="3" customFormat="1" ht="18" x14ac:dyDescent="0.25">
      <c r="B34" s="346" t="s">
        <v>466</v>
      </c>
      <c r="C34" s="347"/>
      <c r="D34" s="348"/>
    </row>
    <row r="35" spans="1:5" s="3" customFormat="1" ht="15.75" thickBot="1" x14ac:dyDescent="0.3">
      <c r="B35" s="349" t="s">
        <v>121</v>
      </c>
      <c r="C35" s="350"/>
      <c r="D35" s="351"/>
    </row>
  </sheetData>
  <sheetProtection sheet="1" objects="1" scenarios="1" formatCells="0" formatColumns="0" formatRows="0"/>
  <customSheetViews>
    <customSheetView guid="{A679FB87-A1CB-40DE-BE63-577A323259F2}">
      <selection activeCell="G12" sqref="G12"/>
      <rowBreaks count="3" manualBreakCount="3">
        <brk id="14" min="1" max="3" man="1"/>
        <brk id="20" min="1" max="3" man="1"/>
        <brk id="28" min="1" max="3" man="1"/>
      </rowBreaks>
      <pageMargins left="0.7" right="0.7" top="0.75" bottom="0.75" header="0.3" footer="0.3"/>
      <pageSetup scale="89" orientation="portrait" r:id="rId1"/>
    </customSheetView>
  </customSheetViews>
  <mergeCells count="20">
    <mergeCell ref="B1:D1"/>
    <mergeCell ref="B2:D2"/>
    <mergeCell ref="B3:D3"/>
    <mergeCell ref="B24:D24"/>
    <mergeCell ref="B5:D5"/>
    <mergeCell ref="B6:D6"/>
    <mergeCell ref="B8:D8"/>
    <mergeCell ref="B11:D11"/>
    <mergeCell ref="B12:D12"/>
    <mergeCell ref="B10:D10"/>
    <mergeCell ref="B13:D13"/>
    <mergeCell ref="B7:D7"/>
    <mergeCell ref="B9:D9"/>
    <mergeCell ref="B4:D4"/>
    <mergeCell ref="B30:D30"/>
    <mergeCell ref="B34:D34"/>
    <mergeCell ref="B35:D35"/>
    <mergeCell ref="B31:D31"/>
    <mergeCell ref="B32:D32"/>
    <mergeCell ref="B33:D33"/>
  </mergeCells>
  <hyperlinks>
    <hyperlink ref="B35" display="http://water.epa.gov/scitech/swguidance/standards/upload/2007_06_18_standards_econworkbook_complete.pdf"/>
  </hyperlinks>
  <pageMargins left="0.7" right="0.7" top="0.75" bottom="0.75" header="0.3" footer="0.3"/>
  <pageSetup scale="57" fitToHeight="0" orientation="portrait" r:id="rId2"/>
  <rowBreaks count="1" manualBreakCount="1">
    <brk id="12" min="1"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59999389629810485"/>
  </sheetPr>
  <dimension ref="A1:E18"/>
  <sheetViews>
    <sheetView showGridLines="0" zoomScaleNormal="100" zoomScaleSheetLayoutView="100" workbookViewId="0">
      <selection activeCell="B1" sqref="B1:E1"/>
    </sheetView>
  </sheetViews>
  <sheetFormatPr defaultColWidth="9.140625" defaultRowHeight="15" x14ac:dyDescent="0.2"/>
  <cols>
    <col min="1" max="1" width="3" style="10" customWidth="1"/>
    <col min="2" max="2" width="50" style="10" customWidth="1"/>
    <col min="3" max="4" width="32.140625" style="10" customWidth="1"/>
    <col min="5" max="5" width="2.5703125" style="10" customWidth="1"/>
    <col min="6" max="16384" width="9.140625" style="10"/>
  </cols>
  <sheetData>
    <row r="1" spans="1:5" ht="45.75" customHeight="1" x14ac:dyDescent="0.2">
      <c r="A1" s="3"/>
      <c r="B1" s="726" t="s">
        <v>414</v>
      </c>
      <c r="C1" s="727"/>
      <c r="D1" s="727"/>
      <c r="E1" s="728"/>
    </row>
    <row r="2" spans="1:5" ht="174.75" customHeight="1" thickBot="1" x14ac:dyDescent="0.25">
      <c r="A2" s="3"/>
      <c r="B2" s="485" t="s">
        <v>494</v>
      </c>
      <c r="C2" s="486"/>
      <c r="D2" s="486"/>
      <c r="E2" s="487"/>
    </row>
    <row r="3" spans="1:5" ht="15.75" thickBot="1" x14ac:dyDescent="0.25">
      <c r="A3" s="24"/>
      <c r="B3" s="95"/>
      <c r="C3" s="95"/>
      <c r="D3" s="95"/>
      <c r="E3" s="58"/>
    </row>
    <row r="4" spans="1:5" ht="90" customHeight="1" x14ac:dyDescent="0.2">
      <c r="B4" s="189" t="s">
        <v>112</v>
      </c>
      <c r="C4" s="729"/>
      <c r="D4" s="730"/>
      <c r="E4" s="235" t="s">
        <v>490</v>
      </c>
    </row>
    <row r="5" spans="1:5" ht="90" customHeight="1" x14ac:dyDescent="0.2">
      <c r="B5" s="190" t="s">
        <v>113</v>
      </c>
      <c r="C5" s="731"/>
      <c r="D5" s="732"/>
      <c r="E5" s="210" t="s">
        <v>490</v>
      </c>
    </row>
    <row r="6" spans="1:5" ht="90" customHeight="1" x14ac:dyDescent="0.2">
      <c r="B6" s="190" t="s">
        <v>114</v>
      </c>
      <c r="C6" s="731"/>
      <c r="D6" s="732"/>
      <c r="E6" s="210" t="s">
        <v>490</v>
      </c>
    </row>
    <row r="7" spans="1:5" ht="90" customHeight="1" x14ac:dyDescent="0.2">
      <c r="B7" s="190" t="s">
        <v>115</v>
      </c>
      <c r="C7" s="731"/>
      <c r="D7" s="732"/>
      <c r="E7" s="210" t="s">
        <v>490</v>
      </c>
    </row>
    <row r="8" spans="1:5" ht="90" customHeight="1" x14ac:dyDescent="0.2">
      <c r="B8" s="190" t="s">
        <v>116</v>
      </c>
      <c r="C8" s="731"/>
      <c r="D8" s="732"/>
      <c r="E8" s="210" t="s">
        <v>490</v>
      </c>
    </row>
    <row r="9" spans="1:5" ht="90" customHeight="1" thickBot="1" x14ac:dyDescent="0.25">
      <c r="B9" s="105" t="s">
        <v>117</v>
      </c>
      <c r="C9" s="724"/>
      <c r="D9" s="725"/>
      <c r="E9" s="212" t="s">
        <v>490</v>
      </c>
    </row>
    <row r="10" spans="1:5" ht="15.75" thickBot="1" x14ac:dyDescent="0.25"/>
    <row r="11" spans="1:5" ht="26.25" customHeight="1" x14ac:dyDescent="0.2">
      <c r="B11" s="542" t="s">
        <v>122</v>
      </c>
      <c r="C11" s="543"/>
      <c r="D11" s="543"/>
      <c r="E11" s="545"/>
    </row>
    <row r="12" spans="1:5" s="39" customFormat="1" x14ac:dyDescent="0.2">
      <c r="B12" s="338" t="s">
        <v>123</v>
      </c>
      <c r="C12" s="321" t="s">
        <v>173</v>
      </c>
      <c r="D12" s="720" t="s">
        <v>174</v>
      </c>
      <c r="E12" s="721"/>
    </row>
    <row r="13" spans="1:5" x14ac:dyDescent="0.2">
      <c r="B13" s="325" t="s">
        <v>158</v>
      </c>
      <c r="C13" s="322">
        <v>4</v>
      </c>
      <c r="D13" s="579" t="s">
        <v>159</v>
      </c>
      <c r="E13" s="580"/>
    </row>
    <row r="14" spans="1:5" x14ac:dyDescent="0.2">
      <c r="B14" s="325" t="s">
        <v>160</v>
      </c>
      <c r="C14" s="322">
        <v>4.0999999999999996</v>
      </c>
      <c r="D14" s="579" t="s">
        <v>159</v>
      </c>
      <c r="E14" s="580"/>
    </row>
    <row r="15" spans="1:5" x14ac:dyDescent="0.2">
      <c r="B15" s="325" t="s">
        <v>161</v>
      </c>
      <c r="C15" s="322">
        <v>4.2</v>
      </c>
      <c r="D15" s="722" t="s">
        <v>162</v>
      </c>
      <c r="E15" s="723"/>
    </row>
    <row r="16" spans="1:5" x14ac:dyDescent="0.2">
      <c r="B16" s="325" t="s">
        <v>163</v>
      </c>
      <c r="C16" s="322">
        <v>4.2</v>
      </c>
      <c r="D16" s="722" t="s">
        <v>164</v>
      </c>
      <c r="E16" s="723"/>
    </row>
    <row r="17" spans="2:5" x14ac:dyDescent="0.2">
      <c r="B17" s="325" t="s">
        <v>165</v>
      </c>
      <c r="C17" s="322">
        <v>4.4000000000000004</v>
      </c>
      <c r="D17" s="579" t="s">
        <v>166</v>
      </c>
      <c r="E17" s="580"/>
    </row>
    <row r="18" spans="2:5" ht="15.75" thickBot="1" x14ac:dyDescent="0.25">
      <c r="B18" s="284" t="s">
        <v>167</v>
      </c>
      <c r="C18" s="19" t="s">
        <v>169</v>
      </c>
      <c r="D18" s="581" t="s">
        <v>170</v>
      </c>
      <c r="E18" s="582"/>
    </row>
  </sheetData>
  <sheetProtection sheet="1" objects="1" scenarios="1" formatCells="0" formatColumns="0" formatRows="0"/>
  <customSheetViews>
    <customSheetView guid="{A679FB87-A1CB-40DE-BE63-577A323259F2}">
      <pageMargins left="0.7" right="0.7" top="0.75" bottom="0.75" header="0.3" footer="0.3"/>
      <pageSetup scale="91" orientation="portrait" r:id="rId1"/>
    </customSheetView>
  </customSheetViews>
  <mergeCells count="16">
    <mergeCell ref="C9:D9"/>
    <mergeCell ref="B1:E1"/>
    <mergeCell ref="B2:E2"/>
    <mergeCell ref="C4:D4"/>
    <mergeCell ref="C5:D5"/>
    <mergeCell ref="C6:D6"/>
    <mergeCell ref="C7:D7"/>
    <mergeCell ref="C8:D8"/>
    <mergeCell ref="D17:E17"/>
    <mergeCell ref="D18:E18"/>
    <mergeCell ref="B11:E11"/>
    <mergeCell ref="D12:E12"/>
    <mergeCell ref="D13:E13"/>
    <mergeCell ref="D14:E14"/>
    <mergeCell ref="D15:E15"/>
    <mergeCell ref="D16:E16"/>
  </mergeCells>
  <pageMargins left="0.7" right="0.7" top="0.75" bottom="0.75" header="0.3" footer="0.3"/>
  <pageSetup scale="7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H38"/>
  <sheetViews>
    <sheetView showGridLines="0" zoomScaleNormal="100" zoomScaleSheetLayoutView="100" workbookViewId="0">
      <selection activeCell="B1" sqref="B1:E1"/>
    </sheetView>
  </sheetViews>
  <sheetFormatPr defaultColWidth="9.140625" defaultRowHeight="15" x14ac:dyDescent="0.25"/>
  <cols>
    <col min="1" max="1" width="4" style="2" customWidth="1"/>
    <col min="2" max="2" width="59.42578125" style="2" customWidth="1"/>
    <col min="3" max="4" width="22.85546875" style="2" customWidth="1"/>
    <col min="5" max="5" width="9" style="36" customWidth="1"/>
    <col min="6" max="6" width="9.140625" style="2"/>
    <col min="7" max="7" width="9.7109375" style="2" bestFit="1" customWidth="1"/>
    <col min="8" max="8" width="9.5703125" style="2" bestFit="1" customWidth="1"/>
    <col min="9" max="16384" width="9.140625" style="2"/>
  </cols>
  <sheetData>
    <row r="1" spans="1:8" ht="33.75" customHeight="1" x14ac:dyDescent="0.25">
      <c r="B1" s="743" t="s">
        <v>266</v>
      </c>
      <c r="C1" s="744"/>
      <c r="D1" s="744"/>
      <c r="E1" s="745"/>
    </row>
    <row r="2" spans="1:8" ht="42.75" customHeight="1" thickBot="1" x14ac:dyDescent="0.3">
      <c r="B2" s="746" t="s">
        <v>478</v>
      </c>
      <c r="C2" s="747"/>
      <c r="D2" s="747"/>
      <c r="E2" s="748"/>
    </row>
    <row r="3" spans="1:8" ht="15.75" thickBot="1" x14ac:dyDescent="0.3">
      <c r="A3" s="33"/>
      <c r="B3" s="174"/>
      <c r="C3" s="174"/>
      <c r="D3" s="174"/>
      <c r="E3" s="174"/>
      <c r="F3" s="33"/>
    </row>
    <row r="4" spans="1:8" ht="27.95" customHeight="1" x14ac:dyDescent="0.25">
      <c r="B4" s="86" t="s">
        <v>14</v>
      </c>
      <c r="C4" s="175"/>
      <c r="D4" s="175"/>
      <c r="E4" s="87"/>
    </row>
    <row r="5" spans="1:8" ht="27.95" customHeight="1" x14ac:dyDescent="0.25">
      <c r="B5" s="80" t="s">
        <v>15</v>
      </c>
      <c r="C5" s="737">
        <f>'2. MPS Inputs'!F5</f>
        <v>0</v>
      </c>
      <c r="D5" s="737"/>
      <c r="E5" s="187" t="s">
        <v>484</v>
      </c>
    </row>
    <row r="6" spans="1:8" ht="27.95" customHeight="1" x14ac:dyDescent="0.25">
      <c r="B6" s="569" t="s">
        <v>18</v>
      </c>
      <c r="C6" s="734"/>
      <c r="D6" s="735"/>
      <c r="E6" s="187" t="s">
        <v>484</v>
      </c>
    </row>
    <row r="7" spans="1:8" ht="27.95" customHeight="1" x14ac:dyDescent="0.25">
      <c r="B7" s="81" t="str">
        <f>IF('2. MPS Inputs'!B8="","",'2. MPS Inputs'!B8)</f>
        <v/>
      </c>
      <c r="C7" s="755">
        <f>'2. MPS Inputs'!F8</f>
        <v>0</v>
      </c>
      <c r="D7" s="755"/>
      <c r="E7" s="187" t="s">
        <v>484</v>
      </c>
    </row>
    <row r="8" spans="1:8" ht="27.95" customHeight="1" x14ac:dyDescent="0.25">
      <c r="B8" s="81" t="str">
        <f>IF('2. MPS Inputs'!B9="","",'2. MPS Inputs'!B9)</f>
        <v/>
      </c>
      <c r="C8" s="755">
        <f>'2. MPS Inputs'!F9</f>
        <v>0</v>
      </c>
      <c r="D8" s="755"/>
      <c r="E8" s="187" t="s">
        <v>484</v>
      </c>
    </row>
    <row r="9" spans="1:8" ht="27.95" customHeight="1" x14ac:dyDescent="0.25">
      <c r="B9" s="81" t="str">
        <f>IF('2. MPS Inputs'!B10="","",'2. MPS Inputs'!B10)</f>
        <v/>
      </c>
      <c r="C9" s="755">
        <f>'2. MPS Inputs'!F10</f>
        <v>0</v>
      </c>
      <c r="D9" s="755"/>
      <c r="E9" s="187" t="s">
        <v>484</v>
      </c>
    </row>
    <row r="10" spans="1:8" ht="27.95" customHeight="1" x14ac:dyDescent="0.25">
      <c r="B10" s="176" t="s">
        <v>337</v>
      </c>
      <c r="C10" s="736">
        <f>SUM(C5,C7:C9)</f>
        <v>0</v>
      </c>
      <c r="D10" s="736"/>
      <c r="E10" s="177" t="s">
        <v>6</v>
      </c>
      <c r="H10" s="82"/>
    </row>
    <row r="11" spans="1:8" ht="27.95" customHeight="1" x14ac:dyDescent="0.25">
      <c r="B11" s="178" t="s">
        <v>16</v>
      </c>
      <c r="C11" s="737">
        <f>'2. MPS Inputs'!F12</f>
        <v>0</v>
      </c>
      <c r="D11" s="737"/>
      <c r="E11" s="177" t="s">
        <v>7</v>
      </c>
    </row>
    <row r="12" spans="1:8" ht="27.95" customHeight="1" x14ac:dyDescent="0.25">
      <c r="A12" s="2" t="s">
        <v>17</v>
      </c>
      <c r="B12" s="178" t="s">
        <v>178</v>
      </c>
      <c r="C12" s="736">
        <f>C10-C11</f>
        <v>0</v>
      </c>
      <c r="D12" s="736"/>
      <c r="E12" s="177" t="s">
        <v>8</v>
      </c>
    </row>
    <row r="13" spans="1:8" ht="33.75" customHeight="1" x14ac:dyDescent="0.25">
      <c r="B13" s="178" t="s">
        <v>19</v>
      </c>
      <c r="C13" s="738" t="str">
        <f>IF('2. MPS Inputs'!F13="","",'2. MPS Inputs'!F13)</f>
        <v/>
      </c>
      <c r="D13" s="738"/>
      <c r="E13" s="188" t="s">
        <v>484</v>
      </c>
    </row>
    <row r="14" spans="1:8" ht="27.95" customHeight="1" x14ac:dyDescent="0.25">
      <c r="B14" s="178" t="s">
        <v>20</v>
      </c>
      <c r="C14" s="739">
        <f>'2. MPS Inputs'!F14</f>
        <v>0</v>
      </c>
      <c r="D14" s="739"/>
      <c r="E14" s="177" t="s">
        <v>12</v>
      </c>
    </row>
    <row r="15" spans="1:8" ht="27.95" customHeight="1" x14ac:dyDescent="0.25">
      <c r="B15" s="178" t="s">
        <v>21</v>
      </c>
      <c r="C15" s="756">
        <f>'2. MPS Inputs'!F15</f>
        <v>0</v>
      </c>
      <c r="D15" s="756"/>
      <c r="E15" s="177" t="s">
        <v>13</v>
      </c>
    </row>
    <row r="16" spans="1:8" ht="27.95" customHeight="1" x14ac:dyDescent="0.25">
      <c r="B16" s="179" t="s">
        <v>338</v>
      </c>
      <c r="C16" s="757">
        <f>IF(C15=0,1,IF(C14=0,1/C15,C14/((1+C14)^C15-1)+C14))</f>
        <v>1</v>
      </c>
      <c r="D16" s="757"/>
      <c r="E16" s="177" t="s">
        <v>9</v>
      </c>
    </row>
    <row r="17" spans="2:7" ht="27.95" customHeight="1" thickBot="1" x14ac:dyDescent="0.3">
      <c r="B17" s="83" t="s">
        <v>415</v>
      </c>
      <c r="C17" s="733">
        <f>C12*C16</f>
        <v>0</v>
      </c>
      <c r="D17" s="733"/>
      <c r="E17" s="84" t="s">
        <v>10</v>
      </c>
      <c r="G17" s="82"/>
    </row>
    <row r="18" spans="2:7" ht="15.75" thickBot="1" x14ac:dyDescent="0.3">
      <c r="B18" s="85"/>
      <c r="C18" s="34"/>
      <c r="D18" s="34"/>
      <c r="E18" s="35"/>
    </row>
    <row r="19" spans="2:7" ht="30" customHeight="1" x14ac:dyDescent="0.25">
      <c r="B19" s="86" t="s">
        <v>22</v>
      </c>
      <c r="C19" s="741" t="s">
        <v>484</v>
      </c>
      <c r="D19" s="741"/>
      <c r="E19" s="742"/>
    </row>
    <row r="20" spans="2:7" ht="48.75" customHeight="1" x14ac:dyDescent="0.25">
      <c r="B20" s="749" t="s">
        <v>444</v>
      </c>
      <c r="C20" s="750"/>
      <c r="D20" s="750"/>
      <c r="E20" s="751"/>
    </row>
    <row r="21" spans="2:7" ht="27.95" customHeight="1" x14ac:dyDescent="0.25">
      <c r="B21" s="88" t="str">
        <f>IF('2. MPS Inputs'!B19="","",'2. MPS Inputs'!B19)</f>
        <v/>
      </c>
      <c r="C21" s="754">
        <f>'2. MPS Inputs'!F19</f>
        <v>0</v>
      </c>
      <c r="D21" s="754"/>
      <c r="E21" s="187" t="s">
        <v>484</v>
      </c>
    </row>
    <row r="22" spans="2:7" ht="27.95" customHeight="1" x14ac:dyDescent="0.25">
      <c r="B22" s="88" t="str">
        <f>IF('2. MPS Inputs'!B20="","",'2. MPS Inputs'!B20)</f>
        <v/>
      </c>
      <c r="C22" s="754">
        <f>'2. MPS Inputs'!F20</f>
        <v>0</v>
      </c>
      <c r="D22" s="754"/>
      <c r="E22" s="187" t="s">
        <v>484</v>
      </c>
    </row>
    <row r="23" spans="2:7" ht="27.95" customHeight="1" x14ac:dyDescent="0.25">
      <c r="B23" s="88" t="str">
        <f>IF('2. MPS Inputs'!B21="","",'2. MPS Inputs'!B21)</f>
        <v/>
      </c>
      <c r="C23" s="754">
        <f>'2. MPS Inputs'!F21</f>
        <v>0</v>
      </c>
      <c r="D23" s="754"/>
      <c r="E23" s="187" t="s">
        <v>484</v>
      </c>
    </row>
    <row r="24" spans="2:7" ht="27.95" customHeight="1" x14ac:dyDescent="0.25">
      <c r="B24" s="88" t="str">
        <f>IF('2. MPS Inputs'!B22="","",'2. MPS Inputs'!B22)</f>
        <v/>
      </c>
      <c r="C24" s="754">
        <f>'2. MPS Inputs'!F22</f>
        <v>0</v>
      </c>
      <c r="D24" s="754"/>
      <c r="E24" s="187" t="s">
        <v>484</v>
      </c>
    </row>
    <row r="25" spans="2:7" ht="27.95" customHeight="1" x14ac:dyDescent="0.25">
      <c r="B25" s="88" t="str">
        <f>IF('2. MPS Inputs'!B23="","",'2. MPS Inputs'!B23)</f>
        <v/>
      </c>
      <c r="C25" s="754">
        <f>'2. MPS Inputs'!F23</f>
        <v>0</v>
      </c>
      <c r="D25" s="754"/>
      <c r="E25" s="187" t="s">
        <v>484</v>
      </c>
    </row>
    <row r="26" spans="2:7" ht="27.95" customHeight="1" thickBot="1" x14ac:dyDescent="0.3">
      <c r="B26" s="83" t="s">
        <v>184</v>
      </c>
      <c r="C26" s="733">
        <f>SUM(C21:C25)</f>
        <v>0</v>
      </c>
      <c r="D26" s="733"/>
      <c r="E26" s="84" t="s">
        <v>11</v>
      </c>
    </row>
    <row r="27" spans="2:7" ht="15.75" thickBot="1" x14ac:dyDescent="0.3">
      <c r="B27" s="453"/>
      <c r="C27" s="453"/>
      <c r="D27" s="453"/>
      <c r="E27" s="453"/>
    </row>
    <row r="28" spans="2:7" ht="30" customHeight="1" thickBot="1" x14ac:dyDescent="0.3">
      <c r="B28" s="740" t="s">
        <v>253</v>
      </c>
      <c r="C28" s="451"/>
      <c r="D28" s="451"/>
      <c r="E28" s="478"/>
    </row>
    <row r="29" spans="2:7" ht="36" customHeight="1" thickTop="1" thickBot="1" x14ac:dyDescent="0.3">
      <c r="B29" s="89" t="s">
        <v>23</v>
      </c>
      <c r="C29" s="752">
        <f>C17+C26</f>
        <v>0</v>
      </c>
      <c r="D29" s="753"/>
      <c r="E29" s="90" t="s">
        <v>24</v>
      </c>
    </row>
    <row r="30" spans="2:7" ht="15.75" thickBot="1" x14ac:dyDescent="0.3"/>
    <row r="31" spans="2:7" s="10" customFormat="1" ht="26.25" customHeight="1" x14ac:dyDescent="0.2">
      <c r="B31" s="542" t="s">
        <v>122</v>
      </c>
      <c r="C31" s="543"/>
      <c r="D31" s="545"/>
    </row>
    <row r="32" spans="2:7" s="39" customFormat="1" x14ac:dyDescent="0.2">
      <c r="B32" s="91" t="s">
        <v>123</v>
      </c>
      <c r="C32" s="37" t="s">
        <v>173</v>
      </c>
      <c r="D32" s="38" t="s">
        <v>174</v>
      </c>
    </row>
    <row r="33" spans="2:4" s="10" customFormat="1" x14ac:dyDescent="0.2">
      <c r="B33" s="12" t="s">
        <v>124</v>
      </c>
      <c r="C33" s="13" t="s">
        <v>185</v>
      </c>
      <c r="D33" s="14" t="s">
        <v>137</v>
      </c>
    </row>
    <row r="34" spans="2:4" s="10" customFormat="1" x14ac:dyDescent="0.2">
      <c r="B34" s="12" t="s">
        <v>125</v>
      </c>
      <c r="C34" s="13" t="s">
        <v>144</v>
      </c>
      <c r="D34" s="14" t="s">
        <v>139</v>
      </c>
    </row>
    <row r="35" spans="2:4" s="10" customFormat="1" x14ac:dyDescent="0.2">
      <c r="B35" s="12" t="s">
        <v>20</v>
      </c>
      <c r="C35" s="13" t="s">
        <v>144</v>
      </c>
      <c r="D35" s="14" t="s">
        <v>139</v>
      </c>
    </row>
    <row r="36" spans="2:4" s="10" customFormat="1" x14ac:dyDescent="0.2">
      <c r="B36" s="12" t="s">
        <v>131</v>
      </c>
      <c r="C36" s="13" t="s">
        <v>144</v>
      </c>
      <c r="D36" s="14" t="s">
        <v>139</v>
      </c>
    </row>
    <row r="37" spans="2:4" s="10" customFormat="1" x14ac:dyDescent="0.2">
      <c r="B37" s="92" t="s">
        <v>145</v>
      </c>
      <c r="C37" s="93" t="s">
        <v>144</v>
      </c>
      <c r="D37" s="94" t="s">
        <v>135</v>
      </c>
    </row>
    <row r="38" spans="2:4" s="10" customFormat="1" ht="15.75" thickBot="1" x14ac:dyDescent="0.25">
      <c r="B38" s="18" t="s">
        <v>129</v>
      </c>
      <c r="C38" s="19" t="s">
        <v>144</v>
      </c>
      <c r="D38" s="20" t="s">
        <v>135</v>
      </c>
    </row>
  </sheetData>
  <sheetProtection sheet="1" objects="1" scenarios="1" formatCells="0" formatColumns="0" formatRows="0"/>
  <customSheetViews>
    <customSheetView guid="{A679FB87-A1CB-40DE-BE63-577A323259F2}">
      <rowBreaks count="1" manualBreakCount="1">
        <brk id="17" min="1" max="4" man="1"/>
      </rowBreaks>
      <pageMargins left="0.7" right="0.7" top="0.75" bottom="0.75" header="0.3" footer="0.3"/>
      <pageSetup scale="96" orientation="portrait" r:id="rId1"/>
    </customSheetView>
  </customSheetViews>
  <mergeCells count="27">
    <mergeCell ref="B1:E1"/>
    <mergeCell ref="B2:E2"/>
    <mergeCell ref="B20:E20"/>
    <mergeCell ref="C29:D29"/>
    <mergeCell ref="C21:D21"/>
    <mergeCell ref="C22:D22"/>
    <mergeCell ref="C23:D23"/>
    <mergeCell ref="C24:D24"/>
    <mergeCell ref="C25:D25"/>
    <mergeCell ref="C26:D26"/>
    <mergeCell ref="C5:D5"/>
    <mergeCell ref="C7:D7"/>
    <mergeCell ref="C8:D8"/>
    <mergeCell ref="C9:D9"/>
    <mergeCell ref="C15:D15"/>
    <mergeCell ref="C16:D16"/>
    <mergeCell ref="C17:D17"/>
    <mergeCell ref="B6:D6"/>
    <mergeCell ref="B31:D31"/>
    <mergeCell ref="C10:D10"/>
    <mergeCell ref="C11:D11"/>
    <mergeCell ref="C12:D12"/>
    <mergeCell ref="C13:D13"/>
    <mergeCell ref="C14:D14"/>
    <mergeCell ref="B27:E27"/>
    <mergeCell ref="B28:E28"/>
    <mergeCell ref="C19:E19"/>
  </mergeCells>
  <pageMargins left="0.7" right="0.7" top="0.75" bottom="0.75" header="0.3" footer="0.3"/>
  <pageSetup scale="72" orientation="portrait" r:id="rId2"/>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67"/>
  <sheetViews>
    <sheetView showGridLines="0" zoomScaleNormal="100" zoomScaleSheetLayoutView="100" workbookViewId="0">
      <selection activeCell="B1" sqref="B1:F1"/>
    </sheetView>
  </sheetViews>
  <sheetFormatPr defaultColWidth="9.140625" defaultRowHeight="15" x14ac:dyDescent="0.2"/>
  <cols>
    <col min="1" max="1" width="2.85546875" style="56" customWidth="1"/>
    <col min="2" max="2" width="5.7109375" style="56" customWidth="1"/>
    <col min="3" max="3" width="55.7109375" style="56" customWidth="1"/>
    <col min="4" max="5" width="21.28515625" style="56" customWidth="1"/>
    <col min="6" max="6" width="10" style="72" customWidth="1"/>
    <col min="7" max="16384" width="9.140625" style="10"/>
  </cols>
  <sheetData>
    <row r="1" spans="1:7" ht="33.75" customHeight="1" x14ac:dyDescent="0.2">
      <c r="B1" s="758" t="s">
        <v>274</v>
      </c>
      <c r="C1" s="759"/>
      <c r="D1" s="759"/>
      <c r="E1" s="759"/>
      <c r="F1" s="760"/>
    </row>
    <row r="2" spans="1:7" ht="123.75" customHeight="1" thickBot="1" x14ac:dyDescent="0.25">
      <c r="B2" s="761" t="s">
        <v>470</v>
      </c>
      <c r="C2" s="762"/>
      <c r="D2" s="762"/>
      <c r="E2" s="762"/>
      <c r="F2" s="763"/>
    </row>
    <row r="3" spans="1:7" ht="15.75" thickBot="1" x14ac:dyDescent="0.25">
      <c r="A3" s="57"/>
      <c r="B3" s="764"/>
      <c r="C3" s="764"/>
      <c r="D3" s="764"/>
      <c r="E3" s="764"/>
      <c r="F3" s="764"/>
      <c r="G3" s="58"/>
    </row>
    <row r="4" spans="1:7" ht="33" customHeight="1" x14ac:dyDescent="0.2">
      <c r="B4" s="765" t="s">
        <v>36</v>
      </c>
      <c r="C4" s="766"/>
      <c r="D4" s="766"/>
      <c r="E4" s="766"/>
      <c r="F4" s="767"/>
    </row>
    <row r="5" spans="1:7" ht="33" customHeight="1" x14ac:dyDescent="0.2">
      <c r="B5" s="768" t="s">
        <v>25</v>
      </c>
      <c r="C5" s="769"/>
      <c r="D5" s="770">
        <f>'2. MPS Inputs'!F25</f>
        <v>0</v>
      </c>
      <c r="E5" s="771"/>
      <c r="F5" s="59" t="s">
        <v>6</v>
      </c>
    </row>
    <row r="6" spans="1:7" ht="33" customHeight="1" x14ac:dyDescent="0.2">
      <c r="B6" s="768" t="s">
        <v>26</v>
      </c>
      <c r="C6" s="769"/>
      <c r="D6" s="770">
        <f>'2. MPS Inputs'!F26</f>
        <v>0</v>
      </c>
      <c r="E6" s="771"/>
      <c r="F6" s="59" t="s">
        <v>7</v>
      </c>
    </row>
    <row r="7" spans="1:7" ht="33" customHeight="1" x14ac:dyDescent="0.2">
      <c r="B7" s="768" t="s">
        <v>27</v>
      </c>
      <c r="C7" s="769"/>
      <c r="D7" s="775">
        <f>IF(D5=0,0,D6/D5)</f>
        <v>0</v>
      </c>
      <c r="E7" s="776"/>
      <c r="F7" s="59" t="s">
        <v>8</v>
      </c>
    </row>
    <row r="8" spans="1:7" ht="33" customHeight="1" x14ac:dyDescent="0.2">
      <c r="B8" s="768" t="s">
        <v>35</v>
      </c>
      <c r="C8" s="769"/>
      <c r="D8" s="777">
        <f>'2. MPS Inputs'!F27</f>
        <v>0</v>
      </c>
      <c r="E8" s="778"/>
      <c r="F8" s="59" t="s">
        <v>9</v>
      </c>
    </row>
    <row r="9" spans="1:7" ht="33" customHeight="1" x14ac:dyDescent="0.2">
      <c r="B9" s="768" t="s">
        <v>179</v>
      </c>
      <c r="C9" s="769"/>
      <c r="D9" s="779">
        <f>IF(D8=0,0,D6/D8)</f>
        <v>0</v>
      </c>
      <c r="E9" s="780"/>
      <c r="F9" s="59" t="s">
        <v>10</v>
      </c>
    </row>
    <row r="10" spans="1:7" ht="33" customHeight="1" thickBot="1" x14ac:dyDescent="0.25">
      <c r="B10" s="781" t="s">
        <v>28</v>
      </c>
      <c r="C10" s="782"/>
      <c r="D10" s="782"/>
      <c r="E10" s="782"/>
      <c r="F10" s="783"/>
    </row>
    <row r="11" spans="1:7" ht="15.75" thickBot="1" x14ac:dyDescent="0.25">
      <c r="C11" s="60"/>
      <c r="D11" s="61"/>
      <c r="E11" s="61"/>
      <c r="F11" s="62"/>
    </row>
    <row r="12" spans="1:7" ht="33" customHeight="1" x14ac:dyDescent="0.2">
      <c r="B12" s="583" t="s">
        <v>29</v>
      </c>
      <c r="C12" s="584"/>
      <c r="D12" s="584"/>
      <c r="E12" s="584"/>
      <c r="F12" s="585"/>
    </row>
    <row r="13" spans="1:7" ht="33" customHeight="1" x14ac:dyDescent="0.2">
      <c r="B13" s="772" t="s">
        <v>471</v>
      </c>
      <c r="C13" s="773"/>
      <c r="D13" s="773"/>
      <c r="E13" s="773"/>
      <c r="F13" s="774"/>
    </row>
    <row r="14" spans="1:7" ht="33" customHeight="1" x14ac:dyDescent="0.2">
      <c r="B14" s="63" t="str">
        <f>IF('2. MPS Inputs'!I30=TRUE,"X","")</f>
        <v>X</v>
      </c>
      <c r="C14" s="64" t="s">
        <v>106</v>
      </c>
      <c r="D14" s="788">
        <f>D7</f>
        <v>0</v>
      </c>
      <c r="E14" s="789"/>
      <c r="F14" s="59" t="s">
        <v>107</v>
      </c>
    </row>
    <row r="15" spans="1:7" ht="33" customHeight="1" x14ac:dyDescent="0.2">
      <c r="B15" s="63" t="str">
        <f>IF('2. MPS Inputs'!I31=TRUE,"X","")</f>
        <v/>
      </c>
      <c r="C15" s="65" t="s">
        <v>472</v>
      </c>
      <c r="D15" s="788">
        <f>'2. MPS Inputs'!F31</f>
        <v>0</v>
      </c>
      <c r="E15" s="789"/>
      <c r="F15" s="66" t="s">
        <v>108</v>
      </c>
    </row>
    <row r="16" spans="1:7" ht="33" customHeight="1" x14ac:dyDescent="0.2">
      <c r="B16" s="63" t="str">
        <f>IF('2. MPS Inputs'!I32=TRUE,"X","")</f>
        <v/>
      </c>
      <c r="C16" s="790" t="s">
        <v>473</v>
      </c>
      <c r="D16" s="791"/>
      <c r="E16" s="791"/>
      <c r="F16" s="792"/>
    </row>
    <row r="17" spans="1:6" ht="33" customHeight="1" x14ac:dyDescent="0.2">
      <c r="B17" s="793" t="s">
        <v>334</v>
      </c>
      <c r="C17" s="794"/>
      <c r="D17" s="795">
        <f>'Annualized Project Costs'!C29</f>
        <v>0</v>
      </c>
      <c r="E17" s="796"/>
      <c r="F17" s="67" t="s">
        <v>24</v>
      </c>
    </row>
    <row r="18" spans="1:6" ht="33" customHeight="1" x14ac:dyDescent="0.2">
      <c r="B18" s="793" t="s">
        <v>474</v>
      </c>
      <c r="C18" s="794"/>
      <c r="D18" s="797">
        <f>IF('2. MPS Inputs'!I31=TRUE,D15,D14)</f>
        <v>0</v>
      </c>
      <c r="E18" s="798"/>
      <c r="F18" s="59" t="s">
        <v>31</v>
      </c>
    </row>
    <row r="19" spans="1:6" ht="33" customHeight="1" x14ac:dyDescent="0.2">
      <c r="B19" s="793" t="s">
        <v>332</v>
      </c>
      <c r="C19" s="794"/>
      <c r="D19" s="795">
        <f>D17*D18</f>
        <v>0</v>
      </c>
      <c r="E19" s="796"/>
      <c r="F19" s="59" t="s">
        <v>32</v>
      </c>
    </row>
    <row r="20" spans="1:6" ht="33" customHeight="1" thickBot="1" x14ac:dyDescent="0.25">
      <c r="B20" s="799" t="s">
        <v>180</v>
      </c>
      <c r="C20" s="800"/>
      <c r="D20" s="801">
        <f>IF(D8=0,0,D19/D8)</f>
        <v>0</v>
      </c>
      <c r="E20" s="802"/>
      <c r="F20" s="68" t="s">
        <v>33</v>
      </c>
    </row>
    <row r="21" spans="1:6" ht="15.75" thickBot="1" x14ac:dyDescent="0.25">
      <c r="C21" s="69"/>
      <c r="D21" s="70"/>
      <c r="E21" s="70"/>
      <c r="F21" s="62"/>
    </row>
    <row r="22" spans="1:6" ht="33" customHeight="1" thickBot="1" x14ac:dyDescent="0.25">
      <c r="B22" s="630" t="s">
        <v>252</v>
      </c>
      <c r="C22" s="631"/>
      <c r="D22" s="631"/>
      <c r="E22" s="631"/>
      <c r="F22" s="632"/>
    </row>
    <row r="23" spans="1:6" ht="33" customHeight="1" thickTop="1" thickBot="1" x14ac:dyDescent="0.25">
      <c r="B23" s="784" t="s">
        <v>34</v>
      </c>
      <c r="C23" s="785"/>
      <c r="D23" s="786">
        <f>D9+D20</f>
        <v>0</v>
      </c>
      <c r="E23" s="787"/>
      <c r="F23" s="71" t="s">
        <v>67</v>
      </c>
    </row>
    <row r="24" spans="1:6" ht="33" customHeight="1" thickBot="1" x14ac:dyDescent="0.25"/>
    <row r="25" spans="1:6" ht="41.25" customHeight="1" x14ac:dyDescent="0.2">
      <c r="A25" s="10"/>
      <c r="B25" s="803" t="s">
        <v>416</v>
      </c>
      <c r="C25" s="679"/>
      <c r="D25" s="679"/>
      <c r="E25" s="679"/>
      <c r="F25" s="680"/>
    </row>
    <row r="26" spans="1:6" ht="32.25" customHeight="1" x14ac:dyDescent="0.2">
      <c r="A26" s="10"/>
      <c r="B26" s="804" t="s">
        <v>37</v>
      </c>
      <c r="C26" s="805"/>
      <c r="D26" s="805"/>
      <c r="E26" s="805"/>
      <c r="F26" s="806"/>
    </row>
    <row r="27" spans="1:6" ht="32.25" customHeight="1" x14ac:dyDescent="0.2">
      <c r="A27" s="10"/>
      <c r="B27" s="768" t="s">
        <v>475</v>
      </c>
      <c r="C27" s="769"/>
      <c r="D27" s="807">
        <f>'2. MPS Inputs'!F32</f>
        <v>0</v>
      </c>
      <c r="E27" s="808"/>
      <c r="F27" s="73" t="s">
        <v>6</v>
      </c>
    </row>
    <row r="28" spans="1:6" ht="32.25" customHeight="1" x14ac:dyDescent="0.2">
      <c r="A28" s="10"/>
      <c r="B28" s="768" t="s">
        <v>38</v>
      </c>
      <c r="C28" s="769"/>
      <c r="D28" s="807">
        <f>'2. MPS Inputs'!F33</f>
        <v>0</v>
      </c>
      <c r="E28" s="808"/>
      <c r="F28" s="73" t="s">
        <v>7</v>
      </c>
    </row>
    <row r="29" spans="1:6" ht="32.25" customHeight="1" x14ac:dyDescent="0.2">
      <c r="A29" s="10"/>
      <c r="B29" s="768" t="s">
        <v>181</v>
      </c>
      <c r="C29" s="769"/>
      <c r="D29" s="809">
        <f>IF(D27=0,0,D28/D27)</f>
        <v>0</v>
      </c>
      <c r="E29" s="810"/>
      <c r="F29" s="73" t="s">
        <v>8</v>
      </c>
    </row>
    <row r="30" spans="1:6" ht="32.25" customHeight="1" x14ac:dyDescent="0.2">
      <c r="A30" s="10"/>
      <c r="B30" s="768" t="s">
        <v>39</v>
      </c>
      <c r="C30" s="769"/>
      <c r="D30" s="811">
        <f>'Annualized Project Costs'!C29</f>
        <v>0</v>
      </c>
      <c r="E30" s="812"/>
      <c r="F30" s="73" t="s">
        <v>9</v>
      </c>
    </row>
    <row r="31" spans="1:6" ht="32.25" customHeight="1" x14ac:dyDescent="0.2">
      <c r="B31" s="768" t="s">
        <v>40</v>
      </c>
      <c r="C31" s="769"/>
      <c r="D31" s="813">
        <f>'2. MPS Inputs'!F34</f>
        <v>0</v>
      </c>
      <c r="E31" s="814"/>
      <c r="F31" s="73" t="s">
        <v>10</v>
      </c>
    </row>
    <row r="32" spans="1:6" ht="32.25" customHeight="1" x14ac:dyDescent="0.2">
      <c r="B32" s="768" t="s">
        <v>182</v>
      </c>
      <c r="C32" s="769"/>
      <c r="D32" s="815">
        <f>D30-D31</f>
        <v>0</v>
      </c>
      <c r="E32" s="816"/>
      <c r="F32" s="73" t="s">
        <v>11</v>
      </c>
    </row>
    <row r="33" spans="2:6" ht="32.25" customHeight="1" x14ac:dyDescent="0.2">
      <c r="B33" s="768" t="s">
        <v>333</v>
      </c>
      <c r="C33" s="769"/>
      <c r="D33" s="817">
        <f>D29*D32</f>
        <v>0</v>
      </c>
      <c r="E33" s="818"/>
      <c r="F33" s="73" t="s">
        <v>24</v>
      </c>
    </row>
    <row r="34" spans="2:6" ht="32.25" customHeight="1" thickBot="1" x14ac:dyDescent="0.25">
      <c r="B34" s="819" t="s">
        <v>335</v>
      </c>
      <c r="C34" s="820"/>
      <c r="D34" s="821">
        <f>IF('Per-Household Costs'!D8=0,0,D33/'Per-Household Costs'!D8)</f>
        <v>0</v>
      </c>
      <c r="E34" s="822"/>
      <c r="F34" s="74" t="s">
        <v>31</v>
      </c>
    </row>
    <row r="35" spans="2:6" ht="15.75" thickBot="1" x14ac:dyDescent="0.25">
      <c r="C35" s="823"/>
      <c r="D35" s="824"/>
      <c r="E35" s="824"/>
      <c r="F35" s="825"/>
    </row>
    <row r="36" spans="2:6" ht="32.25" customHeight="1" x14ac:dyDescent="0.2">
      <c r="B36" s="630" t="s">
        <v>252</v>
      </c>
      <c r="C36" s="631"/>
      <c r="D36" s="631"/>
      <c r="E36" s="631"/>
      <c r="F36" s="632"/>
    </row>
    <row r="37" spans="2:6" ht="32.25" customHeight="1" thickBot="1" x14ac:dyDescent="0.25">
      <c r="B37" s="826" t="s">
        <v>336</v>
      </c>
      <c r="C37" s="827"/>
      <c r="D37" s="828">
        <f>'Per-Household Costs'!D9</f>
        <v>0</v>
      </c>
      <c r="E37" s="828"/>
      <c r="F37" s="73" t="s">
        <v>32</v>
      </c>
    </row>
    <row r="38" spans="2:6" ht="32.25" customHeight="1" thickTop="1" thickBot="1" x14ac:dyDescent="0.25">
      <c r="B38" s="829" t="s">
        <v>41</v>
      </c>
      <c r="C38" s="830"/>
      <c r="D38" s="831">
        <f>D34+D37</f>
        <v>0</v>
      </c>
      <c r="E38" s="832"/>
      <c r="F38" s="74" t="s">
        <v>33</v>
      </c>
    </row>
    <row r="39" spans="2:6" ht="16.5" thickTop="1" thickBot="1" x14ac:dyDescent="0.25">
      <c r="D39" s="75"/>
      <c r="E39" s="75"/>
    </row>
    <row r="40" spans="2:6" ht="15.75" x14ac:dyDescent="0.2">
      <c r="B40" s="692" t="s">
        <v>122</v>
      </c>
      <c r="C40" s="693"/>
      <c r="D40" s="693"/>
      <c r="E40" s="694"/>
    </row>
    <row r="41" spans="2:6" ht="15" customHeight="1" x14ac:dyDescent="0.2">
      <c r="B41" s="837" t="s">
        <v>123</v>
      </c>
      <c r="C41" s="838"/>
      <c r="D41" s="76" t="s">
        <v>173</v>
      </c>
      <c r="E41" s="38" t="s">
        <v>174</v>
      </c>
    </row>
    <row r="42" spans="2:6" ht="15" customHeight="1" x14ac:dyDescent="0.2">
      <c r="B42" s="835" t="s">
        <v>146</v>
      </c>
      <c r="C42" s="836"/>
      <c r="D42" s="77">
        <v>2.2000000000000002</v>
      </c>
      <c r="E42" s="14" t="s">
        <v>135</v>
      </c>
    </row>
    <row r="43" spans="2:6" ht="15" customHeight="1" x14ac:dyDescent="0.2">
      <c r="B43" s="835" t="s">
        <v>275</v>
      </c>
      <c r="C43" s="836"/>
      <c r="D43" s="77">
        <v>2.2000000000000002</v>
      </c>
      <c r="E43" s="14" t="s">
        <v>135</v>
      </c>
    </row>
    <row r="44" spans="2:6" ht="15" customHeight="1" x14ac:dyDescent="0.2">
      <c r="B44" s="835" t="s">
        <v>276</v>
      </c>
      <c r="C44" s="836"/>
      <c r="D44" s="77">
        <v>2.2000000000000002</v>
      </c>
      <c r="E44" s="14" t="s">
        <v>140</v>
      </c>
    </row>
    <row r="45" spans="2:6" ht="15" customHeight="1" x14ac:dyDescent="0.2">
      <c r="B45" s="835" t="s">
        <v>147</v>
      </c>
      <c r="C45" s="836"/>
      <c r="D45" s="78">
        <v>2.2000000000000002</v>
      </c>
      <c r="E45" s="79" t="s">
        <v>140</v>
      </c>
    </row>
    <row r="46" spans="2:6" ht="15" customHeight="1" x14ac:dyDescent="0.2">
      <c r="B46" s="835" t="s">
        <v>39</v>
      </c>
      <c r="C46" s="836"/>
      <c r="D46" s="77" t="s">
        <v>142</v>
      </c>
      <c r="E46" s="14" t="s">
        <v>137</v>
      </c>
    </row>
    <row r="47" spans="2:6" ht="15.75" thickBot="1" x14ac:dyDescent="0.25">
      <c r="B47" s="833" t="s">
        <v>277</v>
      </c>
      <c r="C47" s="834"/>
      <c r="D47" s="19">
        <v>2.2000000000000002</v>
      </c>
      <c r="E47" s="32" t="s">
        <v>140</v>
      </c>
    </row>
    <row r="67" spans="3:5" x14ac:dyDescent="0.2">
      <c r="C67" s="10"/>
      <c r="D67" s="10"/>
      <c r="E67" s="10"/>
    </row>
  </sheetData>
  <sheetProtection sheet="1" objects="1" scenarios="1" formatCells="0" formatColumns="0" formatRows="0"/>
  <mergeCells count="63">
    <mergeCell ref="B47:C47"/>
    <mergeCell ref="B46:C46"/>
    <mergeCell ref="B40:E40"/>
    <mergeCell ref="B41:C41"/>
    <mergeCell ref="B42:C42"/>
    <mergeCell ref="B43:C43"/>
    <mergeCell ref="B44:C44"/>
    <mergeCell ref="B45:C45"/>
    <mergeCell ref="C35:F35"/>
    <mergeCell ref="B36:F36"/>
    <mergeCell ref="B37:C37"/>
    <mergeCell ref="D37:E37"/>
    <mergeCell ref="B38:C38"/>
    <mergeCell ref="D38:E38"/>
    <mergeCell ref="B32:C32"/>
    <mergeCell ref="D32:E32"/>
    <mergeCell ref="B33:C33"/>
    <mergeCell ref="D33:E33"/>
    <mergeCell ref="B34:C34"/>
    <mergeCell ref="D34:E34"/>
    <mergeCell ref="B29:C29"/>
    <mergeCell ref="D29:E29"/>
    <mergeCell ref="B30:C30"/>
    <mergeCell ref="D30:E30"/>
    <mergeCell ref="B31:C31"/>
    <mergeCell ref="D31:E31"/>
    <mergeCell ref="B25:F25"/>
    <mergeCell ref="B26:F26"/>
    <mergeCell ref="B27:C27"/>
    <mergeCell ref="D27:E27"/>
    <mergeCell ref="B28:C28"/>
    <mergeCell ref="D28:E28"/>
    <mergeCell ref="B23:C23"/>
    <mergeCell ref="D23:E23"/>
    <mergeCell ref="D14:E14"/>
    <mergeCell ref="D15:E15"/>
    <mergeCell ref="C16:F16"/>
    <mergeCell ref="B17:C17"/>
    <mergeCell ref="D17:E17"/>
    <mergeCell ref="B18:C18"/>
    <mergeCell ref="D18:E18"/>
    <mergeCell ref="B19:C19"/>
    <mergeCell ref="D19:E19"/>
    <mergeCell ref="B20:C20"/>
    <mergeCell ref="D20:E20"/>
    <mergeCell ref="B22:F22"/>
    <mergeCell ref="B13:F13"/>
    <mergeCell ref="B6:C6"/>
    <mergeCell ref="D6:E6"/>
    <mergeCell ref="B7:C7"/>
    <mergeCell ref="D7:E7"/>
    <mergeCell ref="B8:C8"/>
    <mergeCell ref="D8:E8"/>
    <mergeCell ref="B9:C9"/>
    <mergeCell ref="D9:E9"/>
    <mergeCell ref="B10:F10"/>
    <mergeCell ref="B12:F12"/>
    <mergeCell ref="B1:F1"/>
    <mergeCell ref="B2:F2"/>
    <mergeCell ref="B3:F3"/>
    <mergeCell ref="B4:F4"/>
    <mergeCell ref="B5:C5"/>
    <mergeCell ref="D5:E5"/>
  </mergeCells>
  <pageMargins left="0.7" right="0.7" top="0.75" bottom="0.75" header="0.3" footer="0.3"/>
  <pageSetup scale="79" orientation="portrait" r:id="rId1"/>
  <rowBreaks count="1" manualBreakCount="1">
    <brk id="24" min="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24"/>
  <sheetViews>
    <sheetView showGridLines="0" zoomScaleNormal="100" zoomScaleSheetLayoutView="100" workbookViewId="0"/>
  </sheetViews>
  <sheetFormatPr defaultColWidth="9.140625" defaultRowHeight="15" x14ac:dyDescent="0.2"/>
  <cols>
    <col min="1" max="1" width="12.85546875" style="111" customWidth="1"/>
    <col min="2" max="2" width="50.85546875" style="111" customWidth="1"/>
    <col min="3" max="3" width="103.42578125" style="111" customWidth="1"/>
    <col min="4" max="16384" width="9.140625" style="111"/>
  </cols>
  <sheetData>
    <row r="1" spans="2:3" ht="33.75" customHeight="1" x14ac:dyDescent="0.2">
      <c r="B1" s="844" t="s">
        <v>267</v>
      </c>
      <c r="C1" s="845"/>
    </row>
    <row r="2" spans="2:3" ht="48" customHeight="1" thickBot="1" x14ac:dyDescent="0.25">
      <c r="B2" s="846" t="s">
        <v>476</v>
      </c>
      <c r="C2" s="847"/>
    </row>
    <row r="3" spans="2:3" ht="15.75" thickBot="1" x14ac:dyDescent="0.25">
      <c r="B3" s="843"/>
      <c r="C3" s="843"/>
    </row>
    <row r="4" spans="2:3" ht="33.75" customHeight="1" x14ac:dyDescent="0.2">
      <c r="B4" s="183" t="s">
        <v>70</v>
      </c>
      <c r="C4" s="185" t="s">
        <v>168</v>
      </c>
    </row>
    <row r="5" spans="2:3" s="114" customFormat="1" ht="24" customHeight="1" x14ac:dyDescent="0.2">
      <c r="B5" s="112" t="s">
        <v>53</v>
      </c>
      <c r="C5" s="113" t="s">
        <v>119</v>
      </c>
    </row>
    <row r="6" spans="2:3" s="114" customFormat="1" ht="24" customHeight="1" x14ac:dyDescent="0.2">
      <c r="B6" s="115" t="s">
        <v>54</v>
      </c>
      <c r="C6" s="113" t="s">
        <v>119</v>
      </c>
    </row>
    <row r="7" spans="2:3" s="114" customFormat="1" ht="33" customHeight="1" x14ac:dyDescent="0.2">
      <c r="B7" s="839" t="s">
        <v>55</v>
      </c>
      <c r="C7" s="116" t="s">
        <v>300</v>
      </c>
    </row>
    <row r="8" spans="2:3" s="114" customFormat="1" ht="18.75" customHeight="1" x14ac:dyDescent="0.2">
      <c r="B8" s="841"/>
      <c r="C8" s="42" t="s">
        <v>299</v>
      </c>
    </row>
    <row r="9" spans="2:3" s="114" customFormat="1" ht="18" customHeight="1" x14ac:dyDescent="0.2">
      <c r="B9" s="840"/>
      <c r="C9" s="117" t="s">
        <v>301</v>
      </c>
    </row>
    <row r="10" spans="2:3" s="114" customFormat="1" ht="24" customHeight="1" x14ac:dyDescent="0.2">
      <c r="B10" s="115" t="s">
        <v>56</v>
      </c>
      <c r="C10" s="113" t="s">
        <v>460</v>
      </c>
    </row>
    <row r="11" spans="2:3" s="114" customFormat="1" ht="22.5" customHeight="1" x14ac:dyDescent="0.2">
      <c r="B11" s="839" t="s">
        <v>57</v>
      </c>
      <c r="C11" s="116" t="s">
        <v>320</v>
      </c>
    </row>
    <row r="12" spans="2:3" s="114" customFormat="1" ht="20.25" customHeight="1" x14ac:dyDescent="0.2">
      <c r="B12" s="840"/>
      <c r="C12" s="55" t="s">
        <v>321</v>
      </c>
    </row>
    <row r="13" spans="2:3" s="114" customFormat="1" ht="33" customHeight="1" x14ac:dyDescent="0.2">
      <c r="B13" s="839" t="s">
        <v>59</v>
      </c>
      <c r="C13" s="116" t="s">
        <v>322</v>
      </c>
    </row>
    <row r="14" spans="2:3" s="114" customFormat="1" ht="19.5" customHeight="1" x14ac:dyDescent="0.2">
      <c r="B14" s="840"/>
      <c r="C14" s="55" t="s">
        <v>314</v>
      </c>
    </row>
    <row r="15" spans="2:3" s="114" customFormat="1" ht="22.5" customHeight="1" x14ac:dyDescent="0.2">
      <c r="B15" s="839" t="s">
        <v>61</v>
      </c>
      <c r="C15" s="116" t="s">
        <v>323</v>
      </c>
    </row>
    <row r="16" spans="2:3" s="114" customFormat="1" ht="19.5" customHeight="1" x14ac:dyDescent="0.2">
      <c r="B16" s="840"/>
      <c r="C16" s="55" t="s">
        <v>324</v>
      </c>
    </row>
    <row r="17" spans="2:3" s="114" customFormat="1" ht="22.5" customHeight="1" x14ac:dyDescent="0.2">
      <c r="B17" s="839" t="s">
        <v>62</v>
      </c>
      <c r="C17" s="116" t="s">
        <v>325</v>
      </c>
    </row>
    <row r="18" spans="2:3" s="114" customFormat="1" ht="19.5" customHeight="1" x14ac:dyDescent="0.2">
      <c r="B18" s="840"/>
      <c r="C18" s="55" t="s">
        <v>326</v>
      </c>
    </row>
    <row r="19" spans="2:3" s="114" customFormat="1" ht="35.25" customHeight="1" x14ac:dyDescent="0.2">
      <c r="B19" s="839" t="s">
        <v>63</v>
      </c>
      <c r="C19" s="116" t="s">
        <v>327</v>
      </c>
    </row>
    <row r="20" spans="2:3" s="114" customFormat="1" ht="20.25" customHeight="1" x14ac:dyDescent="0.2">
      <c r="B20" s="840"/>
      <c r="C20" s="51" t="s">
        <v>328</v>
      </c>
    </row>
    <row r="21" spans="2:3" s="114" customFormat="1" ht="30.75" customHeight="1" x14ac:dyDescent="0.2">
      <c r="B21" s="839" t="s">
        <v>64</v>
      </c>
      <c r="C21" s="118" t="s">
        <v>329</v>
      </c>
    </row>
    <row r="22" spans="2:3" s="114" customFormat="1" ht="20.25" customHeight="1" x14ac:dyDescent="0.2">
      <c r="B22" s="841"/>
      <c r="C22" s="42" t="s">
        <v>328</v>
      </c>
    </row>
    <row r="23" spans="2:3" s="114" customFormat="1" ht="20.25" customHeight="1" thickBot="1" x14ac:dyDescent="0.25">
      <c r="B23" s="842"/>
      <c r="C23" s="119" t="s">
        <v>330</v>
      </c>
    </row>
    <row r="24" spans="2:3" x14ac:dyDescent="0.2">
      <c r="B24" s="120"/>
      <c r="C24" s="120"/>
    </row>
  </sheetData>
  <sheetProtection sheet="1" objects="1" scenarios="1" formatCells="0" formatColumns="0" formatRows="0"/>
  <mergeCells count="10">
    <mergeCell ref="B17:B18"/>
    <mergeCell ref="B19:B20"/>
    <mergeCell ref="B21:B23"/>
    <mergeCell ref="B3:C3"/>
    <mergeCell ref="B1:C1"/>
    <mergeCell ref="B2:C2"/>
    <mergeCell ref="B7:B9"/>
    <mergeCell ref="B11:B12"/>
    <mergeCell ref="B13:B14"/>
    <mergeCell ref="B15:B16"/>
  </mergeCells>
  <hyperlinks>
    <hyperlink ref="C8" display="http://www.census.gov/prod/2009pubs/acsbr08-6.pdf"/>
    <hyperlink ref="C12" display="http://www.bls.gov/lau/#tables"/>
    <hyperlink ref="C14" display="http://data.bls.gov/timeseries/LNS14000000"/>
    <hyperlink ref="C16" display="http://quickfacts.census.gov/qfd/index.html"/>
    <hyperlink ref="C18" display="http://www.census.gov/hhes/www/income/data/statemedian/"/>
    <hyperlink ref="C20" display="http://www.census.gov/govs/qtax/"/>
    <hyperlink ref="C22" display="http://www.census.gov/govs/qtax/"/>
  </hyperlinks>
  <pageMargins left="0.7" right="0.7" top="0.75" bottom="0.75" header="0.3" footer="0.3"/>
  <pageSetup scale="58" orientation="portrait" r:id="rId1"/>
  <rowBreaks count="1" manualBreakCount="1">
    <brk id="23" min="1"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fitToPage="1"/>
  </sheetPr>
  <dimension ref="A1:E36"/>
  <sheetViews>
    <sheetView showGridLines="0" showRowColHeaders="0" zoomScaleNormal="100" zoomScaleSheetLayoutView="100" workbookViewId="0">
      <selection activeCell="B1" sqref="B1:D1"/>
    </sheetView>
  </sheetViews>
  <sheetFormatPr defaultColWidth="9.140625" defaultRowHeight="15" x14ac:dyDescent="0.2"/>
  <cols>
    <col min="1" max="1" width="7" style="111" customWidth="1"/>
    <col min="2" max="2" width="31.42578125" style="111" customWidth="1"/>
    <col min="3" max="4" width="67.140625" style="111" customWidth="1"/>
    <col min="5" max="16384" width="9.140625" style="111"/>
  </cols>
  <sheetData>
    <row r="1" spans="1:5" ht="33.75" customHeight="1" x14ac:dyDescent="0.2">
      <c r="B1" s="851" t="s">
        <v>268</v>
      </c>
      <c r="C1" s="852"/>
      <c r="D1" s="853"/>
    </row>
    <row r="2" spans="1:5" ht="48" customHeight="1" thickBot="1" x14ac:dyDescent="0.25">
      <c r="B2" s="854" t="s">
        <v>477</v>
      </c>
      <c r="C2" s="855"/>
      <c r="D2" s="856"/>
    </row>
    <row r="3" spans="1:5" ht="16.5" thickBot="1" x14ac:dyDescent="0.25">
      <c r="A3" s="140"/>
      <c r="B3" s="861"/>
      <c r="C3" s="861"/>
      <c r="D3" s="861"/>
      <c r="E3" s="140"/>
    </row>
    <row r="4" spans="1:5" ht="33.75" customHeight="1" x14ac:dyDescent="0.2">
      <c r="B4" s="183" t="s">
        <v>70</v>
      </c>
      <c r="C4" s="184" t="s">
        <v>189</v>
      </c>
      <c r="D4" s="185" t="s">
        <v>190</v>
      </c>
    </row>
    <row r="5" spans="1:5" s="114" customFormat="1" ht="54.75" customHeight="1" x14ac:dyDescent="0.2">
      <c r="B5" s="857" t="s">
        <v>53</v>
      </c>
      <c r="C5" s="121" t="s">
        <v>294</v>
      </c>
      <c r="D5" s="116" t="s">
        <v>295</v>
      </c>
    </row>
    <row r="6" spans="1:5" s="114" customFormat="1" ht="30" x14ac:dyDescent="0.2">
      <c r="B6" s="858"/>
      <c r="C6" s="46" t="s">
        <v>291</v>
      </c>
      <c r="D6" s="42" t="s">
        <v>292</v>
      </c>
    </row>
    <row r="7" spans="1:5" s="114" customFormat="1" ht="41.25" customHeight="1" x14ac:dyDescent="0.2">
      <c r="B7" s="859"/>
      <c r="C7" s="122" t="s">
        <v>290</v>
      </c>
      <c r="D7" s="117" t="s">
        <v>293</v>
      </c>
    </row>
    <row r="8" spans="1:5" s="114" customFormat="1" ht="57.75" customHeight="1" x14ac:dyDescent="0.2">
      <c r="B8" s="848" t="s">
        <v>54</v>
      </c>
      <c r="C8" s="121" t="s">
        <v>294</v>
      </c>
      <c r="D8" s="116" t="s">
        <v>298</v>
      </c>
    </row>
    <row r="9" spans="1:5" s="114" customFormat="1" ht="33" customHeight="1" x14ac:dyDescent="0.2">
      <c r="B9" s="849"/>
      <c r="C9" s="46" t="s">
        <v>291</v>
      </c>
      <c r="D9" s="42" t="s">
        <v>292</v>
      </c>
    </row>
    <row r="10" spans="1:5" s="114" customFormat="1" ht="51.75" customHeight="1" x14ac:dyDescent="0.2">
      <c r="B10" s="860"/>
      <c r="C10" s="122" t="s">
        <v>296</v>
      </c>
      <c r="D10" s="117" t="s">
        <v>297</v>
      </c>
    </row>
    <row r="11" spans="1:5" s="114" customFormat="1" ht="75" customHeight="1" x14ac:dyDescent="0.2">
      <c r="B11" s="848" t="s">
        <v>55</v>
      </c>
      <c r="C11" s="50" t="s">
        <v>319</v>
      </c>
      <c r="D11" s="123" t="s">
        <v>331</v>
      </c>
    </row>
    <row r="12" spans="1:5" s="114" customFormat="1" ht="26.25" customHeight="1" x14ac:dyDescent="0.2">
      <c r="B12" s="849"/>
      <c r="C12" s="46" t="s">
        <v>291</v>
      </c>
      <c r="D12" s="51" t="s">
        <v>304</v>
      </c>
    </row>
    <row r="13" spans="1:5" s="114" customFormat="1" ht="51.75" customHeight="1" x14ac:dyDescent="0.2">
      <c r="B13" s="860"/>
      <c r="C13" s="47" t="s">
        <v>303</v>
      </c>
      <c r="D13" s="45" t="s">
        <v>307</v>
      </c>
    </row>
    <row r="14" spans="1:5" s="114" customFormat="1" ht="39" customHeight="1" x14ac:dyDescent="0.2">
      <c r="B14" s="848" t="s">
        <v>56</v>
      </c>
      <c r="C14" s="124" t="s">
        <v>302</v>
      </c>
      <c r="D14" s="116" t="s">
        <v>308</v>
      </c>
    </row>
    <row r="15" spans="1:5" s="114" customFormat="1" ht="28.5" customHeight="1" x14ac:dyDescent="0.2">
      <c r="B15" s="849"/>
      <c r="C15" s="44" t="s">
        <v>291</v>
      </c>
      <c r="D15" s="51" t="s">
        <v>309</v>
      </c>
    </row>
    <row r="16" spans="1:5" s="114" customFormat="1" ht="51" customHeight="1" x14ac:dyDescent="0.2">
      <c r="B16" s="860"/>
      <c r="C16" s="125" t="s">
        <v>310</v>
      </c>
      <c r="D16" s="126" t="s">
        <v>451</v>
      </c>
    </row>
    <row r="17" spans="2:4" s="114" customFormat="1" ht="22.5" customHeight="1" x14ac:dyDescent="0.2">
      <c r="B17" s="848" t="s">
        <v>57</v>
      </c>
      <c r="C17" s="50" t="s">
        <v>312</v>
      </c>
      <c r="D17" s="127" t="s">
        <v>312</v>
      </c>
    </row>
    <row r="18" spans="2:4" s="114" customFormat="1" ht="28.5" customHeight="1" x14ac:dyDescent="0.2">
      <c r="B18" s="849"/>
      <c r="C18" s="44" t="s">
        <v>311</v>
      </c>
      <c r="D18" s="42" t="s">
        <v>311</v>
      </c>
    </row>
    <row r="19" spans="2:4" s="114" customFormat="1" ht="95.25" customHeight="1" x14ac:dyDescent="0.2">
      <c r="B19" s="860"/>
      <c r="C19" s="47" t="s">
        <v>450</v>
      </c>
      <c r="D19" s="45" t="s">
        <v>453</v>
      </c>
    </row>
    <row r="20" spans="2:4" s="114" customFormat="1" ht="35.25" customHeight="1" x14ac:dyDescent="0.2">
      <c r="B20" s="848" t="s">
        <v>59</v>
      </c>
      <c r="C20" s="43" t="s">
        <v>313</v>
      </c>
      <c r="D20" s="123" t="s">
        <v>313</v>
      </c>
    </row>
    <row r="21" spans="2:4" s="114" customFormat="1" ht="22.5" customHeight="1" x14ac:dyDescent="0.2">
      <c r="B21" s="860"/>
      <c r="C21" s="54" t="s">
        <v>314</v>
      </c>
      <c r="D21" s="51" t="s">
        <v>314</v>
      </c>
    </row>
    <row r="22" spans="2:4" s="114" customFormat="1" ht="21.75" customHeight="1" x14ac:dyDescent="0.2">
      <c r="B22" s="848" t="s">
        <v>61</v>
      </c>
      <c r="C22" s="50" t="s">
        <v>315</v>
      </c>
      <c r="D22" s="127" t="s">
        <v>315</v>
      </c>
    </row>
    <row r="23" spans="2:4" s="114" customFormat="1" ht="28.5" customHeight="1" x14ac:dyDescent="0.2">
      <c r="B23" s="849"/>
      <c r="C23" s="44" t="s">
        <v>311</v>
      </c>
      <c r="D23" s="42" t="s">
        <v>311</v>
      </c>
    </row>
    <row r="24" spans="2:4" s="114" customFormat="1" ht="98.25" customHeight="1" x14ac:dyDescent="0.2">
      <c r="B24" s="860"/>
      <c r="C24" s="47" t="s">
        <v>461</v>
      </c>
      <c r="D24" s="45" t="s">
        <v>452</v>
      </c>
    </row>
    <row r="25" spans="2:4" s="114" customFormat="1" ht="20.25" customHeight="1" x14ac:dyDescent="0.2">
      <c r="B25" s="848" t="s">
        <v>62</v>
      </c>
      <c r="C25" s="50" t="s">
        <v>312</v>
      </c>
      <c r="D25" s="127" t="s">
        <v>312</v>
      </c>
    </row>
    <row r="26" spans="2:4" s="114" customFormat="1" ht="26.25" customHeight="1" x14ac:dyDescent="0.2">
      <c r="B26" s="849"/>
      <c r="C26" s="44" t="s">
        <v>311</v>
      </c>
      <c r="D26" s="42" t="s">
        <v>311</v>
      </c>
    </row>
    <row r="27" spans="2:4" s="114" customFormat="1" ht="84" customHeight="1" x14ac:dyDescent="0.2">
      <c r="B27" s="860"/>
      <c r="C27" s="47" t="s">
        <v>454</v>
      </c>
      <c r="D27" s="45" t="s">
        <v>455</v>
      </c>
    </row>
    <row r="28" spans="2:4" s="114" customFormat="1" ht="63.75" customHeight="1" x14ac:dyDescent="0.2">
      <c r="B28" s="848" t="s">
        <v>63</v>
      </c>
      <c r="C28" s="50" t="s">
        <v>302</v>
      </c>
      <c r="D28" s="127" t="s">
        <v>305</v>
      </c>
    </row>
    <row r="29" spans="2:4" s="114" customFormat="1" ht="36" customHeight="1" x14ac:dyDescent="0.2">
      <c r="B29" s="849"/>
      <c r="C29" s="44" t="s">
        <v>291</v>
      </c>
      <c r="D29" s="42" t="s">
        <v>304</v>
      </c>
    </row>
    <row r="30" spans="2:4" s="114" customFormat="1" ht="35.25" customHeight="1" x14ac:dyDescent="0.2">
      <c r="B30" s="860"/>
      <c r="C30" s="52" t="s">
        <v>316</v>
      </c>
      <c r="D30" s="53" t="s">
        <v>306</v>
      </c>
    </row>
    <row r="31" spans="2:4" s="114" customFormat="1" ht="66.75" customHeight="1" x14ac:dyDescent="0.2">
      <c r="B31" s="848" t="s">
        <v>64</v>
      </c>
      <c r="C31" s="50" t="s">
        <v>318</v>
      </c>
      <c r="D31" s="127" t="s">
        <v>305</v>
      </c>
    </row>
    <row r="32" spans="2:4" s="114" customFormat="1" ht="35.25" customHeight="1" x14ac:dyDescent="0.2">
      <c r="B32" s="849"/>
      <c r="C32" s="46" t="s">
        <v>291</v>
      </c>
      <c r="D32" s="42" t="s">
        <v>304</v>
      </c>
    </row>
    <row r="33" spans="2:4" s="114" customFormat="1" ht="36" customHeight="1" thickBot="1" x14ac:dyDescent="0.25">
      <c r="B33" s="850"/>
      <c r="C33" s="49" t="s">
        <v>317</v>
      </c>
      <c r="D33" s="128" t="s">
        <v>306</v>
      </c>
    </row>
    <row r="34" spans="2:4" s="114" customFormat="1" ht="15.75" x14ac:dyDescent="0.2">
      <c r="B34" s="129"/>
      <c r="C34" s="48"/>
      <c r="D34" s="48"/>
    </row>
    <row r="35" spans="2:4" s="114" customFormat="1" ht="15.75" x14ac:dyDescent="0.2">
      <c r="B35" s="129"/>
      <c r="C35" s="48"/>
      <c r="D35" s="48"/>
    </row>
    <row r="36" spans="2:4" x14ac:dyDescent="0.2">
      <c r="B36" s="120"/>
    </row>
  </sheetData>
  <sheetProtection sheet="1" objects="1" scenarios="1" formatCells="0" formatColumns="0" formatRows="0"/>
  <mergeCells count="13">
    <mergeCell ref="B31:B33"/>
    <mergeCell ref="B1:D1"/>
    <mergeCell ref="B2:D2"/>
    <mergeCell ref="B5:B7"/>
    <mergeCell ref="B8:B10"/>
    <mergeCell ref="B11:B13"/>
    <mergeCell ref="B14:B16"/>
    <mergeCell ref="B3:D3"/>
    <mergeCell ref="B17:B19"/>
    <mergeCell ref="B20:B21"/>
    <mergeCell ref="B22:B24"/>
    <mergeCell ref="B25:B27"/>
    <mergeCell ref="B28:B30"/>
  </mergeCells>
  <hyperlinks>
    <hyperlink ref="C6" display="http://www.fairfaxcounty.gov/finance/cafr.htm"/>
    <hyperlink ref="D6" display="http://legislativeaudit.sd.gov/Reports/County/Brookings%20County%202009.pdf"/>
    <hyperlink ref="C9" display="http://www.fairfaxcounty.gov/finance/cafr.htm"/>
    <hyperlink ref="D9" display="http://legislativeaudit.sd.gov/Reports/County/Brookings%20County%202009.pdf"/>
    <hyperlink ref="C12" display="http://www.fairfaxcounty.gov/finance/cafr.htm"/>
    <hyperlink ref="D12" display="http://www.state.sd.us/drr2/propspectax/property/publications.htm"/>
    <hyperlink ref="C15" display="http://www.fairfaxcounty.gov/finance/cafr.htm"/>
    <hyperlink ref="D15" display="http://www.standardandpoors.com/ratings/en/us/"/>
    <hyperlink ref="D18" display="http://factfinder2.census.gov/faces/nav/jsf/pages/index.xhtml"/>
    <hyperlink ref="C18" display="http://factfinder2.census.gov/faces/nav/jsf/pages/index.xhtml"/>
    <hyperlink ref="C21" display="http://data.bls.gov/timeseries/LNS14000000"/>
    <hyperlink ref="D21" display="http://data.bls.gov/timeseries/LNS14000000"/>
    <hyperlink ref="C23" display="http://factfinder2.census.gov/faces/nav/jsf/pages/index.xhtml"/>
    <hyperlink ref="D23" display="http://factfinder2.census.gov/faces/nav/jsf/pages/index.xhtml"/>
    <hyperlink ref="C26" display="http://factfinder2.census.gov/faces/nav/jsf/pages/index.xhtml"/>
    <hyperlink ref="D26" display="http://factfinder2.census.gov/faces/nav/jsf/pages/index.xhtml"/>
    <hyperlink ref="C29" display="http://www.fairfaxcounty.gov/finance/cafr.htm"/>
    <hyperlink ref="D29" display="http://www.state.sd.us/drr2/propspectax/property/publications.htm"/>
    <hyperlink ref="C32" display="http://www.fairfaxcounty.gov/finance/cafr.htm"/>
    <hyperlink ref="D32" display="http://www.state.sd.us/drr2/propspectax/property/publications.htm"/>
  </hyperlinks>
  <pageMargins left="0.7" right="0.7" top="0.75" bottom="0.75" header="0.3" footer="0.3"/>
  <pageSetup scale="70" fitToHeight="2" orientation="landscape" r:id="rId1"/>
  <rowBreaks count="3" manualBreakCount="3">
    <brk id="16" min="1" max="3" man="1"/>
    <brk id="30" min="1" max="3" man="1"/>
    <brk id="35" min="1"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showGridLines="0" showRowColHeaders="0" showZeros="0" workbookViewId="0">
      <selection activeCell="F5" sqref="F5"/>
    </sheetView>
  </sheetViews>
  <sheetFormatPr defaultRowHeight="15" x14ac:dyDescent="0.25"/>
  <cols>
    <col min="2" max="2" width="128.85546875" customWidth="1"/>
    <col min="3" max="3" width="9.85546875" customWidth="1"/>
  </cols>
  <sheetData>
    <row r="1" spans="2:2" ht="24" customHeight="1" x14ac:dyDescent="0.25">
      <c r="B1" s="342" t="s">
        <v>509</v>
      </c>
    </row>
    <row r="2" spans="2:2" ht="41.25" customHeight="1" thickBot="1" x14ac:dyDescent="0.3">
      <c r="B2" s="343" t="s">
        <v>511</v>
      </c>
    </row>
    <row r="3" spans="2:2" ht="15.75" thickBot="1" x14ac:dyDescent="0.3">
      <c r="B3" s="344"/>
    </row>
    <row r="4" spans="2:2" ht="15.75" x14ac:dyDescent="0.25">
      <c r="B4" s="863"/>
    </row>
    <row r="5" spans="2:2" ht="222.75" customHeight="1" x14ac:dyDescent="0.25">
      <c r="B5" s="864" t="s">
        <v>512</v>
      </c>
    </row>
    <row r="6" spans="2:2" ht="108.75" thickBot="1" x14ac:dyDescent="0.3">
      <c r="B6" s="862" t="s">
        <v>513</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4"/>
  <sheetViews>
    <sheetView showGridLines="0" showRowColHeaders="0" zoomScaleNormal="100" zoomScaleSheetLayoutView="100" workbookViewId="0">
      <selection activeCell="B1" sqref="B1:C1"/>
    </sheetView>
  </sheetViews>
  <sheetFormatPr defaultColWidth="9.140625" defaultRowHeight="15" x14ac:dyDescent="0.2"/>
  <cols>
    <col min="1" max="1" width="6.7109375" style="107" customWidth="1"/>
    <col min="2" max="2" width="80.85546875" style="107" customWidth="1"/>
    <col min="3" max="3" width="85.7109375" style="107" customWidth="1"/>
    <col min="4" max="16384" width="9.140625" style="107"/>
  </cols>
  <sheetData>
    <row r="1" spans="1:3" ht="41.25" customHeight="1" x14ac:dyDescent="0.2">
      <c r="A1" s="133"/>
      <c r="B1" s="392" t="s">
        <v>400</v>
      </c>
      <c r="C1" s="393"/>
    </row>
    <row r="2" spans="1:3" ht="45" customHeight="1" thickBot="1" x14ac:dyDescent="0.25">
      <c r="B2" s="394" t="s">
        <v>427</v>
      </c>
      <c r="C2" s="395"/>
    </row>
    <row r="3" spans="1:3" ht="16.5" thickBot="1" x14ac:dyDescent="0.25">
      <c r="B3" s="396"/>
      <c r="C3" s="396"/>
    </row>
    <row r="4" spans="1:3" ht="35.25" customHeight="1" x14ac:dyDescent="0.2">
      <c r="B4" s="180" t="s">
        <v>342</v>
      </c>
      <c r="C4" s="161" t="s">
        <v>428</v>
      </c>
    </row>
    <row r="5" spans="1:3" ht="52.5" customHeight="1" x14ac:dyDescent="0.2">
      <c r="B5" s="130" t="s">
        <v>343</v>
      </c>
      <c r="C5" s="181" t="s">
        <v>344</v>
      </c>
    </row>
    <row r="6" spans="1:3" ht="30" customHeight="1" x14ac:dyDescent="0.2">
      <c r="B6" s="130" t="s">
        <v>345</v>
      </c>
      <c r="C6" s="186" t="s">
        <v>484</v>
      </c>
    </row>
    <row r="7" spans="1:3" ht="135" customHeight="1" x14ac:dyDescent="0.2">
      <c r="B7" s="131" t="s">
        <v>346</v>
      </c>
      <c r="C7" s="181" t="s">
        <v>347</v>
      </c>
    </row>
    <row r="8" spans="1:3" ht="75" customHeight="1" x14ac:dyDescent="0.2">
      <c r="B8" s="131" t="s">
        <v>348</v>
      </c>
      <c r="C8" s="181" t="s">
        <v>349</v>
      </c>
    </row>
    <row r="9" spans="1:3" ht="52.5" customHeight="1" x14ac:dyDescent="0.2">
      <c r="B9" s="131" t="s">
        <v>350</v>
      </c>
      <c r="C9" s="181" t="s">
        <v>351</v>
      </c>
    </row>
    <row r="10" spans="1:3" ht="30" customHeight="1" x14ac:dyDescent="0.2">
      <c r="B10" s="130" t="s">
        <v>370</v>
      </c>
      <c r="C10" s="186" t="s">
        <v>484</v>
      </c>
    </row>
    <row r="11" spans="1:3" ht="45" customHeight="1" x14ac:dyDescent="0.2">
      <c r="B11" s="131" t="s">
        <v>352</v>
      </c>
      <c r="C11" s="181" t="s">
        <v>353</v>
      </c>
    </row>
    <row r="12" spans="1:3" ht="30" customHeight="1" x14ac:dyDescent="0.2">
      <c r="B12" s="131" t="s">
        <v>354</v>
      </c>
      <c r="C12" s="181" t="s">
        <v>355</v>
      </c>
    </row>
    <row r="13" spans="1:3" ht="45" customHeight="1" x14ac:dyDescent="0.2">
      <c r="B13" s="131" t="s">
        <v>356</v>
      </c>
      <c r="C13" s="181" t="s">
        <v>357</v>
      </c>
    </row>
    <row r="14" spans="1:3" ht="45" customHeight="1" x14ac:dyDescent="0.2">
      <c r="B14" s="131" t="s">
        <v>358</v>
      </c>
      <c r="C14" s="181" t="s">
        <v>359</v>
      </c>
    </row>
    <row r="15" spans="1:3" ht="82.5" customHeight="1" x14ac:dyDescent="0.2">
      <c r="B15" s="131" t="s">
        <v>360</v>
      </c>
      <c r="C15" s="181" t="s">
        <v>361</v>
      </c>
    </row>
    <row r="16" spans="1:3" ht="30" customHeight="1" x14ac:dyDescent="0.2">
      <c r="B16" s="130" t="s">
        <v>371</v>
      </c>
      <c r="C16" s="186" t="s">
        <v>484</v>
      </c>
    </row>
    <row r="17" spans="2:3" ht="82.5" customHeight="1" x14ac:dyDescent="0.2">
      <c r="B17" s="131" t="s">
        <v>362</v>
      </c>
      <c r="C17" s="181" t="s">
        <v>363</v>
      </c>
    </row>
    <row r="18" spans="2:3" ht="67.5" customHeight="1" x14ac:dyDescent="0.2">
      <c r="B18" s="130" t="s">
        <v>372</v>
      </c>
      <c r="C18" s="181" t="s">
        <v>449</v>
      </c>
    </row>
    <row r="19" spans="2:3" ht="52.5" customHeight="1" x14ac:dyDescent="0.2">
      <c r="B19" s="130" t="s">
        <v>373</v>
      </c>
      <c r="C19" s="181" t="s">
        <v>364</v>
      </c>
    </row>
    <row r="20" spans="2:3" ht="67.5" customHeight="1" x14ac:dyDescent="0.2">
      <c r="B20" s="130" t="s">
        <v>374</v>
      </c>
      <c r="C20" s="181" t="s">
        <v>365</v>
      </c>
    </row>
    <row r="21" spans="2:3" ht="37.5" customHeight="1" x14ac:dyDescent="0.2">
      <c r="B21" s="130" t="s">
        <v>375</v>
      </c>
      <c r="C21" s="181" t="s">
        <v>366</v>
      </c>
    </row>
    <row r="22" spans="2:3" ht="37.5" customHeight="1" x14ac:dyDescent="0.2">
      <c r="B22" s="130" t="s">
        <v>376</v>
      </c>
      <c r="C22" s="181" t="s">
        <v>367</v>
      </c>
    </row>
    <row r="23" spans="2:3" ht="52.5" customHeight="1" x14ac:dyDescent="0.2">
      <c r="B23" s="130" t="s">
        <v>377</v>
      </c>
      <c r="C23" s="181" t="s">
        <v>368</v>
      </c>
    </row>
    <row r="24" spans="2:3" ht="67.5" customHeight="1" thickBot="1" x14ac:dyDescent="0.25">
      <c r="B24" s="132" t="s">
        <v>378</v>
      </c>
      <c r="C24" s="182" t="s">
        <v>369</v>
      </c>
    </row>
  </sheetData>
  <sheetProtection sheet="1" objects="1" scenarios="1" formatCells="0" formatColumns="0" formatRows="0"/>
  <mergeCells count="3">
    <mergeCell ref="B1:C1"/>
    <mergeCell ref="B2:C2"/>
    <mergeCell ref="B3:C3"/>
  </mergeCells>
  <pageMargins left="0.7" right="0.7" top="0.75" bottom="0.75" header="0.3" footer="0.3"/>
  <pageSetup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B68"/>
  <sheetViews>
    <sheetView showGridLines="0" showRowColHeaders="0" zoomScaleNormal="100" zoomScaleSheetLayoutView="100" workbookViewId="0">
      <selection activeCell="E5" sqref="E5"/>
    </sheetView>
  </sheetViews>
  <sheetFormatPr defaultColWidth="9.140625" defaultRowHeight="15" x14ac:dyDescent="0.2"/>
  <cols>
    <col min="1" max="1" width="32.7109375" style="8" customWidth="1"/>
    <col min="2" max="2" width="114.28515625" style="8" customWidth="1"/>
    <col min="3" max="16384" width="9.140625" style="8"/>
  </cols>
  <sheetData>
    <row r="1" spans="2:2" s="1" customFormat="1" ht="33.75" customHeight="1" x14ac:dyDescent="0.25">
      <c r="B1" s="6" t="s">
        <v>261</v>
      </c>
    </row>
    <row r="2" spans="2:2" s="1" customFormat="1" ht="45" customHeight="1" thickBot="1" x14ac:dyDescent="0.3">
      <c r="B2" s="156" t="s">
        <v>480</v>
      </c>
    </row>
    <row r="3" spans="2:2" s="1" customFormat="1" ht="16.5" thickBot="1" x14ac:dyDescent="0.3">
      <c r="B3" s="153"/>
    </row>
    <row r="4" spans="2:2" x14ac:dyDescent="0.2">
      <c r="B4" s="154"/>
    </row>
    <row r="5" spans="2:2" x14ac:dyDescent="0.2">
      <c r="B5" s="7"/>
    </row>
    <row r="6" spans="2:2" x14ac:dyDescent="0.2">
      <c r="B6" s="7"/>
    </row>
    <row r="7" spans="2:2" x14ac:dyDescent="0.2">
      <c r="B7" s="7"/>
    </row>
    <row r="8" spans="2:2" x14ac:dyDescent="0.2">
      <c r="B8" s="7"/>
    </row>
    <row r="9" spans="2:2" x14ac:dyDescent="0.2">
      <c r="B9" s="7"/>
    </row>
    <row r="10" spans="2:2" x14ac:dyDescent="0.2">
      <c r="B10" s="7"/>
    </row>
    <row r="11" spans="2:2" x14ac:dyDescent="0.2">
      <c r="B11" s="7"/>
    </row>
    <row r="12" spans="2:2" x14ac:dyDescent="0.2">
      <c r="B12" s="7"/>
    </row>
    <row r="13" spans="2:2" x14ac:dyDescent="0.2">
      <c r="B13" s="7"/>
    </row>
    <row r="14" spans="2:2" x14ac:dyDescent="0.2">
      <c r="B14" s="7"/>
    </row>
    <row r="15" spans="2:2" x14ac:dyDescent="0.2">
      <c r="B15" s="7"/>
    </row>
    <row r="16" spans="2:2" x14ac:dyDescent="0.2">
      <c r="B16" s="7"/>
    </row>
    <row r="17" spans="2:2" x14ac:dyDescent="0.2">
      <c r="B17" s="7"/>
    </row>
    <row r="18" spans="2:2" x14ac:dyDescent="0.2">
      <c r="B18" s="7"/>
    </row>
    <row r="19" spans="2:2" x14ac:dyDescent="0.2">
      <c r="B19" s="7"/>
    </row>
    <row r="20" spans="2:2" x14ac:dyDescent="0.2">
      <c r="B20" s="7"/>
    </row>
    <row r="21" spans="2:2" x14ac:dyDescent="0.2">
      <c r="B21" s="7"/>
    </row>
    <row r="22" spans="2:2" x14ac:dyDescent="0.2">
      <c r="B22" s="7"/>
    </row>
    <row r="23" spans="2:2" x14ac:dyDescent="0.2">
      <c r="B23" s="7"/>
    </row>
    <row r="24" spans="2:2" x14ac:dyDescent="0.2">
      <c r="B24" s="7"/>
    </row>
    <row r="25" spans="2:2" x14ac:dyDescent="0.2">
      <c r="B25" s="7"/>
    </row>
    <row r="26" spans="2:2" x14ac:dyDescent="0.2">
      <c r="B26" s="7"/>
    </row>
    <row r="27" spans="2:2" x14ac:dyDescent="0.2">
      <c r="B27" s="7"/>
    </row>
    <row r="28" spans="2:2" x14ac:dyDescent="0.2">
      <c r="B28" s="7"/>
    </row>
    <row r="29" spans="2:2" x14ac:dyDescent="0.2">
      <c r="B29" s="7"/>
    </row>
    <row r="30" spans="2:2" x14ac:dyDescent="0.2">
      <c r="B30" s="7"/>
    </row>
    <row r="31" spans="2:2" x14ac:dyDescent="0.2">
      <c r="B31" s="7"/>
    </row>
    <row r="32" spans="2:2" x14ac:dyDescent="0.2">
      <c r="B32" s="7"/>
    </row>
    <row r="33" spans="2:2" x14ac:dyDescent="0.2">
      <c r="B33" s="7"/>
    </row>
    <row r="34" spans="2:2" x14ac:dyDescent="0.2">
      <c r="B34" s="7"/>
    </row>
    <row r="35" spans="2:2" x14ac:dyDescent="0.2">
      <c r="B35" s="7"/>
    </row>
    <row r="36" spans="2:2" x14ac:dyDescent="0.2">
      <c r="B36" s="7"/>
    </row>
    <row r="37" spans="2:2" x14ac:dyDescent="0.2">
      <c r="B37" s="7"/>
    </row>
    <row r="38" spans="2:2" x14ac:dyDescent="0.2">
      <c r="B38" s="7"/>
    </row>
    <row r="39" spans="2:2" ht="15.75" x14ac:dyDescent="0.25">
      <c r="B39" s="9"/>
    </row>
    <row r="40" spans="2:2" ht="15.75" x14ac:dyDescent="0.25">
      <c r="B40" s="9"/>
    </row>
    <row r="41" spans="2:2" x14ac:dyDescent="0.2">
      <c r="B41" s="7"/>
    </row>
    <row r="42" spans="2:2" x14ac:dyDescent="0.2">
      <c r="B42" s="7"/>
    </row>
    <row r="43" spans="2:2" x14ac:dyDescent="0.2">
      <c r="B43" s="7"/>
    </row>
    <row r="44" spans="2:2" x14ac:dyDescent="0.2">
      <c r="B44" s="7"/>
    </row>
    <row r="45" spans="2:2" x14ac:dyDescent="0.2">
      <c r="B45" s="7"/>
    </row>
    <row r="46" spans="2:2" x14ac:dyDescent="0.2">
      <c r="B46" s="7"/>
    </row>
    <row r="47" spans="2:2" x14ac:dyDescent="0.2">
      <c r="B47" s="7"/>
    </row>
    <row r="48" spans="2:2" x14ac:dyDescent="0.2">
      <c r="B48" s="7"/>
    </row>
    <row r="49" spans="2:2" x14ac:dyDescent="0.2">
      <c r="B49" s="7"/>
    </row>
    <row r="50" spans="2:2" x14ac:dyDescent="0.2">
      <c r="B50" s="7"/>
    </row>
    <row r="51" spans="2:2" x14ac:dyDescent="0.2">
      <c r="B51" s="7"/>
    </row>
    <row r="52" spans="2:2" ht="16.5" thickBot="1" x14ac:dyDescent="0.3">
      <c r="B52" s="155"/>
    </row>
    <row r="53" spans="2:2" ht="15.75" x14ac:dyDescent="0.25">
      <c r="B53"/>
    </row>
    <row r="54" spans="2:2" ht="15.75" x14ac:dyDescent="0.25">
      <c r="B54"/>
    </row>
    <row r="55" spans="2:2" ht="15.75" x14ac:dyDescent="0.25">
      <c r="B55"/>
    </row>
    <row r="56" spans="2:2" ht="15.75" x14ac:dyDescent="0.25">
      <c r="B56"/>
    </row>
    <row r="57" spans="2:2" ht="15.75" x14ac:dyDescent="0.25">
      <c r="B57"/>
    </row>
    <row r="58" spans="2:2" ht="15.75" x14ac:dyDescent="0.25">
      <c r="B58"/>
    </row>
    <row r="59" spans="2:2" ht="15.75" x14ac:dyDescent="0.25">
      <c r="B59"/>
    </row>
    <row r="60" spans="2:2" ht="15.75" x14ac:dyDescent="0.25">
      <c r="B60"/>
    </row>
    <row r="61" spans="2:2" ht="15.75" x14ac:dyDescent="0.25">
      <c r="B61"/>
    </row>
    <row r="62" spans="2:2" ht="15.75" x14ac:dyDescent="0.25">
      <c r="B62"/>
    </row>
    <row r="63" spans="2:2" ht="15.75" x14ac:dyDescent="0.25">
      <c r="B63"/>
    </row>
    <row r="64" spans="2:2" ht="15.75" x14ac:dyDescent="0.25">
      <c r="B64"/>
    </row>
    <row r="65" spans="2:2" ht="15.75" x14ac:dyDescent="0.25">
      <c r="B65"/>
    </row>
    <row r="66" spans="2:2" ht="15.75" x14ac:dyDescent="0.25">
      <c r="B66"/>
    </row>
    <row r="67" spans="2:2" ht="15.75" x14ac:dyDescent="0.25">
      <c r="B67"/>
    </row>
    <row r="68" spans="2:2" ht="15.75" x14ac:dyDescent="0.25">
      <c r="B68"/>
    </row>
  </sheetData>
  <sheetProtection sheet="1" objects="1" scenarios="1" formatCells="0" formatColumns="0" formatRows="0"/>
  <pageMargins left="0.7" right="0.7" top="0.75" bottom="0.75" header="0.3" footer="0.3"/>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sheetPr>
  <dimension ref="A1:F46"/>
  <sheetViews>
    <sheetView showGridLines="0" zoomScaleNormal="100" zoomScaleSheetLayoutView="100" workbookViewId="0">
      <selection activeCell="B1" sqref="B1:F1"/>
    </sheetView>
  </sheetViews>
  <sheetFormatPr defaultColWidth="9.140625" defaultRowHeight="15" x14ac:dyDescent="0.2"/>
  <cols>
    <col min="1" max="1" width="3.42578125" style="11" customWidth="1"/>
    <col min="2" max="2" width="52.5703125" style="11" customWidth="1"/>
    <col min="3" max="5" width="31.42578125" style="11" customWidth="1"/>
    <col min="6" max="6" width="2.5703125" style="11" customWidth="1"/>
    <col min="7" max="9" width="33.140625" style="11" customWidth="1"/>
    <col min="10" max="16384" width="9.140625" style="11"/>
  </cols>
  <sheetData>
    <row r="1" spans="1:6" s="2" customFormat="1" ht="33.75" customHeight="1" x14ac:dyDescent="0.25">
      <c r="B1" s="397" t="s">
        <v>262</v>
      </c>
      <c r="C1" s="398"/>
      <c r="D1" s="398"/>
      <c r="E1" s="398"/>
      <c r="F1" s="399"/>
    </row>
    <row r="2" spans="1:6" s="2" customFormat="1" ht="47.25" customHeight="1" x14ac:dyDescent="0.25">
      <c r="B2" s="400" t="s">
        <v>429</v>
      </c>
      <c r="C2" s="401"/>
      <c r="D2" s="401"/>
      <c r="E2" s="401"/>
      <c r="F2" s="402"/>
    </row>
    <row r="3" spans="1:6" s="2" customFormat="1" ht="69.75" customHeight="1" x14ac:dyDescent="0.25">
      <c r="B3" s="400" t="s">
        <v>489</v>
      </c>
      <c r="C3" s="401"/>
      <c r="D3" s="401"/>
      <c r="E3" s="401"/>
      <c r="F3" s="402"/>
    </row>
    <row r="4" spans="1:6" s="2" customFormat="1" ht="73.5" customHeight="1" x14ac:dyDescent="0.25">
      <c r="B4" s="400" t="s">
        <v>381</v>
      </c>
      <c r="C4" s="401"/>
      <c r="D4" s="401"/>
      <c r="E4" s="401"/>
      <c r="F4" s="402"/>
    </row>
    <row r="5" spans="1:6" s="2" customFormat="1" ht="112.5" customHeight="1" x14ac:dyDescent="0.25">
      <c r="B5" s="400" t="s">
        <v>382</v>
      </c>
      <c r="C5" s="401"/>
      <c r="D5" s="401"/>
      <c r="E5" s="401"/>
      <c r="F5" s="402"/>
    </row>
    <row r="6" spans="1:6" s="2" customFormat="1" ht="74.25" customHeight="1" thickBot="1" x14ac:dyDescent="0.3">
      <c r="B6" s="407" t="s">
        <v>446</v>
      </c>
      <c r="C6" s="408"/>
      <c r="D6" s="408"/>
      <c r="E6" s="408"/>
      <c r="F6" s="409"/>
    </row>
    <row r="8" spans="1:6" s="2" customFormat="1" ht="14.25" customHeight="1" thickBot="1" x14ac:dyDescent="0.3">
      <c r="A8"/>
      <c r="B8"/>
      <c r="C8"/>
      <c r="D8"/>
      <c r="E8"/>
      <c r="F8"/>
    </row>
    <row r="9" spans="1:6" s="2" customFormat="1" ht="30" customHeight="1" x14ac:dyDescent="0.25">
      <c r="B9" s="432" t="s">
        <v>278</v>
      </c>
      <c r="C9" s="433"/>
      <c r="D9" s="434"/>
      <c r="E9" s="198"/>
      <c r="F9" s="199" t="s">
        <v>490</v>
      </c>
    </row>
    <row r="10" spans="1:6" s="2" customFormat="1" ht="30" customHeight="1" x14ac:dyDescent="0.25">
      <c r="B10" s="435" t="s">
        <v>279</v>
      </c>
      <c r="C10" s="436"/>
      <c r="D10" s="437"/>
      <c r="E10" s="195"/>
      <c r="F10" s="200" t="s">
        <v>490</v>
      </c>
    </row>
    <row r="11" spans="1:6" s="2" customFormat="1" ht="30" customHeight="1" x14ac:dyDescent="0.25">
      <c r="B11" s="438" t="s">
        <v>280</v>
      </c>
      <c r="C11" s="439"/>
      <c r="D11" s="440"/>
      <c r="E11" s="419">
        <f>IF(E10=0,0,(E10-E9)/E10)</f>
        <v>0</v>
      </c>
      <c r="F11" s="420"/>
    </row>
    <row r="12" spans="1:6" s="2" customFormat="1" ht="30" customHeight="1" x14ac:dyDescent="0.25">
      <c r="B12" s="441" t="s">
        <v>281</v>
      </c>
      <c r="C12" s="442"/>
      <c r="D12" s="442"/>
      <c r="E12" s="196"/>
      <c r="F12" s="200" t="s">
        <v>490</v>
      </c>
    </row>
    <row r="13" spans="1:6" s="2" customFormat="1" ht="30" customHeight="1" x14ac:dyDescent="0.25">
      <c r="B13" s="438" t="s">
        <v>282</v>
      </c>
      <c r="C13" s="439"/>
      <c r="D13" s="439"/>
      <c r="E13" s="197"/>
      <c r="F13" s="200" t="s">
        <v>490</v>
      </c>
    </row>
    <row r="14" spans="1:6" s="2" customFormat="1" ht="30" customHeight="1" x14ac:dyDescent="0.25">
      <c r="B14" s="435" t="s">
        <v>283</v>
      </c>
      <c r="C14" s="436"/>
      <c r="D14" s="437"/>
      <c r="E14" s="197"/>
      <c r="F14" s="200" t="s">
        <v>490</v>
      </c>
    </row>
    <row r="15" spans="1:6" s="2" customFormat="1" ht="30" customHeight="1" x14ac:dyDescent="0.2">
      <c r="B15" s="416" t="s">
        <v>459</v>
      </c>
      <c r="C15" s="417"/>
      <c r="D15" s="417"/>
      <c r="E15" s="417"/>
      <c r="F15" s="418"/>
    </row>
    <row r="16" spans="1:6" s="2" customFormat="1" x14ac:dyDescent="0.25">
      <c r="B16" s="424"/>
      <c r="C16" s="425"/>
      <c r="D16" s="425"/>
      <c r="E16" s="425"/>
      <c r="F16" s="410" t="s">
        <v>490</v>
      </c>
    </row>
    <row r="17" spans="2:6" s="2" customFormat="1" x14ac:dyDescent="0.25">
      <c r="B17" s="426"/>
      <c r="C17" s="427"/>
      <c r="D17" s="427"/>
      <c r="E17" s="427"/>
      <c r="F17" s="411"/>
    </row>
    <row r="18" spans="2:6" s="2" customFormat="1" x14ac:dyDescent="0.25">
      <c r="B18" s="426"/>
      <c r="C18" s="427"/>
      <c r="D18" s="427"/>
      <c r="E18" s="427"/>
      <c r="F18" s="411"/>
    </row>
    <row r="19" spans="2:6" s="2" customFormat="1" x14ac:dyDescent="0.25">
      <c r="B19" s="426"/>
      <c r="C19" s="427"/>
      <c r="D19" s="427"/>
      <c r="E19" s="427"/>
      <c r="F19" s="411"/>
    </row>
    <row r="20" spans="2:6" s="2" customFormat="1" x14ac:dyDescent="0.25">
      <c r="B20" s="426"/>
      <c r="C20" s="427"/>
      <c r="D20" s="427"/>
      <c r="E20" s="427"/>
      <c r="F20" s="411"/>
    </row>
    <row r="21" spans="2:6" s="2" customFormat="1" x14ac:dyDescent="0.25">
      <c r="B21" s="426"/>
      <c r="C21" s="427"/>
      <c r="D21" s="427"/>
      <c r="E21" s="427"/>
      <c r="F21" s="411"/>
    </row>
    <row r="22" spans="2:6" s="2" customFormat="1" x14ac:dyDescent="0.25">
      <c r="B22" s="426"/>
      <c r="C22" s="427"/>
      <c r="D22" s="427"/>
      <c r="E22" s="427"/>
      <c r="F22" s="411"/>
    </row>
    <row r="23" spans="2:6" s="2" customFormat="1" x14ac:dyDescent="0.25">
      <c r="B23" s="426"/>
      <c r="C23" s="427"/>
      <c r="D23" s="427"/>
      <c r="E23" s="427"/>
      <c r="F23" s="411"/>
    </row>
    <row r="24" spans="2:6" s="2" customFormat="1" x14ac:dyDescent="0.25">
      <c r="B24" s="426"/>
      <c r="C24" s="427"/>
      <c r="D24" s="427"/>
      <c r="E24" s="427"/>
      <c r="F24" s="411"/>
    </row>
    <row r="25" spans="2:6" s="2" customFormat="1" x14ac:dyDescent="0.25">
      <c r="B25" s="426"/>
      <c r="C25" s="427"/>
      <c r="D25" s="427"/>
      <c r="E25" s="427"/>
      <c r="F25" s="411"/>
    </row>
    <row r="26" spans="2:6" s="2" customFormat="1" x14ac:dyDescent="0.25">
      <c r="B26" s="426"/>
      <c r="C26" s="427"/>
      <c r="D26" s="427"/>
      <c r="E26" s="427"/>
      <c r="F26" s="411"/>
    </row>
    <row r="27" spans="2:6" s="2" customFormat="1" x14ac:dyDescent="0.25">
      <c r="B27" s="428"/>
      <c r="C27" s="429"/>
      <c r="D27" s="429"/>
      <c r="E27" s="429"/>
      <c r="F27" s="412"/>
    </row>
    <row r="28" spans="2:6" s="10" customFormat="1" ht="30" customHeight="1" x14ac:dyDescent="0.2">
      <c r="B28" s="421" t="s">
        <v>430</v>
      </c>
      <c r="C28" s="422"/>
      <c r="D28" s="422"/>
      <c r="E28" s="422"/>
      <c r="F28" s="423"/>
    </row>
    <row r="29" spans="2:6" s="10" customFormat="1" x14ac:dyDescent="0.2">
      <c r="B29" s="424"/>
      <c r="C29" s="425"/>
      <c r="D29" s="425"/>
      <c r="E29" s="425"/>
      <c r="F29" s="413" t="s">
        <v>490</v>
      </c>
    </row>
    <row r="30" spans="2:6" s="10" customFormat="1" x14ac:dyDescent="0.2">
      <c r="B30" s="426"/>
      <c r="C30" s="427"/>
      <c r="D30" s="427"/>
      <c r="E30" s="427"/>
      <c r="F30" s="414"/>
    </row>
    <row r="31" spans="2:6" s="10" customFormat="1" x14ac:dyDescent="0.2">
      <c r="B31" s="426"/>
      <c r="C31" s="427"/>
      <c r="D31" s="427"/>
      <c r="E31" s="427"/>
      <c r="F31" s="414"/>
    </row>
    <row r="32" spans="2:6" x14ac:dyDescent="0.2">
      <c r="B32" s="426"/>
      <c r="C32" s="427"/>
      <c r="D32" s="427"/>
      <c r="E32" s="427"/>
      <c r="F32" s="414"/>
    </row>
    <row r="33" spans="2:6" x14ac:dyDescent="0.2">
      <c r="B33" s="426"/>
      <c r="C33" s="427"/>
      <c r="D33" s="427"/>
      <c r="E33" s="427"/>
      <c r="F33" s="414"/>
    </row>
    <row r="34" spans="2:6" x14ac:dyDescent="0.2">
      <c r="B34" s="426"/>
      <c r="C34" s="427"/>
      <c r="D34" s="427"/>
      <c r="E34" s="427"/>
      <c r="F34" s="414"/>
    </row>
    <row r="35" spans="2:6" x14ac:dyDescent="0.2">
      <c r="B35" s="426"/>
      <c r="C35" s="427"/>
      <c r="D35" s="427"/>
      <c r="E35" s="427"/>
      <c r="F35" s="414"/>
    </row>
    <row r="36" spans="2:6" x14ac:dyDescent="0.2">
      <c r="B36" s="426"/>
      <c r="C36" s="427"/>
      <c r="D36" s="427"/>
      <c r="E36" s="427"/>
      <c r="F36" s="414"/>
    </row>
    <row r="37" spans="2:6" x14ac:dyDescent="0.2">
      <c r="B37" s="426"/>
      <c r="C37" s="427"/>
      <c r="D37" s="427"/>
      <c r="E37" s="427"/>
      <c r="F37" s="414"/>
    </row>
    <row r="38" spans="2:6" x14ac:dyDescent="0.2">
      <c r="B38" s="426"/>
      <c r="C38" s="427"/>
      <c r="D38" s="427"/>
      <c r="E38" s="427"/>
      <c r="F38" s="414"/>
    </row>
    <row r="39" spans="2:6" x14ac:dyDescent="0.2">
      <c r="B39" s="426"/>
      <c r="C39" s="427"/>
      <c r="D39" s="427"/>
      <c r="E39" s="427"/>
      <c r="F39" s="414"/>
    </row>
    <row r="40" spans="2:6" ht="15.75" thickBot="1" x14ac:dyDescent="0.25">
      <c r="B40" s="430"/>
      <c r="C40" s="431"/>
      <c r="D40" s="431"/>
      <c r="E40" s="431"/>
      <c r="F40" s="415"/>
    </row>
    <row r="41" spans="2:6" ht="15.75" thickBot="1" x14ac:dyDescent="0.25">
      <c r="B41" s="403"/>
      <c r="C41" s="403"/>
      <c r="D41" s="403"/>
      <c r="E41" s="403"/>
    </row>
    <row r="42" spans="2:6" ht="26.25" customHeight="1" thickBot="1" x14ac:dyDescent="0.3">
      <c r="B42" s="404" t="s">
        <v>122</v>
      </c>
      <c r="C42" s="405"/>
      <c r="D42" s="406"/>
      <c r="E42"/>
    </row>
    <row r="43" spans="2:6" ht="18.75" customHeight="1" x14ac:dyDescent="0.2">
      <c r="B43" s="21" t="s">
        <v>123</v>
      </c>
      <c r="C43" s="22" t="s">
        <v>173</v>
      </c>
      <c r="D43" s="23" t="s">
        <v>174</v>
      </c>
    </row>
    <row r="44" spans="2:6" x14ac:dyDescent="0.2">
      <c r="B44" s="12" t="s">
        <v>172</v>
      </c>
      <c r="C44" s="13" t="s">
        <v>142</v>
      </c>
      <c r="D44" s="14" t="s">
        <v>137</v>
      </c>
    </row>
    <row r="45" spans="2:6" x14ac:dyDescent="0.2">
      <c r="B45" s="15" t="s">
        <v>176</v>
      </c>
      <c r="C45" s="16" t="s">
        <v>177</v>
      </c>
      <c r="D45" s="17" t="s">
        <v>137</v>
      </c>
    </row>
    <row r="46" spans="2:6" ht="15.75" thickBot="1" x14ac:dyDescent="0.25">
      <c r="B46" s="18" t="s">
        <v>175</v>
      </c>
      <c r="C46" s="19" t="s">
        <v>144</v>
      </c>
      <c r="D46" s="20" t="s">
        <v>139</v>
      </c>
    </row>
  </sheetData>
  <sheetProtection sheet="1" objects="1" scenarios="1" formatCells="0" formatColumns="0" formatRows="0"/>
  <customSheetViews>
    <customSheetView guid="{A679FB87-A1CB-40DE-BE63-577A323259F2}" topLeftCell="A31">
      <colBreaks count="1" manualBreakCount="1">
        <brk id="4" max="41" man="1"/>
      </colBreaks>
      <pageMargins left="0.7" right="0.7" top="0.75" bottom="0.75" header="0.3" footer="0.3"/>
      <pageSetup scale="71" orientation="portrait" r:id="rId1"/>
    </customSheetView>
  </customSheetViews>
  <mergeCells count="21">
    <mergeCell ref="B10:D10"/>
    <mergeCell ref="B11:D11"/>
    <mergeCell ref="B12:D12"/>
    <mergeCell ref="B13:D13"/>
    <mergeCell ref="B14:D14"/>
    <mergeCell ref="B1:F1"/>
    <mergeCell ref="B2:F2"/>
    <mergeCell ref="B3:F3"/>
    <mergeCell ref="B41:E41"/>
    <mergeCell ref="B42:D42"/>
    <mergeCell ref="B4:F4"/>
    <mergeCell ref="B5:F5"/>
    <mergeCell ref="B6:F6"/>
    <mergeCell ref="F16:F27"/>
    <mergeCell ref="F29:F40"/>
    <mergeCell ref="B15:F15"/>
    <mergeCell ref="E11:F11"/>
    <mergeCell ref="B28:F28"/>
    <mergeCell ref="B16:E27"/>
    <mergeCell ref="B29:E40"/>
    <mergeCell ref="B9:D9"/>
  </mergeCells>
  <pageMargins left="0.7" right="0.7" top="0.75" bottom="0.75" header="0.3" footer="0.3"/>
  <pageSetup scale="54"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59999389629810485"/>
    <pageSetUpPr fitToPage="1"/>
  </sheetPr>
  <dimension ref="B1:L50"/>
  <sheetViews>
    <sheetView showGridLines="0" zoomScaleNormal="100" zoomScaleSheetLayoutView="100" workbookViewId="0">
      <selection activeCell="B1" sqref="B1:K1"/>
    </sheetView>
  </sheetViews>
  <sheetFormatPr defaultColWidth="9.140625" defaultRowHeight="15" x14ac:dyDescent="0.25"/>
  <cols>
    <col min="1" max="1" width="2.28515625" style="3" customWidth="1"/>
    <col min="2" max="2" width="51.42578125" style="3" customWidth="1"/>
    <col min="3" max="4" width="30" style="3" customWidth="1"/>
    <col min="5" max="5" width="2.5703125" style="3" customWidth="1"/>
    <col min="6" max="6" width="31.42578125" style="3" customWidth="1"/>
    <col min="7" max="7" width="34.42578125" style="3" hidden="1" customWidth="1"/>
    <col min="8" max="8" width="6.140625" style="3" hidden="1" customWidth="1"/>
    <col min="9" max="10" width="6.140625" style="24" hidden="1" customWidth="1"/>
    <col min="11" max="11" width="2.5703125" style="24" customWidth="1"/>
    <col min="12" max="12" width="6.140625" style="3" bestFit="1" customWidth="1"/>
    <col min="13" max="15" width="23.85546875" style="3" customWidth="1"/>
    <col min="16" max="16" width="9.28515625" style="3" customWidth="1"/>
    <col min="17" max="17" width="23.85546875" style="3" customWidth="1"/>
    <col min="18" max="18" width="9.28515625" style="3" customWidth="1"/>
    <col min="19" max="19" width="23.85546875" style="3" customWidth="1"/>
    <col min="20" max="20" width="9.28515625" style="3" customWidth="1"/>
    <col min="21" max="16384" width="9.140625" style="3"/>
  </cols>
  <sheetData>
    <row r="1" spans="2:12" ht="33.75" customHeight="1" x14ac:dyDescent="0.25">
      <c r="B1" s="482" t="s">
        <v>462</v>
      </c>
      <c r="C1" s="483"/>
      <c r="D1" s="483"/>
      <c r="E1" s="483"/>
      <c r="F1" s="483"/>
      <c r="G1" s="483"/>
      <c r="H1" s="483"/>
      <c r="I1" s="483"/>
      <c r="J1" s="483"/>
      <c r="K1" s="484"/>
    </row>
    <row r="2" spans="2:12" ht="153.75" customHeight="1" thickBot="1" x14ac:dyDescent="0.3">
      <c r="B2" s="485" t="s">
        <v>492</v>
      </c>
      <c r="C2" s="486"/>
      <c r="D2" s="486"/>
      <c r="E2" s="486"/>
      <c r="F2" s="486"/>
      <c r="G2" s="486"/>
      <c r="H2" s="486"/>
      <c r="I2" s="486"/>
      <c r="J2" s="486"/>
      <c r="K2" s="487"/>
    </row>
    <row r="3" spans="2:12" ht="15.75" thickBot="1" x14ac:dyDescent="0.3">
      <c r="B3" s="463"/>
      <c r="C3" s="463"/>
      <c r="D3" s="463"/>
      <c r="E3" s="463"/>
      <c r="F3" s="463"/>
      <c r="G3" s="24"/>
    </row>
    <row r="4" spans="2:12" ht="18.75" customHeight="1" x14ac:dyDescent="0.25">
      <c r="B4" s="505" t="s">
        <v>120</v>
      </c>
      <c r="C4" s="506"/>
      <c r="D4" s="506"/>
      <c r="E4" s="506"/>
      <c r="F4" s="506"/>
      <c r="G4" s="506"/>
      <c r="H4" s="506"/>
      <c r="I4" s="506"/>
      <c r="J4" s="506"/>
      <c r="K4" s="507"/>
    </row>
    <row r="5" spans="2:12" ht="18.75" customHeight="1" x14ac:dyDescent="0.25">
      <c r="B5" s="508" t="s">
        <v>383</v>
      </c>
      <c r="C5" s="509"/>
      <c r="D5" s="509"/>
      <c r="E5" s="514"/>
      <c r="F5" s="302"/>
      <c r="G5" s="303"/>
      <c r="H5" s="303"/>
      <c r="I5" s="303"/>
      <c r="J5" s="303"/>
      <c r="K5" s="304" t="s">
        <v>490</v>
      </c>
    </row>
    <row r="6" spans="2:12" ht="18.75" customHeight="1" x14ac:dyDescent="0.25">
      <c r="B6" s="508" t="s">
        <v>431</v>
      </c>
      <c r="C6" s="509"/>
      <c r="D6" s="509"/>
      <c r="E6" s="509"/>
      <c r="F6" s="509"/>
      <c r="G6" s="509"/>
      <c r="H6" s="509"/>
      <c r="I6" s="509"/>
      <c r="J6" s="509"/>
      <c r="K6" s="510"/>
    </row>
    <row r="7" spans="2:12" ht="18.75" customHeight="1" x14ac:dyDescent="0.25">
      <c r="B7" s="515" t="s">
        <v>109</v>
      </c>
      <c r="C7" s="516"/>
      <c r="D7" s="516"/>
      <c r="E7" s="517"/>
      <c r="F7" s="511" t="s">
        <v>384</v>
      </c>
      <c r="G7" s="512"/>
      <c r="H7" s="512"/>
      <c r="I7" s="512"/>
      <c r="J7" s="512"/>
      <c r="K7" s="513"/>
    </row>
    <row r="8" spans="2:12" ht="18.75" customHeight="1" x14ac:dyDescent="0.25">
      <c r="B8" s="456"/>
      <c r="C8" s="457"/>
      <c r="D8" s="457"/>
      <c r="E8" s="305" t="s">
        <v>490</v>
      </c>
      <c r="F8" s="306"/>
      <c r="G8" s="307"/>
      <c r="H8" s="307"/>
      <c r="I8" s="307"/>
      <c r="J8" s="307"/>
      <c r="K8" s="308" t="s">
        <v>490</v>
      </c>
    </row>
    <row r="9" spans="2:12" ht="18.75" customHeight="1" x14ac:dyDescent="0.25">
      <c r="B9" s="456"/>
      <c r="C9" s="457"/>
      <c r="D9" s="457"/>
      <c r="E9" s="305" t="s">
        <v>490</v>
      </c>
      <c r="F9" s="309"/>
      <c r="G9" s="307"/>
      <c r="H9" s="307"/>
      <c r="I9" s="307"/>
      <c r="J9" s="307"/>
      <c r="K9" s="308" t="s">
        <v>490</v>
      </c>
    </row>
    <row r="10" spans="2:12" ht="18.75" customHeight="1" thickBot="1" x14ac:dyDescent="0.3">
      <c r="B10" s="458"/>
      <c r="C10" s="459"/>
      <c r="D10" s="459"/>
      <c r="E10" s="310" t="s">
        <v>490</v>
      </c>
      <c r="F10" s="311"/>
      <c r="G10" s="312"/>
      <c r="H10" s="312"/>
      <c r="I10" s="312"/>
      <c r="J10" s="312"/>
      <c r="K10" s="313" t="s">
        <v>490</v>
      </c>
    </row>
    <row r="11" spans="2:12" ht="15.75" thickBot="1" x14ac:dyDescent="0.3">
      <c r="B11" s="463"/>
      <c r="C11" s="463"/>
      <c r="D11" s="463"/>
      <c r="E11" s="463"/>
      <c r="F11" s="463"/>
      <c r="G11" s="24"/>
    </row>
    <row r="12" spans="2:12" ht="18.75" customHeight="1" x14ac:dyDescent="0.25">
      <c r="B12" s="450" t="s">
        <v>263</v>
      </c>
      <c r="C12" s="451"/>
      <c r="D12" s="451"/>
      <c r="E12" s="451"/>
      <c r="F12" s="214"/>
      <c r="G12" s="215"/>
      <c r="H12" s="215"/>
      <c r="I12" s="215"/>
      <c r="J12" s="215"/>
      <c r="K12" s="217" t="s">
        <v>490</v>
      </c>
      <c r="L12" s="24"/>
    </row>
    <row r="13" spans="2:12" ht="18.75" customHeight="1" x14ac:dyDescent="0.25">
      <c r="B13" s="452" t="s">
        <v>19</v>
      </c>
      <c r="C13" s="453"/>
      <c r="D13" s="453"/>
      <c r="E13" s="453"/>
      <c r="F13" s="197"/>
      <c r="G13" s="206"/>
      <c r="H13" s="206"/>
      <c r="I13" s="206"/>
      <c r="J13" s="206"/>
      <c r="K13" s="209" t="s">
        <v>490</v>
      </c>
      <c r="L13" s="24"/>
    </row>
    <row r="14" spans="2:12" ht="18.75" customHeight="1" x14ac:dyDescent="0.25">
      <c r="B14" s="452" t="s">
        <v>284</v>
      </c>
      <c r="C14" s="453"/>
      <c r="D14" s="453"/>
      <c r="E14" s="453"/>
      <c r="F14" s="213"/>
      <c r="G14" s="206"/>
      <c r="H14" s="206"/>
      <c r="I14" s="206"/>
      <c r="J14" s="206"/>
      <c r="K14" s="209" t="s">
        <v>490</v>
      </c>
      <c r="L14" s="24"/>
    </row>
    <row r="15" spans="2:12" ht="18.75" customHeight="1" thickBot="1" x14ac:dyDescent="0.3">
      <c r="B15" s="454" t="s">
        <v>285</v>
      </c>
      <c r="C15" s="455"/>
      <c r="D15" s="455"/>
      <c r="E15" s="455"/>
      <c r="F15" s="216"/>
      <c r="G15" s="211"/>
      <c r="H15" s="211"/>
      <c r="I15" s="211"/>
      <c r="J15" s="211"/>
      <c r="K15" s="212" t="s">
        <v>490</v>
      </c>
      <c r="L15" s="24"/>
    </row>
    <row r="16" spans="2:12" ht="15.75" thickBot="1" x14ac:dyDescent="0.3">
      <c r="B16" s="463"/>
      <c r="C16" s="463"/>
      <c r="D16" s="463"/>
      <c r="E16" s="463"/>
      <c r="F16" s="463"/>
      <c r="G16" s="24"/>
    </row>
    <row r="17" spans="2:11" ht="33.75" customHeight="1" x14ac:dyDescent="0.25">
      <c r="B17" s="450" t="s">
        <v>432</v>
      </c>
      <c r="C17" s="451"/>
      <c r="D17" s="451"/>
      <c r="E17" s="451"/>
      <c r="F17" s="451"/>
      <c r="G17" s="451"/>
      <c r="H17" s="451"/>
      <c r="I17" s="451"/>
      <c r="J17" s="451"/>
      <c r="K17" s="478"/>
    </row>
    <row r="18" spans="2:11" ht="18.75" customHeight="1" x14ac:dyDescent="0.25">
      <c r="B18" s="447" t="s">
        <v>109</v>
      </c>
      <c r="C18" s="448"/>
      <c r="D18" s="448"/>
      <c r="E18" s="449"/>
      <c r="F18" s="494" t="s">
        <v>384</v>
      </c>
      <c r="G18" s="495"/>
      <c r="H18" s="495"/>
      <c r="I18" s="495"/>
      <c r="J18" s="495"/>
      <c r="K18" s="496"/>
    </row>
    <row r="19" spans="2:11" ht="18.75" customHeight="1" x14ac:dyDescent="0.25">
      <c r="B19" s="443"/>
      <c r="C19" s="444"/>
      <c r="D19" s="444"/>
      <c r="E19" s="203" t="s">
        <v>490</v>
      </c>
      <c r="F19" s="218"/>
      <c r="G19" s="208"/>
      <c r="H19" s="208"/>
      <c r="I19" s="208"/>
      <c r="J19" s="208"/>
      <c r="K19" s="210" t="s">
        <v>490</v>
      </c>
    </row>
    <row r="20" spans="2:11" ht="18.75" customHeight="1" x14ac:dyDescent="0.25">
      <c r="B20" s="443"/>
      <c r="C20" s="444"/>
      <c r="D20" s="444"/>
      <c r="E20" s="203" t="s">
        <v>490</v>
      </c>
      <c r="F20" s="219"/>
      <c r="G20" s="208"/>
      <c r="H20" s="208"/>
      <c r="I20" s="208"/>
      <c r="J20" s="208"/>
      <c r="K20" s="210" t="s">
        <v>490</v>
      </c>
    </row>
    <row r="21" spans="2:11" ht="18.75" customHeight="1" x14ac:dyDescent="0.25">
      <c r="B21" s="443"/>
      <c r="C21" s="444"/>
      <c r="D21" s="444"/>
      <c r="E21" s="203" t="s">
        <v>490</v>
      </c>
      <c r="F21" s="219"/>
      <c r="G21" s="208"/>
      <c r="H21" s="208"/>
      <c r="I21" s="208"/>
      <c r="J21" s="208"/>
      <c r="K21" s="210" t="s">
        <v>490</v>
      </c>
    </row>
    <row r="22" spans="2:11" ht="18.75" customHeight="1" x14ac:dyDescent="0.25">
      <c r="B22" s="443"/>
      <c r="C22" s="444"/>
      <c r="D22" s="444"/>
      <c r="E22" s="203" t="s">
        <v>490</v>
      </c>
      <c r="F22" s="219"/>
      <c r="G22" s="208"/>
      <c r="H22" s="208"/>
      <c r="I22" s="208"/>
      <c r="J22" s="208"/>
      <c r="K22" s="210" t="s">
        <v>490</v>
      </c>
    </row>
    <row r="23" spans="2:11" ht="18.75" customHeight="1" thickBot="1" x14ac:dyDescent="0.3">
      <c r="B23" s="445"/>
      <c r="C23" s="446"/>
      <c r="D23" s="446"/>
      <c r="E23" s="220" t="s">
        <v>490</v>
      </c>
      <c r="F23" s="221"/>
      <c r="G23" s="211"/>
      <c r="H23" s="211"/>
      <c r="I23" s="211"/>
      <c r="J23" s="211"/>
      <c r="K23" s="212" t="s">
        <v>490</v>
      </c>
    </row>
    <row r="24" spans="2:11" ht="15.75" thickBot="1" x14ac:dyDescent="0.3">
      <c r="B24" s="463"/>
      <c r="C24" s="463"/>
      <c r="D24" s="463"/>
      <c r="E24" s="463"/>
      <c r="F24" s="463"/>
      <c r="G24" s="24"/>
    </row>
    <row r="25" spans="2:11" ht="18.75" customHeight="1" x14ac:dyDescent="0.25">
      <c r="B25" s="476" t="s">
        <v>286</v>
      </c>
      <c r="C25" s="477"/>
      <c r="D25" s="477"/>
      <c r="E25" s="477"/>
      <c r="F25" s="223"/>
      <c r="G25" s="215"/>
      <c r="H25" s="215"/>
      <c r="I25" s="215"/>
      <c r="J25" s="215"/>
      <c r="K25" s="217" t="s">
        <v>490</v>
      </c>
    </row>
    <row r="26" spans="2:11" ht="18.75" customHeight="1" x14ac:dyDescent="0.25">
      <c r="B26" s="479" t="s">
        <v>287</v>
      </c>
      <c r="C26" s="480"/>
      <c r="D26" s="480"/>
      <c r="E26" s="480"/>
      <c r="F26" s="205"/>
      <c r="G26" s="206"/>
      <c r="H26" s="206"/>
      <c r="I26" s="206"/>
      <c r="J26" s="206"/>
      <c r="K26" s="209" t="s">
        <v>490</v>
      </c>
    </row>
    <row r="27" spans="2:11" ht="18.75" customHeight="1" thickBot="1" x14ac:dyDescent="0.3">
      <c r="B27" s="497" t="s">
        <v>104</v>
      </c>
      <c r="C27" s="498"/>
      <c r="D27" s="498"/>
      <c r="E27" s="498"/>
      <c r="F27" s="224"/>
      <c r="G27" s="211"/>
      <c r="H27" s="211"/>
      <c r="I27" s="211"/>
      <c r="J27" s="211"/>
      <c r="K27" s="212" t="s">
        <v>490</v>
      </c>
    </row>
    <row r="28" spans="2:11" ht="15.75" thickBot="1" x14ac:dyDescent="0.3">
      <c r="B28" s="463"/>
      <c r="C28" s="463"/>
      <c r="D28" s="463"/>
      <c r="E28" s="463"/>
      <c r="F28" s="463"/>
      <c r="G28" s="24"/>
    </row>
    <row r="29" spans="2:11" ht="32.25" customHeight="1" x14ac:dyDescent="0.25">
      <c r="B29" s="502" t="s">
        <v>467</v>
      </c>
      <c r="C29" s="503"/>
      <c r="D29" s="503"/>
      <c r="E29" s="503"/>
      <c r="F29" s="503"/>
      <c r="G29" s="503"/>
      <c r="H29" s="503"/>
      <c r="I29" s="503"/>
      <c r="J29" s="503"/>
      <c r="K29" s="504"/>
    </row>
    <row r="30" spans="2:11" ht="30" customHeight="1" x14ac:dyDescent="0.25">
      <c r="B30" s="464" t="s">
        <v>30</v>
      </c>
      <c r="C30" s="465"/>
      <c r="D30" s="465"/>
      <c r="E30" s="465"/>
      <c r="F30" s="466"/>
      <c r="G30" s="314"/>
      <c r="H30" s="314"/>
      <c r="I30" s="315" t="b">
        <v>1</v>
      </c>
      <c r="J30" s="307"/>
      <c r="K30" s="308" t="s">
        <v>490</v>
      </c>
    </row>
    <row r="31" spans="2:11" ht="30" customHeight="1" x14ac:dyDescent="0.25">
      <c r="B31" s="499" t="s">
        <v>491</v>
      </c>
      <c r="C31" s="500"/>
      <c r="D31" s="500"/>
      <c r="E31" s="501"/>
      <c r="F31" s="316"/>
      <c r="G31" s="314"/>
      <c r="H31" s="314"/>
      <c r="I31" s="315" t="b">
        <v>0</v>
      </c>
      <c r="J31" s="307"/>
      <c r="K31" s="308" t="s">
        <v>490</v>
      </c>
    </row>
    <row r="32" spans="2:11" ht="33.75" customHeight="1" x14ac:dyDescent="0.25">
      <c r="B32" s="467" t="s">
        <v>468</v>
      </c>
      <c r="C32" s="470" t="s">
        <v>469</v>
      </c>
      <c r="D32" s="470"/>
      <c r="E32" s="471"/>
      <c r="F32" s="317"/>
      <c r="G32" s="314"/>
      <c r="H32" s="314"/>
      <c r="I32" s="315" t="b">
        <v>0</v>
      </c>
      <c r="J32" s="307"/>
      <c r="K32" s="308" t="s">
        <v>490</v>
      </c>
    </row>
    <row r="33" spans="2:12" ht="33.75" customHeight="1" x14ac:dyDescent="0.25">
      <c r="B33" s="468"/>
      <c r="C33" s="472" t="s">
        <v>105</v>
      </c>
      <c r="D33" s="472"/>
      <c r="E33" s="473"/>
      <c r="F33" s="317"/>
      <c r="G33" s="307"/>
      <c r="H33" s="307"/>
      <c r="I33" s="307"/>
      <c r="J33" s="307"/>
      <c r="K33" s="308" t="s">
        <v>490</v>
      </c>
    </row>
    <row r="34" spans="2:12" ht="33.75" customHeight="1" thickBot="1" x14ac:dyDescent="0.3">
      <c r="B34" s="469"/>
      <c r="C34" s="474" t="s">
        <v>288</v>
      </c>
      <c r="D34" s="474"/>
      <c r="E34" s="475"/>
      <c r="F34" s="318"/>
      <c r="G34" s="312"/>
      <c r="H34" s="312"/>
      <c r="I34" s="312"/>
      <c r="J34" s="312"/>
      <c r="K34" s="313" t="s">
        <v>490</v>
      </c>
    </row>
    <row r="35" spans="2:12" ht="15.75" thickBot="1" x14ac:dyDescent="0.3">
      <c r="B35" s="463"/>
      <c r="C35" s="463"/>
      <c r="D35" s="463"/>
      <c r="E35" s="463"/>
      <c r="F35" s="463"/>
      <c r="G35" s="24"/>
    </row>
    <row r="36" spans="2:12" ht="18.75" customHeight="1" x14ac:dyDescent="0.2">
      <c r="B36" s="476" t="s">
        <v>200</v>
      </c>
      <c r="C36" s="477"/>
      <c r="D36" s="477"/>
      <c r="E36" s="477"/>
      <c r="F36" s="234"/>
      <c r="G36" s="226"/>
      <c r="H36" s="227"/>
      <c r="I36" s="204"/>
      <c r="J36" s="204"/>
      <c r="K36" s="235" t="s">
        <v>490</v>
      </c>
      <c r="L36" s="24"/>
    </row>
    <row r="37" spans="2:12" ht="18.75" customHeight="1" x14ac:dyDescent="0.2">
      <c r="B37" s="479" t="s">
        <v>434</v>
      </c>
      <c r="C37" s="480"/>
      <c r="D37" s="480"/>
      <c r="E37" s="480"/>
      <c r="F37" s="232"/>
      <c r="G37" s="233"/>
      <c r="H37" s="230"/>
      <c r="I37" s="208"/>
      <c r="J37" s="208"/>
      <c r="K37" s="210" t="s">
        <v>490</v>
      </c>
      <c r="L37" s="24"/>
    </row>
    <row r="38" spans="2:12" ht="18.75" customHeight="1" x14ac:dyDescent="0.2">
      <c r="B38" s="479" t="s">
        <v>433</v>
      </c>
      <c r="C38" s="480"/>
      <c r="D38" s="480"/>
      <c r="E38" s="480"/>
      <c r="F38" s="231"/>
      <c r="G38" s="228"/>
      <c r="H38" s="229"/>
      <c r="I38" s="206"/>
      <c r="J38" s="206"/>
      <c r="K38" s="209" t="s">
        <v>490</v>
      </c>
      <c r="L38" s="24"/>
    </row>
    <row r="39" spans="2:12" ht="18.75" customHeight="1" x14ac:dyDescent="0.25">
      <c r="B39" s="488" t="s">
        <v>202</v>
      </c>
      <c r="C39" s="489"/>
      <c r="D39" s="489"/>
      <c r="E39" s="490"/>
      <c r="F39" s="298">
        <f>IF(F38="",0,F37/F38)</f>
        <v>0</v>
      </c>
      <c r="G39" s="296"/>
      <c r="H39" s="296"/>
      <c r="I39" s="296"/>
      <c r="J39" s="296"/>
      <c r="K39" s="297"/>
      <c r="L39" s="24"/>
    </row>
    <row r="40" spans="2:12" ht="18.75" customHeight="1" thickBot="1" x14ac:dyDescent="0.3">
      <c r="B40" s="491" t="s">
        <v>201</v>
      </c>
      <c r="C40" s="492"/>
      <c r="D40" s="492"/>
      <c r="E40" s="493"/>
      <c r="F40" s="299">
        <f>F36*F39</f>
        <v>0</v>
      </c>
      <c r="G40" s="300"/>
      <c r="H40" s="300"/>
      <c r="I40" s="300"/>
      <c r="J40" s="300"/>
      <c r="K40" s="301"/>
      <c r="L40" s="24"/>
    </row>
    <row r="41" spans="2:12" ht="15.75" thickBot="1" x14ac:dyDescent="0.3">
      <c r="B41" s="481"/>
      <c r="C41" s="481"/>
      <c r="D41" s="481"/>
      <c r="E41" s="481"/>
      <c r="F41" s="481"/>
    </row>
    <row r="42" spans="2:12" s="10" customFormat="1" ht="26.25" customHeight="1" x14ac:dyDescent="0.25">
      <c r="B42" s="460" t="s">
        <v>122</v>
      </c>
      <c r="C42" s="461"/>
      <c r="D42" s="462"/>
      <c r="E42" s="236"/>
      <c r="F42"/>
    </row>
    <row r="43" spans="2:12" s="10" customFormat="1" ht="18.75" customHeight="1" x14ac:dyDescent="0.2">
      <c r="B43" s="26" t="s">
        <v>123</v>
      </c>
      <c r="C43" s="27" t="s">
        <v>173</v>
      </c>
      <c r="D43" s="28" t="s">
        <v>174</v>
      </c>
      <c r="E43" s="201"/>
    </row>
    <row r="44" spans="2:12" s="10" customFormat="1" x14ac:dyDescent="0.2">
      <c r="B44" s="29" t="s">
        <v>196</v>
      </c>
      <c r="C44" s="30">
        <v>2</v>
      </c>
      <c r="D44" s="31" t="s">
        <v>143</v>
      </c>
      <c r="E44" s="202"/>
    </row>
    <row r="45" spans="2:12" s="10" customFormat="1" x14ac:dyDescent="0.2">
      <c r="B45" s="29" t="s">
        <v>124</v>
      </c>
      <c r="C45" s="30" t="s">
        <v>185</v>
      </c>
      <c r="D45" s="31" t="s">
        <v>186</v>
      </c>
      <c r="E45" s="202"/>
    </row>
    <row r="46" spans="2:12" s="10" customFormat="1" x14ac:dyDescent="0.2">
      <c r="B46" s="29" t="s">
        <v>127</v>
      </c>
      <c r="C46" s="30" t="s">
        <v>138</v>
      </c>
      <c r="D46" s="31" t="s">
        <v>137</v>
      </c>
      <c r="E46" s="202"/>
    </row>
    <row r="47" spans="2:12" s="10" customFormat="1" x14ac:dyDescent="0.2">
      <c r="B47" s="29" t="s">
        <v>125</v>
      </c>
      <c r="C47" s="30" t="s">
        <v>138</v>
      </c>
      <c r="D47" s="31" t="s">
        <v>139</v>
      </c>
      <c r="E47" s="202"/>
    </row>
    <row r="48" spans="2:12" s="10" customFormat="1" x14ac:dyDescent="0.2">
      <c r="B48" s="29" t="s">
        <v>126</v>
      </c>
      <c r="C48" s="30" t="s">
        <v>138</v>
      </c>
      <c r="D48" s="31" t="s">
        <v>139</v>
      </c>
      <c r="E48" s="202"/>
    </row>
    <row r="49" spans="2:5" s="10" customFormat="1" x14ac:dyDescent="0.2">
      <c r="B49" s="29" t="s">
        <v>111</v>
      </c>
      <c r="C49" s="30">
        <v>2.2999999999999998</v>
      </c>
      <c r="D49" s="31" t="s">
        <v>141</v>
      </c>
      <c r="E49" s="202"/>
    </row>
    <row r="50" spans="2:5" ht="15.75" thickBot="1" x14ac:dyDescent="0.3">
      <c r="B50" s="18" t="s">
        <v>148</v>
      </c>
      <c r="C50" s="19">
        <v>2.2999999999999998</v>
      </c>
      <c r="D50" s="32" t="s">
        <v>141</v>
      </c>
      <c r="E50" s="202"/>
    </row>
  </sheetData>
  <sheetProtection sheet="1" objects="1" scenarios="1" formatCells="0" formatColumns="0" formatRows="0"/>
  <customSheetViews>
    <customSheetView guid="{A679FB87-A1CB-40DE-BE63-577A323259F2}" hiddenColumns="1" topLeftCell="A25">
      <colBreaks count="1" manualBreakCount="1">
        <brk id="5" max="1048575" man="1"/>
      </colBreaks>
      <pageMargins left="0.7" right="0.7" top="0.75" bottom="0.75" header="0.3" footer="0.3"/>
      <pageSetup scale="74" orientation="portrait" r:id="rId1"/>
    </customSheetView>
  </customSheetViews>
  <mergeCells count="45">
    <mergeCell ref="B1:K1"/>
    <mergeCell ref="B2:K2"/>
    <mergeCell ref="B38:E38"/>
    <mergeCell ref="B39:E39"/>
    <mergeCell ref="B40:E40"/>
    <mergeCell ref="F18:K18"/>
    <mergeCell ref="B25:E25"/>
    <mergeCell ref="B26:E26"/>
    <mergeCell ref="B27:E27"/>
    <mergeCell ref="B31:E31"/>
    <mergeCell ref="B29:K29"/>
    <mergeCell ref="B4:K4"/>
    <mergeCell ref="B6:K6"/>
    <mergeCell ref="F7:K7"/>
    <mergeCell ref="B5:E5"/>
    <mergeCell ref="B7:E7"/>
    <mergeCell ref="B42:D42"/>
    <mergeCell ref="B3:F3"/>
    <mergeCell ref="B11:F11"/>
    <mergeCell ref="B16:F16"/>
    <mergeCell ref="B24:F24"/>
    <mergeCell ref="B30:F30"/>
    <mergeCell ref="B28:F28"/>
    <mergeCell ref="B35:F35"/>
    <mergeCell ref="B32:B34"/>
    <mergeCell ref="C32:E32"/>
    <mergeCell ref="C33:E33"/>
    <mergeCell ref="C34:E34"/>
    <mergeCell ref="B36:E36"/>
    <mergeCell ref="B17:K17"/>
    <mergeCell ref="B37:E37"/>
    <mergeCell ref="B41:F41"/>
    <mergeCell ref="B8:D8"/>
    <mergeCell ref="B9:D9"/>
    <mergeCell ref="B10:D10"/>
    <mergeCell ref="B19:D19"/>
    <mergeCell ref="B20:D20"/>
    <mergeCell ref="B21:D21"/>
    <mergeCell ref="B22:D22"/>
    <mergeCell ref="B23:D23"/>
    <mergeCell ref="B18:E18"/>
    <mergeCell ref="B12:E12"/>
    <mergeCell ref="B13:E13"/>
    <mergeCell ref="B14:E14"/>
    <mergeCell ref="B15:E15"/>
  </mergeCells>
  <dataValidations count="1">
    <dataValidation type="decimal" allowBlank="1" showInputMessage="1" showErrorMessage="1" sqref="F25:F27 F19:F23 F14:F15 F31 F36:F40 F8:F10 F5 F12 F32:F34 H36:H38">
      <formula1>0</formula1>
      <formula2>1000000000</formula2>
    </dataValidation>
  </dataValidations>
  <pageMargins left="0.7" right="0.7" top="0.75" bottom="0.75" header="0.3" footer="0.3"/>
  <pageSetup scale="61" orientation="portrait" r:id="rId2"/>
  <rowBreaks count="1" manualBreakCount="1">
    <brk id="41" min="1" max="10" man="1"/>
  </rowBreaks>
  <colBreaks count="1" manualBreakCount="1">
    <brk id="7" max="1048575" man="1"/>
  </colBreaks>
  <ignoredErrors>
    <ignoredError sqref="F40" unlockedFormula="1"/>
  </ignoredErrors>
  <drawing r:id="rId3"/>
  <legacyDrawing r:id="rId4"/>
  <controls>
    <mc:AlternateContent xmlns:mc="http://schemas.openxmlformats.org/markup-compatibility/2006">
      <mc:Choice Requires="x14">
        <control shapeId="2100" r:id="rId5" name="OptionButton19">
          <controlPr autoLine="0" autoPict="0" linkedCell="I30" r:id="rId6">
            <anchor moveWithCells="1">
              <from>
                <xdr:col>1</xdr:col>
                <xdr:colOff>76200</xdr:colOff>
                <xdr:row>29</xdr:row>
                <xdr:rowOff>104775</xdr:rowOff>
              </from>
              <to>
                <xdr:col>1</xdr:col>
                <xdr:colOff>257175</xdr:colOff>
                <xdr:row>29</xdr:row>
                <xdr:rowOff>295275</xdr:rowOff>
              </to>
            </anchor>
          </controlPr>
        </control>
      </mc:Choice>
      <mc:Fallback>
        <control shapeId="2100" r:id="rId5" name="OptionButton19"/>
      </mc:Fallback>
    </mc:AlternateContent>
    <mc:AlternateContent xmlns:mc="http://schemas.openxmlformats.org/markup-compatibility/2006">
      <mc:Choice Requires="x14">
        <control shapeId="2101" r:id="rId7" name="OptionButton20">
          <controlPr autoLine="0" autoPict="0" linkedCell="I31" r:id="rId8">
            <anchor moveWithCells="1">
              <from>
                <xdr:col>1</xdr:col>
                <xdr:colOff>76200</xdr:colOff>
                <xdr:row>30</xdr:row>
                <xdr:rowOff>114300</xdr:rowOff>
              </from>
              <to>
                <xdr:col>1</xdr:col>
                <xdr:colOff>257175</xdr:colOff>
                <xdr:row>30</xdr:row>
                <xdr:rowOff>304800</xdr:rowOff>
              </to>
            </anchor>
          </controlPr>
        </control>
      </mc:Choice>
      <mc:Fallback>
        <control shapeId="2101" r:id="rId7" name="OptionButton20"/>
      </mc:Fallback>
    </mc:AlternateContent>
    <mc:AlternateContent xmlns:mc="http://schemas.openxmlformats.org/markup-compatibility/2006">
      <mc:Choice Requires="x14">
        <control shapeId="2102" r:id="rId9" name="OptionButton21">
          <controlPr autoLine="0" autoPict="0" linkedCell="I32" r:id="rId8">
            <anchor moveWithCells="1">
              <from>
                <xdr:col>1</xdr:col>
                <xdr:colOff>76200</xdr:colOff>
                <xdr:row>32</xdr:row>
                <xdr:rowOff>95250</xdr:rowOff>
              </from>
              <to>
                <xdr:col>1</xdr:col>
                <xdr:colOff>257175</xdr:colOff>
                <xdr:row>32</xdr:row>
                <xdr:rowOff>285750</xdr:rowOff>
              </to>
            </anchor>
          </controlPr>
        </control>
      </mc:Choice>
      <mc:Fallback>
        <control shapeId="2102" r:id="rId9" name="OptionButton2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7"/>
  <sheetViews>
    <sheetView showGridLines="0" zoomScaleNormal="100" zoomScaleSheetLayoutView="100" workbookViewId="0">
      <selection activeCell="B2" sqref="B2:K2"/>
    </sheetView>
  </sheetViews>
  <sheetFormatPr defaultColWidth="9.140625" defaultRowHeight="15" x14ac:dyDescent="0.2"/>
  <cols>
    <col min="1" max="1" width="3.140625" style="10" customWidth="1"/>
    <col min="2" max="2" width="9.5703125" style="2" customWidth="1"/>
    <col min="3" max="3" width="28.42578125" style="2" customWidth="1"/>
    <col min="4" max="4" width="25.5703125" style="2" customWidth="1"/>
    <col min="5" max="5" width="2.5703125" style="2" customWidth="1"/>
    <col min="6" max="6" width="25.5703125" style="2" customWidth="1"/>
    <col min="7" max="7" width="2.7109375" style="2" customWidth="1"/>
    <col min="8" max="8" width="25.5703125" style="2" customWidth="1"/>
    <col min="9" max="9" width="2.85546875" style="2" customWidth="1"/>
    <col min="10" max="10" width="30" style="2" customWidth="1"/>
    <col min="11" max="11" width="10.7109375" style="36" customWidth="1"/>
    <col min="12" max="16384" width="9.140625" style="10"/>
  </cols>
  <sheetData>
    <row r="1" spans="1:13" ht="34.5" customHeight="1" x14ac:dyDescent="0.2">
      <c r="B1" s="518" t="s">
        <v>264</v>
      </c>
      <c r="C1" s="519"/>
      <c r="D1" s="519"/>
      <c r="E1" s="519"/>
      <c r="F1" s="519"/>
      <c r="G1" s="519"/>
      <c r="H1" s="519"/>
      <c r="I1" s="519"/>
      <c r="J1" s="519"/>
      <c r="K1" s="520"/>
    </row>
    <row r="2" spans="1:13" ht="42.75" customHeight="1" x14ac:dyDescent="0.2">
      <c r="B2" s="521" t="s">
        <v>435</v>
      </c>
      <c r="C2" s="522"/>
      <c r="D2" s="522"/>
      <c r="E2" s="523"/>
      <c r="F2" s="522"/>
      <c r="G2" s="523"/>
      <c r="H2" s="522"/>
      <c r="I2" s="523"/>
      <c r="J2" s="522"/>
      <c r="K2" s="524"/>
    </row>
    <row r="3" spans="1:13" ht="26.25" customHeight="1" x14ac:dyDescent="0.2">
      <c r="B3" s="525" t="s">
        <v>385</v>
      </c>
      <c r="C3" s="526"/>
      <c r="D3" s="526"/>
      <c r="E3" s="526"/>
      <c r="F3" s="526"/>
      <c r="G3" s="526"/>
      <c r="H3" s="526"/>
      <c r="I3" s="526"/>
      <c r="J3" s="526"/>
      <c r="K3" s="527"/>
    </row>
    <row r="4" spans="1:13" ht="111" customHeight="1" thickBot="1" x14ac:dyDescent="0.25">
      <c r="B4" s="530" t="s">
        <v>495</v>
      </c>
      <c r="C4" s="531"/>
      <c r="D4" s="531"/>
      <c r="E4" s="531"/>
      <c r="F4" s="531"/>
      <c r="G4" s="531"/>
      <c r="H4" s="531"/>
      <c r="I4" s="531"/>
      <c r="J4" s="531"/>
      <c r="K4" s="532"/>
    </row>
    <row r="5" spans="1:13" ht="16.5" thickBot="1" x14ac:dyDescent="0.3">
      <c r="A5"/>
      <c r="B5"/>
      <c r="C5"/>
      <c r="D5"/>
      <c r="E5"/>
      <c r="F5"/>
      <c r="G5"/>
      <c r="H5"/>
      <c r="I5"/>
      <c r="J5"/>
      <c r="K5"/>
      <c r="L5"/>
      <c r="M5"/>
    </row>
    <row r="6" spans="1:13" ht="39" customHeight="1" x14ac:dyDescent="0.2">
      <c r="B6" s="533" t="s">
        <v>438</v>
      </c>
      <c r="C6" s="534"/>
      <c r="D6" s="534"/>
      <c r="E6" s="534"/>
      <c r="F6" s="534"/>
      <c r="G6" s="534"/>
      <c r="H6" s="534"/>
      <c r="I6" s="534"/>
      <c r="J6" s="534"/>
      <c r="K6" s="535"/>
    </row>
    <row r="7" spans="1:13" ht="23.25" customHeight="1" x14ac:dyDescent="0.2">
      <c r="B7" s="528" t="s">
        <v>289</v>
      </c>
      <c r="C7" s="529"/>
      <c r="D7" s="529"/>
      <c r="E7" s="529"/>
      <c r="F7" s="529"/>
      <c r="G7" s="529"/>
      <c r="H7" s="529"/>
      <c r="I7" s="257"/>
      <c r="J7" s="263">
        <f>IF('2. MPS Inputs'!I32=TRUE,'Per-Household Costs'!D38,'Per-Household Costs'!D23)</f>
        <v>0</v>
      </c>
      <c r="K7" s="264" t="s">
        <v>6</v>
      </c>
    </row>
    <row r="8" spans="1:13" ht="23.25" customHeight="1" thickBot="1" x14ac:dyDescent="0.25">
      <c r="B8" s="566" t="s">
        <v>386</v>
      </c>
      <c r="C8" s="567"/>
      <c r="D8" s="567"/>
      <c r="E8" s="567"/>
      <c r="F8" s="567"/>
      <c r="G8" s="567"/>
      <c r="H8" s="567"/>
      <c r="I8" s="568"/>
      <c r="J8" s="265">
        <f>'2. MPS Inputs'!F40</f>
        <v>0</v>
      </c>
      <c r="K8" s="264" t="s">
        <v>7</v>
      </c>
    </row>
    <row r="9" spans="1:13" ht="23.25" customHeight="1" thickTop="1" thickBot="1" x14ac:dyDescent="0.25">
      <c r="B9" s="564" t="s">
        <v>436</v>
      </c>
      <c r="C9" s="565"/>
      <c r="D9" s="565"/>
      <c r="E9" s="565"/>
      <c r="F9" s="565"/>
      <c r="G9" s="565"/>
      <c r="H9" s="565"/>
      <c r="I9" s="565"/>
      <c r="J9" s="266">
        <f>IF(J8=0,0,J7/J8)</f>
        <v>0</v>
      </c>
      <c r="K9" s="158" t="s">
        <v>8</v>
      </c>
    </row>
    <row r="10" spans="1:13" ht="16.5" customHeight="1" thickBot="1" x14ac:dyDescent="0.3">
      <c r="B10"/>
      <c r="C10"/>
      <c r="D10"/>
      <c r="E10"/>
      <c r="F10"/>
      <c r="G10"/>
      <c r="H10"/>
      <c r="I10"/>
      <c r="J10"/>
      <c r="K10"/>
    </row>
    <row r="11" spans="1:13" ht="39" customHeight="1" x14ac:dyDescent="0.2">
      <c r="B11" s="533" t="s">
        <v>437</v>
      </c>
      <c r="C11" s="534"/>
      <c r="D11" s="534"/>
      <c r="E11" s="534"/>
      <c r="F11" s="534"/>
      <c r="G11" s="534"/>
      <c r="H11" s="534"/>
      <c r="I11" s="534"/>
      <c r="J11" s="534"/>
      <c r="K11" s="535"/>
    </row>
    <row r="12" spans="1:13" ht="20.25" customHeight="1" x14ac:dyDescent="0.2">
      <c r="B12" s="569" t="s">
        <v>496</v>
      </c>
      <c r="C12" s="570"/>
      <c r="D12" s="570"/>
      <c r="E12" s="571"/>
      <c r="F12" s="570"/>
      <c r="G12" s="571"/>
      <c r="H12" s="570"/>
      <c r="I12" s="571"/>
      <c r="J12" s="570"/>
      <c r="K12" s="572"/>
    </row>
    <row r="13" spans="1:13" ht="21.75" customHeight="1" x14ac:dyDescent="0.2">
      <c r="B13" s="555" t="s">
        <v>484</v>
      </c>
      <c r="C13" s="556"/>
      <c r="D13" s="563" t="s">
        <v>42</v>
      </c>
      <c r="E13" s="562"/>
      <c r="F13" s="561" t="s">
        <v>43</v>
      </c>
      <c r="G13" s="562"/>
      <c r="H13" s="561" t="s">
        <v>44</v>
      </c>
      <c r="I13" s="563"/>
      <c r="J13" s="573" t="s">
        <v>484</v>
      </c>
      <c r="K13" s="574"/>
    </row>
    <row r="14" spans="1:13" ht="25.5" customHeight="1" x14ac:dyDescent="0.2">
      <c r="B14" s="557"/>
      <c r="C14" s="558"/>
      <c r="D14" s="34" t="s">
        <v>45</v>
      </c>
      <c r="E14" s="260" t="s">
        <v>490</v>
      </c>
      <c r="F14" s="34" t="s">
        <v>46</v>
      </c>
      <c r="G14" s="262" t="s">
        <v>490</v>
      </c>
      <c r="H14" s="35" t="s">
        <v>47</v>
      </c>
      <c r="I14" s="261" t="s">
        <v>490</v>
      </c>
      <c r="J14" s="575"/>
      <c r="K14" s="576"/>
    </row>
    <row r="15" spans="1:13" ht="15.75" customHeight="1" x14ac:dyDescent="0.2">
      <c r="B15" s="557"/>
      <c r="C15" s="558"/>
      <c r="D15" s="34"/>
      <c r="E15" s="286"/>
      <c r="F15" s="34"/>
      <c r="G15" s="34"/>
      <c r="H15" s="35"/>
      <c r="I15" s="35"/>
      <c r="J15" s="575"/>
      <c r="K15" s="576"/>
    </row>
    <row r="16" spans="1:13" ht="26.25" customHeight="1" x14ac:dyDescent="0.25">
      <c r="B16" s="557"/>
      <c r="C16" s="558"/>
      <c r="D16" s="539" t="s">
        <v>48</v>
      </c>
      <c r="E16" s="254"/>
      <c r="F16" s="540" t="s">
        <v>387</v>
      </c>
      <c r="G16" s="541"/>
      <c r="H16" s="541"/>
      <c r="I16" s="192"/>
      <c r="J16" s="575"/>
      <c r="K16" s="576"/>
    </row>
    <row r="17" spans="2:11" ht="63.75" customHeight="1" x14ac:dyDescent="0.2">
      <c r="B17" s="557"/>
      <c r="C17" s="558"/>
      <c r="D17" s="539"/>
      <c r="E17" s="254"/>
      <c r="F17" s="538" t="s">
        <v>49</v>
      </c>
      <c r="G17" s="453"/>
      <c r="H17" s="453"/>
      <c r="I17" s="191"/>
      <c r="J17" s="575"/>
      <c r="K17" s="576"/>
    </row>
    <row r="18" spans="2:11" ht="21" customHeight="1" thickBot="1" x14ac:dyDescent="0.25">
      <c r="B18" s="559"/>
      <c r="C18" s="560"/>
      <c r="D18" s="287" t="s">
        <v>484</v>
      </c>
      <c r="E18" s="288"/>
      <c r="F18" s="287"/>
      <c r="G18" s="287"/>
      <c r="H18" s="287"/>
      <c r="I18" s="193"/>
      <c r="J18" s="577"/>
      <c r="K18" s="578"/>
    </row>
    <row r="19" spans="2:11" ht="15.75" thickBot="1" x14ac:dyDescent="0.25"/>
    <row r="20" spans="2:11" ht="26.25" customHeight="1" x14ac:dyDescent="0.2">
      <c r="B20" s="542" t="s">
        <v>122</v>
      </c>
      <c r="C20" s="543"/>
      <c r="D20" s="543"/>
      <c r="E20" s="543"/>
      <c r="F20" s="543"/>
      <c r="G20" s="544"/>
      <c r="H20" s="545"/>
      <c r="I20" s="236"/>
      <c r="J20" s="10"/>
      <c r="K20" s="10"/>
    </row>
    <row r="21" spans="2:11" s="39" customFormat="1" x14ac:dyDescent="0.2">
      <c r="B21" s="546" t="s">
        <v>123</v>
      </c>
      <c r="C21" s="547"/>
      <c r="D21" s="547"/>
      <c r="E21" s="273"/>
      <c r="F21" s="293" t="s">
        <v>173</v>
      </c>
      <c r="G21" s="293"/>
      <c r="H21" s="38" t="s">
        <v>174</v>
      </c>
      <c r="I21" s="258"/>
    </row>
    <row r="22" spans="2:11" s="39" customFormat="1" x14ac:dyDescent="0.2">
      <c r="B22" s="552" t="s">
        <v>439</v>
      </c>
      <c r="C22" s="553"/>
      <c r="D22" s="554"/>
      <c r="E22" s="289"/>
      <c r="F22" s="294">
        <v>2.2999999999999998</v>
      </c>
      <c r="G22" s="294"/>
      <c r="H22" s="40" t="s">
        <v>140</v>
      </c>
      <c r="I22" s="259"/>
    </row>
    <row r="23" spans="2:11" x14ac:dyDescent="0.2">
      <c r="B23" s="550" t="s">
        <v>136</v>
      </c>
      <c r="C23" s="551"/>
      <c r="D23" s="551"/>
      <c r="E23" s="290"/>
      <c r="F23" s="294">
        <v>2.2000000000000002</v>
      </c>
      <c r="G23" s="294"/>
      <c r="H23" s="14" t="s">
        <v>135</v>
      </c>
      <c r="I23" s="202"/>
      <c r="J23" s="10"/>
      <c r="K23" s="10"/>
    </row>
    <row r="24" spans="2:11" x14ac:dyDescent="0.2">
      <c r="B24" s="548" t="s">
        <v>111</v>
      </c>
      <c r="C24" s="549"/>
      <c r="D24" s="549"/>
      <c r="E24" s="291"/>
      <c r="F24" s="294">
        <v>2.2999999999999998</v>
      </c>
      <c r="G24" s="294"/>
      <c r="H24" s="14" t="s">
        <v>141</v>
      </c>
      <c r="I24" s="202"/>
      <c r="J24" s="10"/>
      <c r="K24" s="10"/>
    </row>
    <row r="25" spans="2:11" x14ac:dyDescent="0.2">
      <c r="B25" s="548" t="s">
        <v>130</v>
      </c>
      <c r="C25" s="549"/>
      <c r="D25" s="549"/>
      <c r="E25" s="291"/>
      <c r="F25" s="294">
        <v>2.2999999999999998</v>
      </c>
      <c r="G25" s="294"/>
      <c r="H25" s="14" t="s">
        <v>141</v>
      </c>
      <c r="I25" s="202"/>
      <c r="J25" s="10"/>
      <c r="K25" s="10"/>
    </row>
    <row r="26" spans="2:11" ht="15" customHeight="1" x14ac:dyDescent="0.2">
      <c r="B26" s="548" t="s">
        <v>440</v>
      </c>
      <c r="C26" s="549"/>
      <c r="D26" s="549"/>
      <c r="E26" s="291"/>
      <c r="F26" s="294">
        <v>2.2999999999999998</v>
      </c>
      <c r="G26" s="294"/>
      <c r="H26" s="14" t="s">
        <v>141</v>
      </c>
      <c r="I26" s="202"/>
    </row>
    <row r="27" spans="2:11" ht="15" customHeight="1" thickBot="1" x14ac:dyDescent="0.25">
      <c r="B27" s="536" t="s">
        <v>149</v>
      </c>
      <c r="C27" s="537"/>
      <c r="D27" s="537"/>
      <c r="E27" s="292"/>
      <c r="F27" s="295">
        <v>2.2999999999999998</v>
      </c>
      <c r="G27" s="295"/>
      <c r="H27" s="20" t="s">
        <v>141</v>
      </c>
      <c r="I27" s="202"/>
    </row>
  </sheetData>
  <sheetProtection sheet="1" objects="1" scenarios="1" formatCells="0" formatColumns="0" formatRows="0"/>
  <customSheetViews>
    <customSheetView guid="{A679FB87-A1CB-40DE-BE63-577A323259F2}" topLeftCell="A10">
      <selection activeCell="J16" sqref="J16"/>
      <pageMargins left="0.7" right="0.7" top="0.75" bottom="0.75" header="0.3" footer="0.3"/>
      <pageSetup scale="88" orientation="portrait" r:id="rId1"/>
    </customSheetView>
  </customSheetViews>
  <mergeCells count="26">
    <mergeCell ref="B9:I9"/>
    <mergeCell ref="B8:I8"/>
    <mergeCell ref="B12:K12"/>
    <mergeCell ref="B11:K11"/>
    <mergeCell ref="J13:K18"/>
    <mergeCell ref="B27:D27"/>
    <mergeCell ref="F17:H17"/>
    <mergeCell ref="D16:D17"/>
    <mergeCell ref="F16:H16"/>
    <mergeCell ref="B20:H20"/>
    <mergeCell ref="B21:D21"/>
    <mergeCell ref="B24:D24"/>
    <mergeCell ref="B23:D23"/>
    <mergeCell ref="B25:D25"/>
    <mergeCell ref="B22:D22"/>
    <mergeCell ref="B26:D26"/>
    <mergeCell ref="B13:C18"/>
    <mergeCell ref="F13:G13"/>
    <mergeCell ref="H13:I13"/>
    <mergeCell ref="D13:E13"/>
    <mergeCell ref="B1:K1"/>
    <mergeCell ref="B2:K2"/>
    <mergeCell ref="B3:K3"/>
    <mergeCell ref="B7:H7"/>
    <mergeCell ref="B4:K4"/>
    <mergeCell ref="B6:K6"/>
  </mergeCells>
  <conditionalFormatting sqref="D14">
    <cfRule type="expression" dxfId="47" priority="6">
      <formula>$J$9&lt;0.01</formula>
    </cfRule>
  </conditionalFormatting>
  <conditionalFormatting sqref="F14">
    <cfRule type="expression" dxfId="46" priority="5">
      <formula>AND($J$9&gt;=0.01,$J$9&lt;=0.02)</formula>
    </cfRule>
  </conditionalFormatting>
  <conditionalFormatting sqref="H14">
    <cfRule type="expression" dxfId="45" priority="4">
      <formula>$J$9&gt;0.02</formula>
    </cfRule>
  </conditionalFormatting>
  <conditionalFormatting sqref="E14">
    <cfRule type="expression" dxfId="44" priority="3">
      <formula>$J$9&lt;0.01</formula>
    </cfRule>
  </conditionalFormatting>
  <conditionalFormatting sqref="G14">
    <cfRule type="expression" dxfId="43" priority="2">
      <formula>AND($J$9&gt;=0.01,$J$9&lt;=0.02)</formula>
    </cfRule>
  </conditionalFormatting>
  <conditionalFormatting sqref="I14">
    <cfRule type="expression" dxfId="42" priority="1">
      <formula>$J$9&gt;0.02</formula>
    </cfRule>
  </conditionalFormatting>
  <pageMargins left="0.7" right="0.7" top="0.75" bottom="0.75" header="0.3" footer="0.3"/>
  <pageSetup scale="55" fitToHeight="0" orientation="portrait"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59999389629810485"/>
    <pageSetUpPr fitToPage="1"/>
  </sheetPr>
  <dimension ref="A1:Y56"/>
  <sheetViews>
    <sheetView showGridLines="0" zoomScaleNormal="100" zoomScaleSheetLayoutView="100" zoomScalePageLayoutView="85" workbookViewId="0">
      <selection activeCell="B1" sqref="B1:J1"/>
    </sheetView>
  </sheetViews>
  <sheetFormatPr defaultColWidth="9.140625" defaultRowHeight="15" x14ac:dyDescent="0.25"/>
  <cols>
    <col min="1" max="1" width="3.28515625" style="3" customWidth="1"/>
    <col min="2" max="2" width="59.85546875" style="3" customWidth="1"/>
    <col min="3" max="3" width="41.7109375" style="3" customWidth="1"/>
    <col min="4" max="4" width="29.140625" style="3" customWidth="1"/>
    <col min="5" max="5" width="2.5703125" style="3" customWidth="1"/>
    <col min="6" max="6" width="9.28515625" style="3" customWidth="1"/>
    <col min="7" max="7" width="34.42578125" style="3" hidden="1" customWidth="1"/>
    <col min="8" max="8" width="6.140625" style="3" hidden="1" customWidth="1"/>
    <col min="9" max="9" width="6.140625" style="24" hidden="1" customWidth="1"/>
    <col min="10" max="10" width="2.28515625" style="24" customWidth="1"/>
    <col min="11" max="11" width="9.140625" style="24"/>
    <col min="12" max="16384" width="9.140625" style="3"/>
  </cols>
  <sheetData>
    <row r="1" spans="1:11" ht="33.75" customHeight="1" x14ac:dyDescent="0.25">
      <c r="B1" s="624" t="s">
        <v>265</v>
      </c>
      <c r="C1" s="625"/>
      <c r="D1" s="625"/>
      <c r="E1" s="625"/>
      <c r="F1" s="625"/>
      <c r="G1" s="625"/>
      <c r="H1" s="625"/>
      <c r="I1" s="625"/>
      <c r="J1" s="626"/>
      <c r="K1" s="3"/>
    </row>
    <row r="2" spans="1:11" ht="138.75" customHeight="1" thickBot="1" x14ac:dyDescent="0.3">
      <c r="B2" s="627" t="s">
        <v>493</v>
      </c>
      <c r="C2" s="628"/>
      <c r="D2" s="628"/>
      <c r="E2" s="628"/>
      <c r="F2" s="628"/>
      <c r="G2" s="628"/>
      <c r="H2" s="628"/>
      <c r="I2" s="628"/>
      <c r="J2" s="629"/>
    </row>
    <row r="3" spans="1:11" ht="15.75" thickBot="1" x14ac:dyDescent="0.3">
      <c r="A3" s="24"/>
      <c r="B3" s="621"/>
      <c r="C3" s="621"/>
      <c r="D3" s="621"/>
      <c r="E3" s="621"/>
      <c r="F3" s="621"/>
    </row>
    <row r="4" spans="1:11" ht="26.25" customHeight="1" x14ac:dyDescent="0.25">
      <c r="B4" s="630" t="s">
        <v>401</v>
      </c>
      <c r="C4" s="631"/>
      <c r="D4" s="631"/>
      <c r="E4" s="631"/>
      <c r="F4" s="631"/>
      <c r="G4" s="631"/>
      <c r="H4" s="631"/>
      <c r="I4" s="631"/>
      <c r="J4" s="632"/>
    </row>
    <row r="5" spans="1:11" ht="33.950000000000003" customHeight="1" x14ac:dyDescent="0.25">
      <c r="B5" s="253" t="s">
        <v>50</v>
      </c>
      <c r="C5" s="170" t="s">
        <v>51</v>
      </c>
      <c r="D5" s="622" t="s">
        <v>52</v>
      </c>
      <c r="E5" s="623"/>
      <c r="F5" s="633"/>
      <c r="G5" s="633"/>
      <c r="H5" s="633"/>
      <c r="I5" s="633"/>
      <c r="J5" s="634"/>
    </row>
    <row r="6" spans="1:11" ht="33.950000000000003" customHeight="1" x14ac:dyDescent="0.25">
      <c r="B6" s="159" t="s">
        <v>389</v>
      </c>
      <c r="C6" s="171" t="s">
        <v>102</v>
      </c>
      <c r="D6" s="222"/>
      <c r="E6" s="252" t="s">
        <v>490</v>
      </c>
      <c r="F6" s="635" t="s">
        <v>6</v>
      </c>
      <c r="G6" s="635"/>
      <c r="H6" s="635"/>
      <c r="I6" s="635"/>
      <c r="J6" s="636"/>
    </row>
    <row r="7" spans="1:11" ht="33.950000000000003" customHeight="1" x14ac:dyDescent="0.25">
      <c r="B7" s="160" t="s">
        <v>390</v>
      </c>
      <c r="C7" s="171" t="s">
        <v>102</v>
      </c>
      <c r="D7" s="207"/>
      <c r="E7" s="238" t="s">
        <v>490</v>
      </c>
      <c r="F7" s="637" t="s">
        <v>7</v>
      </c>
      <c r="G7" s="637"/>
      <c r="H7" s="637"/>
      <c r="I7" s="637"/>
      <c r="J7" s="638"/>
    </row>
    <row r="8" spans="1:11" ht="33.950000000000003" customHeight="1" x14ac:dyDescent="0.25">
      <c r="B8" s="160" t="s">
        <v>391</v>
      </c>
      <c r="C8" s="171" t="s">
        <v>102</v>
      </c>
      <c r="D8" s="207"/>
      <c r="E8" s="238" t="s">
        <v>490</v>
      </c>
      <c r="F8" s="637" t="s">
        <v>8</v>
      </c>
      <c r="G8" s="637"/>
      <c r="H8" s="637"/>
      <c r="I8" s="637"/>
      <c r="J8" s="638"/>
    </row>
    <row r="9" spans="1:11" ht="33.950000000000003" customHeight="1" x14ac:dyDescent="0.25">
      <c r="B9" s="160" t="s">
        <v>256</v>
      </c>
      <c r="C9" s="172" t="s">
        <v>460</v>
      </c>
      <c r="D9" s="239"/>
      <c r="E9" s="240" t="s">
        <v>490</v>
      </c>
      <c r="F9" s="637" t="s">
        <v>9</v>
      </c>
      <c r="G9" s="637"/>
      <c r="H9" s="637"/>
      <c r="I9" s="637"/>
      <c r="J9" s="638"/>
    </row>
    <row r="10" spans="1:11" ht="33.950000000000003" customHeight="1" x14ac:dyDescent="0.25">
      <c r="B10" s="160" t="s">
        <v>392</v>
      </c>
      <c r="C10" s="172" t="s">
        <v>103</v>
      </c>
      <c r="D10" s="243"/>
      <c r="E10" s="244" t="s">
        <v>490</v>
      </c>
      <c r="F10" s="637" t="s">
        <v>10</v>
      </c>
      <c r="G10" s="637"/>
      <c r="H10" s="637"/>
      <c r="I10" s="637"/>
      <c r="J10" s="638"/>
    </row>
    <row r="11" spans="1:11" ht="33.950000000000003" customHeight="1" x14ac:dyDescent="0.25">
      <c r="B11" s="160" t="s">
        <v>393</v>
      </c>
      <c r="C11" s="172" t="s">
        <v>60</v>
      </c>
      <c r="D11" s="241"/>
      <c r="E11" s="242" t="s">
        <v>490</v>
      </c>
      <c r="F11" s="637" t="s">
        <v>11</v>
      </c>
      <c r="G11" s="637"/>
      <c r="H11" s="637"/>
      <c r="I11" s="637"/>
      <c r="J11" s="638"/>
    </row>
    <row r="12" spans="1:11" ht="33.950000000000003" customHeight="1" x14ac:dyDescent="0.25">
      <c r="B12" s="160" t="s">
        <v>255</v>
      </c>
      <c r="C12" s="172" t="s">
        <v>254</v>
      </c>
      <c r="D12" s="319">
        <f>'2. MPS Inputs'!F36</f>
        <v>0</v>
      </c>
      <c r="E12" s="320"/>
      <c r="F12" s="637" t="s">
        <v>24</v>
      </c>
      <c r="G12" s="637"/>
      <c r="H12" s="637"/>
      <c r="I12" s="637"/>
      <c r="J12" s="638"/>
    </row>
    <row r="13" spans="1:11" ht="33.950000000000003" customHeight="1" x14ac:dyDescent="0.25">
      <c r="B13" s="160" t="s">
        <v>394</v>
      </c>
      <c r="C13" s="172" t="s">
        <v>58</v>
      </c>
      <c r="D13" s="207"/>
      <c r="E13" s="238" t="s">
        <v>490</v>
      </c>
      <c r="F13" s="637" t="s">
        <v>31</v>
      </c>
      <c r="G13" s="637"/>
      <c r="H13" s="637"/>
      <c r="I13" s="637"/>
      <c r="J13" s="638"/>
    </row>
    <row r="14" spans="1:11" ht="33.950000000000003" customHeight="1" x14ac:dyDescent="0.25">
      <c r="B14" s="160" t="s">
        <v>395</v>
      </c>
      <c r="C14" s="171" t="s">
        <v>102</v>
      </c>
      <c r="D14" s="243"/>
      <c r="E14" s="244" t="s">
        <v>490</v>
      </c>
      <c r="F14" s="637" t="s">
        <v>32</v>
      </c>
      <c r="G14" s="637"/>
      <c r="H14" s="637"/>
      <c r="I14" s="637"/>
      <c r="J14" s="638"/>
    </row>
    <row r="15" spans="1:11" ht="33.950000000000003" customHeight="1" x14ac:dyDescent="0.25">
      <c r="B15" s="160" t="s">
        <v>396</v>
      </c>
      <c r="C15" s="171" t="s">
        <v>102</v>
      </c>
      <c r="D15" s="205"/>
      <c r="E15" s="237" t="s">
        <v>490</v>
      </c>
      <c r="F15" s="637" t="s">
        <v>33</v>
      </c>
      <c r="G15" s="637"/>
      <c r="H15" s="637"/>
      <c r="I15" s="637"/>
      <c r="J15" s="638"/>
    </row>
    <row r="16" spans="1:11" ht="24.75" customHeight="1" x14ac:dyDescent="0.2">
      <c r="B16" s="639" t="s">
        <v>441</v>
      </c>
      <c r="C16" s="640"/>
      <c r="D16" s="640"/>
      <c r="E16" s="640"/>
      <c r="F16" s="640"/>
      <c r="G16" s="640"/>
      <c r="H16" s="640"/>
      <c r="I16" s="640"/>
      <c r="J16" s="641"/>
    </row>
    <row r="17" spans="1:25" ht="210" customHeight="1" x14ac:dyDescent="0.25">
      <c r="B17" s="645"/>
      <c r="C17" s="646"/>
      <c r="D17" s="646"/>
      <c r="E17" s="646"/>
      <c r="F17" s="646"/>
      <c r="G17" s="206"/>
      <c r="H17" s="206"/>
      <c r="I17" s="206"/>
      <c r="J17" s="209" t="s">
        <v>490</v>
      </c>
    </row>
    <row r="18" spans="1:25" ht="84" customHeight="1" x14ac:dyDescent="0.25">
      <c r="B18" s="642" t="s">
        <v>442</v>
      </c>
      <c r="C18" s="643"/>
      <c r="D18" s="643"/>
      <c r="E18" s="643"/>
      <c r="F18" s="643"/>
      <c r="G18" s="643"/>
      <c r="H18" s="643"/>
      <c r="I18" s="643"/>
      <c r="J18" s="644"/>
    </row>
    <row r="19" spans="1:25" s="173" customFormat="1" ht="21" customHeight="1" x14ac:dyDescent="0.25">
      <c r="B19" s="599" t="s">
        <v>482</v>
      </c>
      <c r="C19" s="600"/>
      <c r="D19" s="600"/>
      <c r="E19" s="600"/>
      <c r="F19" s="600"/>
      <c r="G19" s="247"/>
      <c r="H19" s="247" t="b">
        <v>1</v>
      </c>
      <c r="I19" s="247"/>
      <c r="J19" s="248" t="s">
        <v>490</v>
      </c>
      <c r="K19" s="25"/>
    </row>
    <row r="20" spans="1:25" s="173" customFormat="1" ht="21" customHeight="1" x14ac:dyDescent="0.25">
      <c r="B20" s="601" t="s">
        <v>483</v>
      </c>
      <c r="C20" s="602"/>
      <c r="D20" s="602"/>
      <c r="E20" s="602"/>
      <c r="F20" s="602"/>
      <c r="G20" s="225"/>
      <c r="H20" s="225" t="b">
        <v>0</v>
      </c>
      <c r="I20" s="225"/>
      <c r="J20" s="249" t="s">
        <v>490</v>
      </c>
      <c r="K20" s="25"/>
    </row>
    <row r="21" spans="1:25" ht="33.75" customHeight="1" thickBot="1" x14ac:dyDescent="0.3">
      <c r="B21" s="245" t="s">
        <v>388</v>
      </c>
      <c r="C21" s="246" t="s">
        <v>58</v>
      </c>
      <c r="D21" s="250">
        <v>40000</v>
      </c>
      <c r="E21" s="251" t="s">
        <v>490</v>
      </c>
      <c r="F21" s="616" t="s">
        <v>402</v>
      </c>
      <c r="G21" s="617"/>
      <c r="H21" s="617"/>
      <c r="I21" s="617"/>
      <c r="J21" s="618"/>
    </row>
    <row r="22" spans="1:25" ht="15.75" thickBot="1" x14ac:dyDescent="0.3">
      <c r="A22" s="24"/>
      <c r="B22" s="603"/>
      <c r="C22" s="603"/>
      <c r="D22" s="603"/>
      <c r="E22" s="603"/>
      <c r="F22" s="603"/>
    </row>
    <row r="23" spans="1:25" ht="26.25" customHeight="1" x14ac:dyDescent="0.25">
      <c r="B23" s="583" t="s">
        <v>406</v>
      </c>
      <c r="C23" s="584"/>
      <c r="D23" s="584"/>
      <c r="E23" s="584"/>
      <c r="F23" s="584"/>
      <c r="G23" s="584"/>
      <c r="H23" s="584"/>
      <c r="I23" s="584"/>
      <c r="J23" s="585"/>
    </row>
    <row r="24" spans="1:25" s="24" customFormat="1" ht="33.950000000000003" customHeight="1" x14ac:dyDescent="0.25">
      <c r="A24" s="3"/>
      <c r="B24" s="586" t="s">
        <v>65</v>
      </c>
      <c r="C24" s="587"/>
      <c r="D24" s="587"/>
      <c r="E24" s="587"/>
      <c r="F24" s="587"/>
      <c r="G24" s="587"/>
      <c r="H24" s="587"/>
      <c r="I24" s="587"/>
      <c r="J24" s="588"/>
      <c r="L24" s="3"/>
      <c r="M24" s="3"/>
      <c r="N24" s="3"/>
      <c r="O24" s="3"/>
      <c r="P24" s="3"/>
      <c r="Q24" s="3"/>
      <c r="R24" s="3"/>
      <c r="S24" s="3"/>
      <c r="T24" s="3"/>
      <c r="U24" s="3"/>
      <c r="V24" s="3"/>
      <c r="W24" s="3"/>
      <c r="X24" s="3"/>
      <c r="Y24" s="3"/>
    </row>
    <row r="25" spans="1:25" s="24" customFormat="1" ht="33.950000000000003" customHeight="1" x14ac:dyDescent="0.25">
      <c r="A25" s="3"/>
      <c r="B25" s="604" t="s">
        <v>183</v>
      </c>
      <c r="C25" s="605"/>
      <c r="D25" s="619">
        <f>D6+D7</f>
        <v>0</v>
      </c>
      <c r="E25" s="620"/>
      <c r="F25" s="593" t="s">
        <v>67</v>
      </c>
      <c r="G25" s="593"/>
      <c r="H25" s="593"/>
      <c r="I25" s="593"/>
      <c r="J25" s="594"/>
      <c r="L25" s="3"/>
      <c r="M25" s="3"/>
      <c r="N25" s="3"/>
      <c r="O25" s="3"/>
      <c r="P25" s="3"/>
      <c r="Q25" s="3"/>
      <c r="R25" s="3"/>
      <c r="S25" s="3"/>
      <c r="T25" s="3"/>
      <c r="U25" s="3"/>
      <c r="V25" s="3"/>
      <c r="W25" s="3"/>
      <c r="X25" s="3"/>
      <c r="Y25" s="3"/>
    </row>
    <row r="26" spans="1:25" s="24" customFormat="1" ht="33.950000000000003" customHeight="1" x14ac:dyDescent="0.25">
      <c r="A26" s="3"/>
      <c r="B26" s="606" t="s">
        <v>339</v>
      </c>
      <c r="C26" s="607"/>
      <c r="D26" s="610">
        <f>IF(D8=0,0,D25/D8)</f>
        <v>0</v>
      </c>
      <c r="E26" s="611"/>
      <c r="F26" s="593" t="s">
        <v>68</v>
      </c>
      <c r="G26" s="593"/>
      <c r="H26" s="593"/>
      <c r="I26" s="593"/>
      <c r="J26" s="594"/>
      <c r="L26" s="3"/>
      <c r="M26" s="3"/>
      <c r="N26" s="3"/>
      <c r="O26" s="3"/>
      <c r="P26" s="3"/>
      <c r="Q26" s="3"/>
      <c r="R26" s="3"/>
      <c r="S26" s="3"/>
      <c r="T26" s="3"/>
      <c r="U26" s="3"/>
      <c r="V26" s="3"/>
      <c r="W26" s="3"/>
      <c r="X26" s="3"/>
      <c r="Y26" s="3"/>
    </row>
    <row r="27" spans="1:25" s="24" customFormat="1" ht="33.950000000000003" customHeight="1" x14ac:dyDescent="0.25">
      <c r="A27" s="3"/>
      <c r="B27" s="586" t="s">
        <v>403</v>
      </c>
      <c r="C27" s="587"/>
      <c r="D27" s="587"/>
      <c r="E27" s="587"/>
      <c r="F27" s="587"/>
      <c r="G27" s="587"/>
      <c r="H27" s="587"/>
      <c r="I27" s="587"/>
      <c r="J27" s="588"/>
      <c r="L27" s="3"/>
      <c r="M27" s="3"/>
      <c r="N27" s="3"/>
      <c r="O27" s="3"/>
      <c r="P27" s="3"/>
      <c r="Q27" s="3"/>
      <c r="R27" s="3"/>
      <c r="S27" s="3"/>
      <c r="T27" s="3"/>
      <c r="U27" s="3"/>
      <c r="V27" s="3"/>
      <c r="W27" s="3"/>
      <c r="X27" s="3"/>
      <c r="Y27" s="3"/>
    </row>
    <row r="28" spans="1:25" s="24" customFormat="1" ht="33.950000000000003" customHeight="1" x14ac:dyDescent="0.25">
      <c r="A28" s="3"/>
      <c r="B28" s="608" t="s">
        <v>404</v>
      </c>
      <c r="C28" s="609"/>
      <c r="D28" s="612">
        <f>IF(D21="", "N/A",IF(D21=0,0,((D6+D7)/D21)))</f>
        <v>0</v>
      </c>
      <c r="E28" s="613"/>
      <c r="F28" s="591" t="s">
        <v>405</v>
      </c>
      <c r="G28" s="591"/>
      <c r="H28" s="591"/>
      <c r="I28" s="591"/>
      <c r="J28" s="592"/>
      <c r="L28" s="3"/>
      <c r="M28" s="3"/>
      <c r="N28" s="3"/>
      <c r="O28" s="3"/>
      <c r="P28" s="3"/>
      <c r="Q28" s="3"/>
      <c r="R28" s="3"/>
      <c r="S28" s="3"/>
      <c r="T28" s="3"/>
      <c r="U28" s="3"/>
      <c r="V28" s="3"/>
      <c r="W28" s="3"/>
      <c r="X28" s="3"/>
      <c r="Y28" s="3"/>
    </row>
    <row r="29" spans="1:25" s="24" customFormat="1" ht="33.950000000000003" customHeight="1" x14ac:dyDescent="0.25">
      <c r="A29" s="3"/>
      <c r="B29" s="586" t="s">
        <v>66</v>
      </c>
      <c r="C29" s="587"/>
      <c r="D29" s="587"/>
      <c r="E29" s="587"/>
      <c r="F29" s="587"/>
      <c r="G29" s="587"/>
      <c r="H29" s="587"/>
      <c r="I29" s="587"/>
      <c r="J29" s="588"/>
      <c r="L29" s="3"/>
      <c r="M29" s="3"/>
      <c r="N29" s="3"/>
      <c r="O29" s="3"/>
      <c r="P29" s="3"/>
      <c r="Q29" s="3"/>
      <c r="R29" s="3"/>
      <c r="S29" s="3"/>
      <c r="T29" s="3"/>
      <c r="U29" s="3"/>
      <c r="V29" s="3"/>
      <c r="W29" s="3"/>
      <c r="X29" s="3"/>
      <c r="Y29" s="3"/>
    </row>
    <row r="30" spans="1:25" s="24" customFormat="1" ht="33.950000000000003" customHeight="1" thickBot="1" x14ac:dyDescent="0.3">
      <c r="A30" s="3"/>
      <c r="B30" s="597" t="s">
        <v>340</v>
      </c>
      <c r="C30" s="598"/>
      <c r="D30" s="614">
        <f>IF(D8=0,0,D15/D8)</f>
        <v>0</v>
      </c>
      <c r="E30" s="615"/>
      <c r="F30" s="589" t="s">
        <v>69</v>
      </c>
      <c r="G30" s="589"/>
      <c r="H30" s="589"/>
      <c r="I30" s="589"/>
      <c r="J30" s="590"/>
      <c r="L30" s="3"/>
      <c r="M30" s="3"/>
      <c r="N30" s="3"/>
      <c r="O30" s="3"/>
      <c r="P30" s="3"/>
      <c r="Q30" s="3"/>
      <c r="R30" s="3"/>
      <c r="S30" s="3"/>
      <c r="T30" s="3"/>
      <c r="U30" s="3"/>
      <c r="V30" s="3"/>
      <c r="W30" s="3"/>
      <c r="X30" s="3"/>
      <c r="Y30" s="3"/>
    </row>
    <row r="31" spans="1:25" s="24" customFormat="1" ht="15.75" thickBot="1" x14ac:dyDescent="0.3">
      <c r="A31" s="3"/>
      <c r="B31" s="3"/>
      <c r="C31" s="3"/>
      <c r="D31" s="3"/>
      <c r="E31" s="3"/>
      <c r="F31" s="3"/>
      <c r="G31" s="3"/>
      <c r="H31" s="3"/>
      <c r="L31" s="3"/>
      <c r="M31" s="3"/>
      <c r="N31" s="3"/>
      <c r="O31" s="3"/>
      <c r="P31" s="3"/>
      <c r="Q31" s="3"/>
      <c r="R31" s="3"/>
      <c r="S31" s="3"/>
      <c r="T31" s="3"/>
      <c r="U31" s="3"/>
      <c r="V31" s="3"/>
      <c r="W31" s="3"/>
      <c r="X31" s="3"/>
      <c r="Y31" s="3"/>
    </row>
    <row r="32" spans="1:25" s="10" customFormat="1" ht="26.25" customHeight="1" x14ac:dyDescent="0.2">
      <c r="B32" s="542" t="s">
        <v>122</v>
      </c>
      <c r="C32" s="543"/>
      <c r="D32" s="543"/>
      <c r="E32" s="543"/>
      <c r="F32" s="543"/>
      <c r="G32" s="543"/>
      <c r="H32" s="543"/>
      <c r="I32" s="543"/>
      <c r="J32" s="545"/>
    </row>
    <row r="33" spans="2:10" s="10" customFormat="1" ht="18.75" customHeight="1" x14ac:dyDescent="0.2">
      <c r="B33" s="323" t="s">
        <v>123</v>
      </c>
      <c r="C33" s="321" t="s">
        <v>173</v>
      </c>
      <c r="D33" s="595" t="s">
        <v>174</v>
      </c>
      <c r="E33" s="595"/>
      <c r="F33" s="595"/>
      <c r="G33" s="595"/>
      <c r="H33" s="595"/>
      <c r="I33" s="595"/>
      <c r="J33" s="596"/>
    </row>
    <row r="34" spans="2:10" s="10" customFormat="1" x14ac:dyDescent="0.2">
      <c r="B34" s="324" t="s">
        <v>187</v>
      </c>
      <c r="C34" s="322">
        <v>2.4</v>
      </c>
      <c r="D34" s="579" t="s">
        <v>141</v>
      </c>
      <c r="E34" s="579"/>
      <c r="F34" s="579"/>
      <c r="G34" s="579"/>
      <c r="H34" s="579"/>
      <c r="I34" s="579"/>
      <c r="J34" s="580"/>
    </row>
    <row r="35" spans="2:10" s="10" customFormat="1" x14ac:dyDescent="0.2">
      <c r="B35" s="325" t="s">
        <v>250</v>
      </c>
      <c r="C35" s="322">
        <v>2.4</v>
      </c>
      <c r="D35" s="579" t="s">
        <v>133</v>
      </c>
      <c r="E35" s="579"/>
      <c r="F35" s="579"/>
      <c r="G35" s="579"/>
      <c r="H35" s="579"/>
      <c r="I35" s="579"/>
      <c r="J35" s="580"/>
    </row>
    <row r="36" spans="2:10" s="10" customFormat="1" x14ac:dyDescent="0.2">
      <c r="B36" s="325" t="s">
        <v>56</v>
      </c>
      <c r="C36" s="322">
        <v>2.4</v>
      </c>
      <c r="D36" s="579" t="s">
        <v>132</v>
      </c>
      <c r="E36" s="579"/>
      <c r="F36" s="579"/>
      <c r="G36" s="579"/>
      <c r="H36" s="579"/>
      <c r="I36" s="579"/>
      <c r="J36" s="580"/>
    </row>
    <row r="37" spans="2:10" s="10" customFormat="1" x14ac:dyDescent="0.2">
      <c r="B37" s="325" t="s">
        <v>110</v>
      </c>
      <c r="C37" s="322">
        <v>2.4</v>
      </c>
      <c r="D37" s="579" t="s">
        <v>133</v>
      </c>
      <c r="E37" s="579"/>
      <c r="F37" s="579"/>
      <c r="G37" s="579"/>
      <c r="H37" s="579"/>
      <c r="I37" s="579"/>
      <c r="J37" s="580"/>
    </row>
    <row r="38" spans="2:10" s="10" customFormat="1" x14ac:dyDescent="0.2">
      <c r="B38" s="325" t="s">
        <v>111</v>
      </c>
      <c r="C38" s="322">
        <v>2.4</v>
      </c>
      <c r="D38" s="579" t="s">
        <v>134</v>
      </c>
      <c r="E38" s="579"/>
      <c r="F38" s="579"/>
      <c r="G38" s="579"/>
      <c r="H38" s="579"/>
      <c r="I38" s="579"/>
      <c r="J38" s="580"/>
    </row>
    <row r="39" spans="2:10" s="10" customFormat="1" x14ac:dyDescent="0.2">
      <c r="B39" s="325" t="s">
        <v>128</v>
      </c>
      <c r="C39" s="322">
        <v>2.4</v>
      </c>
      <c r="D39" s="579" t="s">
        <v>134</v>
      </c>
      <c r="E39" s="579"/>
      <c r="F39" s="579"/>
      <c r="G39" s="579"/>
      <c r="H39" s="579"/>
      <c r="I39" s="579"/>
      <c r="J39" s="580"/>
    </row>
    <row r="40" spans="2:10" s="10" customFormat="1" x14ac:dyDescent="0.2">
      <c r="B40" s="324" t="s">
        <v>150</v>
      </c>
      <c r="C40" s="322">
        <v>2.4</v>
      </c>
      <c r="D40" s="579" t="s">
        <v>151</v>
      </c>
      <c r="E40" s="579"/>
      <c r="F40" s="579"/>
      <c r="G40" s="579"/>
      <c r="H40" s="579"/>
      <c r="I40" s="579"/>
      <c r="J40" s="580"/>
    </row>
    <row r="41" spans="2:10" s="10" customFormat="1" ht="16.5" customHeight="1" thickBot="1" x14ac:dyDescent="0.25">
      <c r="B41" s="326" t="s">
        <v>152</v>
      </c>
      <c r="C41" s="19">
        <v>2.4</v>
      </c>
      <c r="D41" s="581" t="s">
        <v>151</v>
      </c>
      <c r="E41" s="581"/>
      <c r="F41" s="581"/>
      <c r="G41" s="581"/>
      <c r="H41" s="581"/>
      <c r="I41" s="581"/>
      <c r="J41" s="582"/>
    </row>
    <row r="42" spans="2:10" s="10" customFormat="1" ht="15" customHeight="1" x14ac:dyDescent="0.2">
      <c r="B42" s="8"/>
      <c r="C42" s="8"/>
      <c r="D42" s="8"/>
      <c r="E42" s="8"/>
      <c r="F42" s="8"/>
      <c r="G42" s="8"/>
    </row>
    <row r="43" spans="2:10" s="10" customFormat="1" x14ac:dyDescent="0.2">
      <c r="B43" s="8"/>
      <c r="C43" s="8"/>
      <c r="D43" s="8"/>
      <c r="E43" s="8"/>
      <c r="F43" s="8"/>
      <c r="G43" s="8"/>
    </row>
    <row r="44" spans="2:10" s="10" customFormat="1" ht="15" customHeight="1" x14ac:dyDescent="0.2">
      <c r="B44" s="8"/>
      <c r="C44" s="8"/>
      <c r="D44" s="8"/>
      <c r="E44" s="8"/>
      <c r="F44" s="8"/>
      <c r="G44" s="8"/>
    </row>
    <row r="45" spans="2:10" s="10" customFormat="1" x14ac:dyDescent="0.2">
      <c r="B45" s="8"/>
      <c r="C45" s="8"/>
      <c r="D45" s="8"/>
      <c r="E45" s="8"/>
      <c r="F45" s="8"/>
      <c r="G45" s="8"/>
    </row>
    <row r="46" spans="2:10" s="10" customFormat="1" ht="15" customHeight="1" x14ac:dyDescent="0.2">
      <c r="B46" s="8"/>
      <c r="C46" s="8"/>
      <c r="D46" s="8"/>
      <c r="E46" s="8"/>
      <c r="F46" s="8"/>
      <c r="G46" s="8"/>
    </row>
    <row r="47" spans="2:10" x14ac:dyDescent="0.2">
      <c r="B47" s="8"/>
      <c r="C47" s="8"/>
      <c r="D47" s="8"/>
      <c r="E47" s="8"/>
      <c r="F47" s="8"/>
      <c r="G47" s="106"/>
    </row>
    <row r="48" spans="2:10" x14ac:dyDescent="0.2">
      <c r="B48" s="8"/>
      <c r="C48" s="8"/>
      <c r="D48" s="8"/>
      <c r="E48" s="8"/>
      <c r="F48" s="8"/>
      <c r="G48" s="106"/>
    </row>
    <row r="49" spans="2:7" s="10" customFormat="1" x14ac:dyDescent="0.2">
      <c r="B49" s="8"/>
      <c r="C49" s="8"/>
      <c r="D49" s="8"/>
      <c r="E49" s="8"/>
      <c r="F49" s="8"/>
      <c r="G49" s="8"/>
    </row>
    <row r="50" spans="2:7" x14ac:dyDescent="0.2">
      <c r="B50" s="8"/>
      <c r="C50" s="8"/>
      <c r="D50" s="8"/>
      <c r="E50" s="8"/>
      <c r="F50" s="8"/>
      <c r="G50" s="106"/>
    </row>
    <row r="51" spans="2:7" x14ac:dyDescent="0.25">
      <c r="B51" s="106"/>
      <c r="C51" s="106"/>
      <c r="D51" s="106"/>
      <c r="E51" s="106"/>
      <c r="F51" s="106"/>
      <c r="G51" s="106"/>
    </row>
    <row r="52" spans="2:7" x14ac:dyDescent="0.25">
      <c r="B52" s="106"/>
      <c r="C52" s="106"/>
      <c r="D52" s="106"/>
      <c r="E52" s="106"/>
      <c r="F52" s="106"/>
      <c r="G52" s="106"/>
    </row>
    <row r="53" spans="2:7" x14ac:dyDescent="0.25">
      <c r="B53" s="106"/>
      <c r="C53" s="106"/>
      <c r="D53" s="106"/>
      <c r="E53" s="106"/>
      <c r="F53" s="106"/>
      <c r="G53" s="106"/>
    </row>
    <row r="54" spans="2:7" x14ac:dyDescent="0.25">
      <c r="B54" s="106"/>
      <c r="C54" s="106"/>
      <c r="D54" s="106"/>
      <c r="E54" s="106"/>
      <c r="F54" s="106"/>
      <c r="G54" s="106"/>
    </row>
    <row r="55" spans="2:7" x14ac:dyDescent="0.25">
      <c r="B55" s="106"/>
      <c r="C55" s="106"/>
      <c r="D55" s="106"/>
      <c r="E55" s="106"/>
      <c r="F55" s="106"/>
      <c r="G55" s="106"/>
    </row>
    <row r="56" spans="2:7" x14ac:dyDescent="0.25">
      <c r="B56" s="106"/>
      <c r="C56" s="106"/>
      <c r="D56" s="106"/>
      <c r="E56" s="106"/>
      <c r="F56" s="106"/>
      <c r="G56" s="106"/>
    </row>
  </sheetData>
  <sheetProtection sheet="1" objects="1" scenarios="1" formatCells="0" formatColumns="0" formatRows="0"/>
  <protectedRanges>
    <protectedRange sqref="D6:E11 D13:E15 B17 B19:B20 D21:E21" name="Range1"/>
    <protectedRange sqref="B19:F20" name="Range2"/>
  </protectedRanges>
  <mergeCells count="49">
    <mergeCell ref="B16:J16"/>
    <mergeCell ref="B18:J18"/>
    <mergeCell ref="B17:F17"/>
    <mergeCell ref="F11:J11"/>
    <mergeCell ref="F12:J12"/>
    <mergeCell ref="F13:J13"/>
    <mergeCell ref="F14:J14"/>
    <mergeCell ref="F15:J15"/>
    <mergeCell ref="F6:J6"/>
    <mergeCell ref="F7:J7"/>
    <mergeCell ref="F8:J8"/>
    <mergeCell ref="F9:J9"/>
    <mergeCell ref="F10:J10"/>
    <mergeCell ref="B3:F3"/>
    <mergeCell ref="D5:E5"/>
    <mergeCell ref="B1:J1"/>
    <mergeCell ref="B2:J2"/>
    <mergeCell ref="B4:J4"/>
    <mergeCell ref="F5:J5"/>
    <mergeCell ref="D37:J37"/>
    <mergeCell ref="D38:J38"/>
    <mergeCell ref="B30:C30"/>
    <mergeCell ref="B19:F19"/>
    <mergeCell ref="B20:F20"/>
    <mergeCell ref="B22:F22"/>
    <mergeCell ref="B25:C25"/>
    <mergeCell ref="B26:C26"/>
    <mergeCell ref="B28:C28"/>
    <mergeCell ref="D26:E26"/>
    <mergeCell ref="D28:E28"/>
    <mergeCell ref="D30:E30"/>
    <mergeCell ref="F21:J21"/>
    <mergeCell ref="D25:E25"/>
    <mergeCell ref="D39:J39"/>
    <mergeCell ref="D40:J40"/>
    <mergeCell ref="D41:J41"/>
    <mergeCell ref="B32:J32"/>
    <mergeCell ref="B23:J23"/>
    <mergeCell ref="B24:J24"/>
    <mergeCell ref="F30:J30"/>
    <mergeCell ref="B29:J29"/>
    <mergeCell ref="F28:J28"/>
    <mergeCell ref="B27:J27"/>
    <mergeCell ref="F26:J26"/>
    <mergeCell ref="F25:J25"/>
    <mergeCell ref="D33:J33"/>
    <mergeCell ref="D34:J34"/>
    <mergeCell ref="D35:J35"/>
    <mergeCell ref="D36:J36"/>
  </mergeCells>
  <pageMargins left="0.7" right="0.7" top="0.75" bottom="0.75" header="0.3" footer="0.3"/>
  <pageSetup scale="62" fitToHeight="0" orientation="portrait" r:id="rId1"/>
  <rowBreaks count="1" manualBreakCount="1">
    <brk id="22" min="1" max="9" man="1"/>
  </rowBreaks>
  <colBreaks count="1" manualBreakCount="1">
    <brk id="7" max="1048575" man="1"/>
  </colBreaks>
  <drawing r:id="rId2"/>
  <legacyDrawing r:id="rId3"/>
  <controls>
    <mc:AlternateContent xmlns:mc="http://schemas.openxmlformats.org/markup-compatibility/2006">
      <mc:Choice Requires="x14">
        <control shapeId="17409" r:id="rId4" name="OptionButton1">
          <controlPr locked="0" defaultSize="0" autoLine="0" autoPict="0" linkedCell="H20" r:id="rId5">
            <anchor moveWithCells="1">
              <from>
                <xdr:col>1</xdr:col>
                <xdr:colOff>57150</xdr:colOff>
                <xdr:row>19</xdr:row>
                <xdr:rowOff>57150</xdr:rowOff>
              </from>
              <to>
                <xdr:col>1</xdr:col>
                <xdr:colOff>238125</xdr:colOff>
                <xdr:row>19</xdr:row>
                <xdr:rowOff>247650</xdr:rowOff>
              </to>
            </anchor>
          </controlPr>
        </control>
      </mc:Choice>
      <mc:Fallback>
        <control shapeId="17409" r:id="rId4" name="OptionButton1"/>
      </mc:Fallback>
    </mc:AlternateContent>
    <mc:AlternateContent xmlns:mc="http://schemas.openxmlformats.org/markup-compatibility/2006">
      <mc:Choice Requires="x14">
        <control shapeId="17410" r:id="rId6" name="OptionButton2">
          <controlPr locked="0" defaultSize="0" autoLine="0" autoPict="0" linkedCell="H19" r:id="rId7">
            <anchor moveWithCells="1">
              <from>
                <xdr:col>1</xdr:col>
                <xdr:colOff>57150</xdr:colOff>
                <xdr:row>18</xdr:row>
                <xdr:rowOff>47625</xdr:rowOff>
              </from>
              <to>
                <xdr:col>1</xdr:col>
                <xdr:colOff>238125</xdr:colOff>
                <xdr:row>18</xdr:row>
                <xdr:rowOff>238125</xdr:rowOff>
              </to>
            </anchor>
          </controlPr>
        </control>
      </mc:Choice>
      <mc:Fallback>
        <control shapeId="17410" r:id="rId6" name="OptionButton2"/>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14:formula1>
            <xm:f>'5. Secondary Test Score'!$K$6:$K$51</xm:f>
          </x14:formula1>
          <xm:sqref>D9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N51"/>
  <sheetViews>
    <sheetView showGridLines="0" zoomScaleNormal="100" zoomScaleSheetLayoutView="100" workbookViewId="0">
      <selection activeCell="S10" sqref="S10"/>
    </sheetView>
  </sheetViews>
  <sheetFormatPr defaultColWidth="9.140625" defaultRowHeight="15" x14ac:dyDescent="0.2"/>
  <cols>
    <col min="1" max="1" width="3.28515625" style="10" customWidth="1"/>
    <col min="2" max="2" width="44.7109375" style="10" customWidth="1"/>
    <col min="3" max="3" width="24.28515625" style="10" customWidth="1"/>
    <col min="4" max="4" width="3.42578125" style="10" customWidth="1"/>
    <col min="5" max="5" width="24.28515625" style="10" customWidth="1"/>
    <col min="6" max="6" width="3.7109375" style="10" customWidth="1"/>
    <col min="7" max="7" width="24.28515625" style="10" customWidth="1"/>
    <col min="8" max="8" width="3.28515625" style="10" customWidth="1"/>
    <col min="9" max="9" width="12.5703125" style="10" customWidth="1"/>
    <col min="10" max="10" width="2.85546875" style="10" customWidth="1"/>
    <col min="11" max="14" width="9.140625" style="10" hidden="1" customWidth="1"/>
    <col min="15" max="16384" width="9.140625" style="10"/>
  </cols>
  <sheetData>
    <row r="1" spans="2:14" s="3" customFormat="1" ht="33.75" customHeight="1" x14ac:dyDescent="0.25">
      <c r="B1" s="678" t="s">
        <v>447</v>
      </c>
      <c r="C1" s="679"/>
      <c r="D1" s="679"/>
      <c r="E1" s="679"/>
      <c r="F1" s="679"/>
      <c r="G1" s="679"/>
      <c r="H1" s="679"/>
      <c r="I1" s="679"/>
      <c r="J1" s="680"/>
    </row>
    <row r="2" spans="2:14" ht="112.5" customHeight="1" thickBot="1" x14ac:dyDescent="0.25">
      <c r="B2" s="681" t="s">
        <v>497</v>
      </c>
      <c r="C2" s="682"/>
      <c r="D2" s="682"/>
      <c r="E2" s="682"/>
      <c r="F2" s="682"/>
      <c r="G2" s="682"/>
      <c r="H2" s="682"/>
      <c r="I2" s="682"/>
      <c r="J2" s="683"/>
    </row>
    <row r="3" spans="2:14" ht="16.5" customHeight="1" thickBot="1" x14ac:dyDescent="0.25">
      <c r="B3" s="41"/>
      <c r="C3" s="41"/>
      <c r="D3" s="41"/>
      <c r="E3" s="41"/>
      <c r="F3" s="41"/>
      <c r="G3" s="41"/>
      <c r="H3" s="41"/>
      <c r="I3" s="41"/>
    </row>
    <row r="4" spans="2:14" ht="22.5" customHeight="1" x14ac:dyDescent="0.2">
      <c r="B4" s="666" t="s">
        <v>70</v>
      </c>
      <c r="C4" s="675" t="s">
        <v>71</v>
      </c>
      <c r="D4" s="676"/>
      <c r="E4" s="676"/>
      <c r="F4" s="676"/>
      <c r="G4" s="676"/>
      <c r="H4" s="677"/>
      <c r="I4" s="653" t="s">
        <v>72</v>
      </c>
      <c r="J4" s="507"/>
    </row>
    <row r="5" spans="2:14" ht="22.5" customHeight="1" x14ac:dyDescent="0.2">
      <c r="B5" s="667"/>
      <c r="C5" s="673" t="s">
        <v>498</v>
      </c>
      <c r="D5" s="674"/>
      <c r="E5" s="673" t="s">
        <v>499</v>
      </c>
      <c r="F5" s="674"/>
      <c r="G5" s="651" t="s">
        <v>500</v>
      </c>
      <c r="H5" s="652"/>
      <c r="I5" s="654"/>
      <c r="J5" s="655"/>
      <c r="K5" s="10" t="s">
        <v>249</v>
      </c>
      <c r="L5" s="10" t="s">
        <v>248</v>
      </c>
    </row>
    <row r="6" spans="2:14" ht="36.75" customHeight="1" x14ac:dyDescent="0.2">
      <c r="B6" s="162" t="s">
        <v>397</v>
      </c>
      <c r="C6" s="327" t="s">
        <v>73</v>
      </c>
      <c r="D6" s="328" t="s">
        <v>490</v>
      </c>
      <c r="E6" s="327" t="s">
        <v>74</v>
      </c>
      <c r="F6" s="328" t="s">
        <v>490</v>
      </c>
      <c r="G6" s="327" t="s">
        <v>75</v>
      </c>
      <c r="H6" s="329" t="s">
        <v>490</v>
      </c>
      <c r="I6" s="330" t="str">
        <f>IF(ISERROR(MATCH('4. Secondary Test Inputs'!D9,'5. Secondary Test Score'!L7:L32,0))=FALSE,1,IF(ISERROR(MATCH('4. Secondary Test Inputs'!D9,'5. Secondary Test Score'!M7:M10,0))=FALSE,2,IF(ISERROR(MATCH('4. Secondary Test Inputs'!D9,'5. Secondary Test Score'!N7:N23,0))=FALSE,3,"N/A")))</f>
        <v>N/A</v>
      </c>
      <c r="J6" s="331" t="s">
        <v>490</v>
      </c>
      <c r="K6" s="10" t="s">
        <v>203</v>
      </c>
      <c r="L6" s="103">
        <v>1</v>
      </c>
      <c r="M6" s="103">
        <v>2</v>
      </c>
      <c r="N6" s="103">
        <v>3</v>
      </c>
    </row>
    <row r="7" spans="2:14" ht="48.75" customHeight="1" x14ac:dyDescent="0.2">
      <c r="B7" s="332" t="s">
        <v>398</v>
      </c>
      <c r="C7" s="327" t="s">
        <v>76</v>
      </c>
      <c r="D7" s="328" t="s">
        <v>490</v>
      </c>
      <c r="E7" s="327" t="s">
        <v>77</v>
      </c>
      <c r="F7" s="328" t="s">
        <v>490</v>
      </c>
      <c r="G7" s="333" t="s">
        <v>78</v>
      </c>
      <c r="H7" s="334" t="s">
        <v>490</v>
      </c>
      <c r="I7" s="327" t="str">
        <f>IF('4. Secondary Test Inputs'!H20=TRUE,"N/A",IF(OR('4. Secondary Test Inputs'!D8="",AND('4. Secondary Test Inputs'!D6="",'4. Secondary Test Inputs'!D7="")),"N/A",IF('4. Secondary Test Inputs'!D26&gt;0.05,1,IF(AND('4. Secondary Test Inputs'!D26&lt;=0.05,'4. Secondary Test Inputs'!D26&gt;=0.02),2,IF('4. Secondary Test Inputs'!D26&lt;0.02,3,"N/A")))))</f>
        <v>N/A</v>
      </c>
      <c r="J7" s="335" t="s">
        <v>490</v>
      </c>
      <c r="K7" s="10" t="s">
        <v>463</v>
      </c>
      <c r="L7" s="10" t="s">
        <v>220</v>
      </c>
      <c r="M7" s="10" t="s">
        <v>218</v>
      </c>
      <c r="N7" s="10" t="s">
        <v>463</v>
      </c>
    </row>
    <row r="8" spans="2:14" ht="48.75" customHeight="1" x14ac:dyDescent="0.2">
      <c r="B8" s="332" t="s">
        <v>407</v>
      </c>
      <c r="C8" s="327" t="s">
        <v>257</v>
      </c>
      <c r="D8" s="328" t="s">
        <v>490</v>
      </c>
      <c r="E8" s="327" t="s">
        <v>258</v>
      </c>
      <c r="F8" s="328" t="s">
        <v>490</v>
      </c>
      <c r="G8" s="327" t="s">
        <v>259</v>
      </c>
      <c r="H8" s="329" t="s">
        <v>490</v>
      </c>
      <c r="I8" s="327" t="str">
        <f>IF(OR('4. Secondary Test Inputs'!H19=TRUE, '4. Secondary Test Inputs'!D28="N/A"), "N/A", IF('4. Secondary Test Inputs'!D28&lt;1000, 3, IF('4. Secondary Test Inputs'!D28&lt;3000, 2, 1)))</f>
        <v>N/A</v>
      </c>
      <c r="J8" s="335" t="s">
        <v>490</v>
      </c>
    </row>
    <row r="9" spans="2:14" ht="36.75" customHeight="1" x14ac:dyDescent="0.2">
      <c r="B9" s="162" t="s">
        <v>408</v>
      </c>
      <c r="C9" s="327" t="s">
        <v>79</v>
      </c>
      <c r="D9" s="328" t="s">
        <v>490</v>
      </c>
      <c r="E9" s="327" t="s">
        <v>80</v>
      </c>
      <c r="F9" s="328" t="s">
        <v>490</v>
      </c>
      <c r="G9" s="327" t="s">
        <v>81</v>
      </c>
      <c r="H9" s="329" t="s">
        <v>490</v>
      </c>
      <c r="I9" s="330" t="str">
        <f>IF(OR('4. Secondary Test Inputs'!D10="",'4. Secondary Test Inputs'!D11=""),"N/A",IF('4. Secondary Test Inputs'!D10-'4. Secondary Test Inputs'!D11&gt;0.01,1,IF(AND('4. Secondary Test Inputs'!D10-'4. Secondary Test Inputs'!D11&lt;=0.01,'4. Secondary Test Inputs'!D11-'4. Secondary Test Inputs'!D10&lt;=0.01),2,IF('4. Secondary Test Inputs'!D11-'4. Secondary Test Inputs'!D10&gt;0.01,3,"N/A"))))</f>
        <v>N/A</v>
      </c>
      <c r="J9" s="335" t="s">
        <v>490</v>
      </c>
      <c r="K9" s="10" t="s">
        <v>204</v>
      </c>
      <c r="L9" s="10" t="s">
        <v>222</v>
      </c>
      <c r="M9" s="10" t="s">
        <v>219</v>
      </c>
      <c r="N9" s="10" t="s">
        <v>205</v>
      </c>
    </row>
    <row r="10" spans="2:14" ht="36.75" customHeight="1" x14ac:dyDescent="0.2">
      <c r="B10" s="332" t="s">
        <v>409</v>
      </c>
      <c r="C10" s="327" t="s">
        <v>82</v>
      </c>
      <c r="D10" s="328" t="s">
        <v>490</v>
      </c>
      <c r="E10" s="327" t="s">
        <v>83</v>
      </c>
      <c r="F10" s="328" t="s">
        <v>490</v>
      </c>
      <c r="G10" s="327" t="s">
        <v>84</v>
      </c>
      <c r="H10" s="329" t="s">
        <v>490</v>
      </c>
      <c r="I10" s="330" t="str">
        <f>IF(OR('4. Secondary Test Inputs'!D12="",'4. Secondary Test Inputs'!D13=""),"N/A",IF('4. Secondary Test Inputs'!D13-'4. Secondary Test Inputs'!D12&gt;0.1*'4. Secondary Test Inputs'!D13,1,IF(AND('4. Secondary Test Inputs'!D13-'4. Secondary Test Inputs'!D12&lt;=0.1*'4. Secondary Test Inputs'!D13,'4. Secondary Test Inputs'!D12-'4. Secondary Test Inputs'!D13&lt;=0.1*'4. Secondary Test Inputs'!D13),2,IF('4. Secondary Test Inputs'!D12-'4. Secondary Test Inputs'!D13&gt;0.1*'4. Secondary Test Inputs'!D13,3,"N/A"))))</f>
        <v>N/A</v>
      </c>
      <c r="J10" s="335" t="s">
        <v>490</v>
      </c>
      <c r="K10" s="10" t="s">
        <v>205</v>
      </c>
      <c r="L10" s="39" t="s">
        <v>225</v>
      </c>
      <c r="M10" s="10" t="s">
        <v>244</v>
      </c>
      <c r="N10" s="10" t="s">
        <v>206</v>
      </c>
    </row>
    <row r="11" spans="2:14" ht="48.75" customHeight="1" x14ac:dyDescent="0.2">
      <c r="B11" s="332" t="s">
        <v>410</v>
      </c>
      <c r="C11" s="327" t="s">
        <v>85</v>
      </c>
      <c r="D11" s="328" t="s">
        <v>490</v>
      </c>
      <c r="E11" s="327" t="s">
        <v>86</v>
      </c>
      <c r="F11" s="328" t="s">
        <v>490</v>
      </c>
      <c r="G11" s="327" t="s">
        <v>78</v>
      </c>
      <c r="H11" s="329" t="s">
        <v>490</v>
      </c>
      <c r="I11" s="327" t="str">
        <f>IF('4. Secondary Test Inputs'!H20=TRUE, "N/A", IF(OR('4. Secondary Test Inputs'!D15="",'4. Secondary Test Inputs'!D8=""),"N/A",IF('4. Secondary Test Inputs'!D30&gt;0.04,1,IF(AND('4. Secondary Test Inputs'!D30&lt;=0.04,'4. Secondary Test Inputs'!D30&gt;=0.02),2,IF('4. Secondary Test Inputs'!D30&lt;0.02,3,"N/A")))))</f>
        <v>N/A</v>
      </c>
      <c r="J11" s="335" t="s">
        <v>490</v>
      </c>
      <c r="K11" s="10" t="s">
        <v>207</v>
      </c>
      <c r="L11" s="10" t="s">
        <v>227</v>
      </c>
      <c r="N11" s="10" t="s">
        <v>208</v>
      </c>
    </row>
    <row r="12" spans="2:14" ht="36.75" customHeight="1" x14ac:dyDescent="0.2">
      <c r="B12" s="336" t="s">
        <v>411</v>
      </c>
      <c r="C12" s="327" t="s">
        <v>87</v>
      </c>
      <c r="D12" s="328" t="s">
        <v>490</v>
      </c>
      <c r="E12" s="163" t="s">
        <v>88</v>
      </c>
      <c r="F12" s="271" t="s">
        <v>490</v>
      </c>
      <c r="G12" s="283" t="s">
        <v>89</v>
      </c>
      <c r="H12" s="270" t="s">
        <v>490</v>
      </c>
      <c r="I12" s="330" t="str">
        <f>IF('4. Secondary Test Inputs'!D14="","N/A",IF('4. Secondary Test Inputs'!D14&lt;0.94,1,IF(AND('4. Secondary Test Inputs'!D14&gt;=0.94,'4. Secondary Test Inputs'!D14&lt;=0.98),2,IF('4. Secondary Test Inputs'!D14&gt;0.98,3,"N/A"))))</f>
        <v>N/A</v>
      </c>
      <c r="J12" s="335" t="s">
        <v>490</v>
      </c>
      <c r="K12" s="10" t="s">
        <v>206</v>
      </c>
      <c r="L12" s="10" t="s">
        <v>229</v>
      </c>
      <c r="N12" s="10" t="s">
        <v>210</v>
      </c>
    </row>
    <row r="13" spans="2:14" ht="51.75" customHeight="1" x14ac:dyDescent="0.2">
      <c r="B13" s="332" t="s">
        <v>412</v>
      </c>
      <c r="C13" s="656"/>
      <c r="D13" s="657"/>
      <c r="E13" s="656"/>
      <c r="F13" s="657"/>
      <c r="G13" s="656"/>
      <c r="H13" s="657"/>
      <c r="I13" s="327" t="str">
        <f>IFERROR((IF(AND(OR(I6="N/A", AND(I7="N/A", I8="N/A"), I9="N/A", I10="N/A"), I11&lt;&gt;"N/A", I12&lt;&gt;"N/A"), AVERAGE(I11:I12), "N/A")), "N/A")</f>
        <v>N/A</v>
      </c>
      <c r="J13" s="337" t="s">
        <v>490</v>
      </c>
      <c r="K13" s="10" t="s">
        <v>245</v>
      </c>
      <c r="L13" s="10" t="s">
        <v>231</v>
      </c>
      <c r="N13" s="10" t="s">
        <v>212</v>
      </c>
    </row>
    <row r="14" spans="2:14" x14ac:dyDescent="0.2">
      <c r="B14" s="668" t="s">
        <v>484</v>
      </c>
      <c r="C14" s="669"/>
      <c r="D14" s="669"/>
      <c r="E14" s="669"/>
      <c r="F14" s="669"/>
      <c r="G14" s="669"/>
      <c r="H14" s="669"/>
      <c r="I14" s="669"/>
      <c r="J14" s="268"/>
      <c r="K14" s="10" t="s">
        <v>208</v>
      </c>
      <c r="L14" s="10" t="s">
        <v>234</v>
      </c>
      <c r="N14" s="10" t="s">
        <v>216</v>
      </c>
    </row>
    <row r="15" spans="2:14" ht="15.75" customHeight="1" x14ac:dyDescent="0.2">
      <c r="B15" s="668" t="s">
        <v>484</v>
      </c>
      <c r="C15" s="671" t="s">
        <v>501</v>
      </c>
      <c r="D15" s="671"/>
      <c r="E15" s="671"/>
      <c r="F15" s="285"/>
      <c r="G15" s="164" t="s">
        <v>90</v>
      </c>
      <c r="H15" s="164"/>
      <c r="I15" s="658">
        <f>IF(I13="N/A",SUM(I6:I13),SUM(I6:I10,I13))</f>
        <v>0</v>
      </c>
      <c r="J15" s="659"/>
      <c r="K15" s="10" t="s">
        <v>211</v>
      </c>
      <c r="L15" s="10" t="s">
        <v>238</v>
      </c>
      <c r="N15" s="10" t="s">
        <v>203</v>
      </c>
    </row>
    <row r="16" spans="2:14" x14ac:dyDescent="0.2">
      <c r="B16" s="668"/>
      <c r="C16" s="671" t="s">
        <v>502</v>
      </c>
      <c r="D16" s="671"/>
      <c r="E16" s="671"/>
      <c r="F16" s="285"/>
      <c r="G16" s="669" t="s">
        <v>484</v>
      </c>
      <c r="H16" s="669"/>
      <c r="I16" s="669"/>
      <c r="J16" s="268"/>
      <c r="K16" s="10" t="s">
        <v>210</v>
      </c>
      <c r="L16" s="10" t="s">
        <v>239</v>
      </c>
      <c r="N16" s="10" t="s">
        <v>204</v>
      </c>
    </row>
    <row r="17" spans="2:14" ht="15.75" customHeight="1" x14ac:dyDescent="0.2">
      <c r="B17" s="670"/>
      <c r="C17" s="672" t="s">
        <v>503</v>
      </c>
      <c r="D17" s="672"/>
      <c r="E17" s="672"/>
      <c r="F17" s="285"/>
      <c r="G17" s="164" t="s">
        <v>91</v>
      </c>
      <c r="H17" s="274"/>
      <c r="I17" s="660">
        <f>IF(I15=0,0, IF(I13="N/A",AVERAGE(I6:I13),AVERAGE(I6:I10,I13)))</f>
        <v>0</v>
      </c>
      <c r="J17" s="661"/>
      <c r="K17" s="10" t="s">
        <v>213</v>
      </c>
      <c r="L17" s="10" t="s">
        <v>241</v>
      </c>
      <c r="N17" s="10" t="s">
        <v>207</v>
      </c>
    </row>
    <row r="18" spans="2:14" ht="168.75" customHeight="1" thickBot="1" x14ac:dyDescent="0.25">
      <c r="B18" s="365" t="s">
        <v>479</v>
      </c>
      <c r="C18" s="366"/>
      <c r="D18" s="366"/>
      <c r="E18" s="366"/>
      <c r="F18" s="366"/>
      <c r="G18" s="366"/>
      <c r="H18" s="366"/>
      <c r="I18" s="366"/>
      <c r="J18" s="367"/>
      <c r="K18" s="39" t="s">
        <v>212</v>
      </c>
      <c r="L18" s="10" t="s">
        <v>236</v>
      </c>
      <c r="N18" s="10" t="s">
        <v>209</v>
      </c>
    </row>
    <row r="19" spans="2:14" ht="15.75" thickBot="1" x14ac:dyDescent="0.25">
      <c r="K19" s="10" t="s">
        <v>215</v>
      </c>
      <c r="L19" s="10" t="s">
        <v>221</v>
      </c>
      <c r="N19" s="10" t="s">
        <v>211</v>
      </c>
    </row>
    <row r="20" spans="2:14" ht="26.25" customHeight="1" x14ac:dyDescent="0.2">
      <c r="B20" s="542" t="s">
        <v>122</v>
      </c>
      <c r="C20" s="543"/>
      <c r="D20" s="544"/>
      <c r="E20" s="545"/>
      <c r="F20" s="236"/>
      <c r="K20" s="10" t="s">
        <v>214</v>
      </c>
      <c r="L20" s="10" t="s">
        <v>223</v>
      </c>
      <c r="N20" s="10" t="s">
        <v>213</v>
      </c>
    </row>
    <row r="21" spans="2:14" s="39" customFormat="1" x14ac:dyDescent="0.2">
      <c r="B21" s="26" t="s">
        <v>123</v>
      </c>
      <c r="C21" s="662" t="s">
        <v>173</v>
      </c>
      <c r="D21" s="663"/>
      <c r="E21" s="165" t="s">
        <v>174</v>
      </c>
      <c r="F21" s="258"/>
      <c r="K21" s="10" t="s">
        <v>217</v>
      </c>
      <c r="L21" s="39" t="s">
        <v>226</v>
      </c>
      <c r="N21" s="10" t="s">
        <v>215</v>
      </c>
    </row>
    <row r="22" spans="2:14" ht="15.75" customHeight="1" x14ac:dyDescent="0.2">
      <c r="B22" s="108" t="s">
        <v>456</v>
      </c>
      <c r="C22" s="664">
        <v>2.4</v>
      </c>
      <c r="D22" s="665"/>
      <c r="E22" s="110" t="s">
        <v>151</v>
      </c>
      <c r="F22" s="202"/>
      <c r="K22" s="10" t="s">
        <v>216</v>
      </c>
      <c r="L22" s="10" t="s">
        <v>228</v>
      </c>
      <c r="N22" s="10" t="s">
        <v>217</v>
      </c>
    </row>
    <row r="23" spans="2:14" x14ac:dyDescent="0.2">
      <c r="B23" s="92" t="s">
        <v>457</v>
      </c>
      <c r="C23" s="664">
        <v>2.4</v>
      </c>
      <c r="D23" s="665"/>
      <c r="E23" s="94" t="s">
        <v>151</v>
      </c>
      <c r="F23" s="202"/>
      <c r="K23" s="10" t="s">
        <v>219</v>
      </c>
      <c r="L23" s="10" t="s">
        <v>230</v>
      </c>
      <c r="N23" s="10" t="s">
        <v>245</v>
      </c>
    </row>
    <row r="24" spans="2:14" x14ac:dyDescent="0.2">
      <c r="B24" s="92" t="s">
        <v>156</v>
      </c>
      <c r="C24" s="647">
        <v>2.4</v>
      </c>
      <c r="D24" s="648"/>
      <c r="E24" s="94" t="s">
        <v>153</v>
      </c>
      <c r="F24" s="202"/>
      <c r="K24" s="10" t="s">
        <v>218</v>
      </c>
      <c r="L24" s="10" t="s">
        <v>224</v>
      </c>
    </row>
    <row r="25" spans="2:14" ht="15" customHeight="1" thickBot="1" x14ac:dyDescent="0.25">
      <c r="B25" s="166" t="s">
        <v>154</v>
      </c>
      <c r="C25" s="649" t="s">
        <v>155</v>
      </c>
      <c r="D25" s="650"/>
      <c r="E25" s="167" t="s">
        <v>171</v>
      </c>
      <c r="F25" s="267"/>
      <c r="K25" s="10" t="s">
        <v>244</v>
      </c>
      <c r="L25" s="10" t="s">
        <v>233</v>
      </c>
    </row>
    <row r="26" spans="2:14" x14ac:dyDescent="0.2">
      <c r="K26" s="10" t="s">
        <v>221</v>
      </c>
      <c r="L26" s="10" t="s">
        <v>235</v>
      </c>
    </row>
    <row r="27" spans="2:14" x14ac:dyDescent="0.2">
      <c r="K27" s="10" t="s">
        <v>220</v>
      </c>
      <c r="L27" s="10" t="s">
        <v>237</v>
      </c>
    </row>
    <row r="28" spans="2:14" x14ac:dyDescent="0.2">
      <c r="K28" s="10" t="s">
        <v>223</v>
      </c>
      <c r="L28" s="10" t="s">
        <v>240</v>
      </c>
    </row>
    <row r="29" spans="2:14" x14ac:dyDescent="0.2">
      <c r="K29" s="10" t="s">
        <v>222</v>
      </c>
      <c r="L29" s="10" t="s">
        <v>242</v>
      </c>
    </row>
    <row r="30" spans="2:14" x14ac:dyDescent="0.2">
      <c r="K30" s="10" t="s">
        <v>226</v>
      </c>
      <c r="L30" s="10" t="s">
        <v>243</v>
      </c>
    </row>
    <row r="31" spans="2:14" x14ac:dyDescent="0.2">
      <c r="K31" s="10" t="s">
        <v>225</v>
      </c>
      <c r="L31" s="10" t="s">
        <v>246</v>
      </c>
    </row>
    <row r="32" spans="2:14" x14ac:dyDescent="0.2">
      <c r="K32" s="10" t="s">
        <v>246</v>
      </c>
      <c r="L32" s="10" t="s">
        <v>247</v>
      </c>
    </row>
    <row r="33" spans="11:11" x14ac:dyDescent="0.2">
      <c r="K33" s="10" t="s">
        <v>228</v>
      </c>
    </row>
    <row r="34" spans="11:11" x14ac:dyDescent="0.2">
      <c r="K34" s="10" t="s">
        <v>227</v>
      </c>
    </row>
    <row r="35" spans="11:11" x14ac:dyDescent="0.2">
      <c r="K35" s="10" t="s">
        <v>230</v>
      </c>
    </row>
    <row r="36" spans="11:11" x14ac:dyDescent="0.2">
      <c r="K36" s="10" t="s">
        <v>229</v>
      </c>
    </row>
    <row r="37" spans="11:11" x14ac:dyDescent="0.2">
      <c r="K37" s="10" t="s">
        <v>224</v>
      </c>
    </row>
    <row r="38" spans="11:11" x14ac:dyDescent="0.2">
      <c r="K38" s="10" t="s">
        <v>231</v>
      </c>
    </row>
    <row r="39" spans="11:11" x14ac:dyDescent="0.2">
      <c r="K39" s="10" t="s">
        <v>233</v>
      </c>
    </row>
    <row r="40" spans="11:11" x14ac:dyDescent="0.2">
      <c r="K40" s="10" t="s">
        <v>232</v>
      </c>
    </row>
    <row r="41" spans="11:11" x14ac:dyDescent="0.2">
      <c r="K41" s="10" t="s">
        <v>235</v>
      </c>
    </row>
    <row r="42" spans="11:11" x14ac:dyDescent="0.2">
      <c r="K42" s="10" t="s">
        <v>234</v>
      </c>
    </row>
    <row r="43" spans="11:11" x14ac:dyDescent="0.2">
      <c r="K43" s="10" t="s">
        <v>237</v>
      </c>
    </row>
    <row r="44" spans="11:11" x14ac:dyDescent="0.2">
      <c r="K44" s="10" t="s">
        <v>238</v>
      </c>
    </row>
    <row r="45" spans="11:11" x14ac:dyDescent="0.2">
      <c r="K45" s="10" t="s">
        <v>247</v>
      </c>
    </row>
    <row r="46" spans="11:11" x14ac:dyDescent="0.2">
      <c r="K46" s="10" t="s">
        <v>240</v>
      </c>
    </row>
    <row r="47" spans="11:11" x14ac:dyDescent="0.2">
      <c r="K47" s="10" t="s">
        <v>239</v>
      </c>
    </row>
    <row r="48" spans="11:11" x14ac:dyDescent="0.2">
      <c r="K48" s="10" t="s">
        <v>242</v>
      </c>
    </row>
    <row r="49" spans="11:11" x14ac:dyDescent="0.2">
      <c r="K49" s="10" t="s">
        <v>241</v>
      </c>
    </row>
    <row r="50" spans="11:11" x14ac:dyDescent="0.2">
      <c r="K50" s="10" t="s">
        <v>236</v>
      </c>
    </row>
    <row r="51" spans="11:11" x14ac:dyDescent="0.2">
      <c r="K51" s="10" t="s">
        <v>243</v>
      </c>
    </row>
  </sheetData>
  <sheetProtection sheet="1" objects="1" scenarios="1" formatCells="0" formatColumns="0" formatRows="0"/>
  <mergeCells count="26">
    <mergeCell ref="C5:D5"/>
    <mergeCell ref="E5:F5"/>
    <mergeCell ref="C4:H4"/>
    <mergeCell ref="B1:J1"/>
    <mergeCell ref="B2:J2"/>
    <mergeCell ref="B15:B17"/>
    <mergeCell ref="C15:E15"/>
    <mergeCell ref="C16:E16"/>
    <mergeCell ref="C17:E17"/>
    <mergeCell ref="G16:I16"/>
    <mergeCell ref="C24:D24"/>
    <mergeCell ref="C25:D25"/>
    <mergeCell ref="G5:H5"/>
    <mergeCell ref="I4:J5"/>
    <mergeCell ref="C13:D13"/>
    <mergeCell ref="E13:F13"/>
    <mergeCell ref="G13:H13"/>
    <mergeCell ref="B20:E20"/>
    <mergeCell ref="I15:J15"/>
    <mergeCell ref="I17:J17"/>
    <mergeCell ref="C21:D21"/>
    <mergeCell ref="C22:D22"/>
    <mergeCell ref="C23:D23"/>
    <mergeCell ref="B18:J18"/>
    <mergeCell ref="B4:B5"/>
    <mergeCell ref="B14:I14"/>
  </mergeCells>
  <conditionalFormatting sqref="C6:D6">
    <cfRule type="expression" dxfId="41" priority="39">
      <formula>IF($I$6=1,TRUE,FALSE)</formula>
    </cfRule>
  </conditionalFormatting>
  <conditionalFormatting sqref="E6:F6">
    <cfRule type="expression" dxfId="40" priority="38">
      <formula>IF($I$6=2,TRUE,FALSE)</formula>
    </cfRule>
  </conditionalFormatting>
  <conditionalFormatting sqref="G6:H6">
    <cfRule type="expression" dxfId="39" priority="37">
      <formula>IF($I$6=3,TRUE,FALSE)</formula>
    </cfRule>
  </conditionalFormatting>
  <conditionalFormatting sqref="C7:D7">
    <cfRule type="expression" dxfId="38" priority="36">
      <formula>IF($I$7=1,TRUE,FALSE)</formula>
    </cfRule>
  </conditionalFormatting>
  <conditionalFormatting sqref="C9:D9">
    <cfRule type="expression" dxfId="37" priority="35">
      <formula>IF($I$9=1,TRUE,FALSE)</formula>
    </cfRule>
  </conditionalFormatting>
  <conditionalFormatting sqref="C10:D10">
    <cfRule type="expression" dxfId="36" priority="34">
      <formula>IF($I$10=1,TRUE,FALSE)</formula>
    </cfRule>
  </conditionalFormatting>
  <conditionalFormatting sqref="C11:D11">
    <cfRule type="expression" dxfId="35" priority="33">
      <formula>IF($I$11=1,TRUE,FALSE)</formula>
    </cfRule>
  </conditionalFormatting>
  <conditionalFormatting sqref="C12:D12">
    <cfRule type="expression" dxfId="34" priority="32">
      <formula>IF($I$12=1,TRUE,FALSE)</formula>
    </cfRule>
  </conditionalFormatting>
  <conditionalFormatting sqref="E7:F7">
    <cfRule type="expression" dxfId="33" priority="31">
      <formula>IF($I$7=2,TRUE,FALSE)</formula>
    </cfRule>
  </conditionalFormatting>
  <conditionalFormatting sqref="E9:F9">
    <cfRule type="expression" dxfId="32" priority="30">
      <formula>IF($I$9=2,TRUE,FALSE)</formula>
    </cfRule>
  </conditionalFormatting>
  <conditionalFormatting sqref="E10:F10">
    <cfRule type="expression" dxfId="31" priority="29">
      <formula>IF($I$10=2,TRUE,FALSE)</formula>
    </cfRule>
  </conditionalFormatting>
  <conditionalFormatting sqref="E11:F11">
    <cfRule type="expression" dxfId="30" priority="28">
      <formula>IF($I$11=2,TRUE,FALSE)</formula>
    </cfRule>
  </conditionalFormatting>
  <conditionalFormatting sqref="E12:F12">
    <cfRule type="expression" dxfId="29" priority="27">
      <formula>IF($I$12=2,TRUE,FALSE)</formula>
    </cfRule>
  </conditionalFormatting>
  <conditionalFormatting sqref="G7:H7">
    <cfRule type="expression" dxfId="28" priority="26">
      <formula>IF($I$7=3,TRUE,FALSE)</formula>
    </cfRule>
  </conditionalFormatting>
  <conditionalFormatting sqref="G9:H9">
    <cfRule type="expression" dxfId="27" priority="25">
      <formula>IF($I$9=3,TRUE,FALSE)</formula>
    </cfRule>
  </conditionalFormatting>
  <conditionalFormatting sqref="G10:H10">
    <cfRule type="expression" dxfId="26" priority="24">
      <formula>IF($I$10=3,TRUE,FALSE)</formula>
    </cfRule>
  </conditionalFormatting>
  <conditionalFormatting sqref="G11:H11">
    <cfRule type="expression" dxfId="25" priority="23">
      <formula>IF($I$11=3,TRUE,FALSE)</formula>
    </cfRule>
  </conditionalFormatting>
  <conditionalFormatting sqref="G12:H12">
    <cfRule type="expression" dxfId="24" priority="22">
      <formula>IF($I$12=3,TRUE,FALSE)</formula>
    </cfRule>
  </conditionalFormatting>
  <conditionalFormatting sqref="C8:D8">
    <cfRule type="expression" dxfId="23" priority="21">
      <formula>IF($I$8=1, TRUE, FALSE)</formula>
    </cfRule>
  </conditionalFormatting>
  <conditionalFormatting sqref="G8:H8">
    <cfRule type="expression" dxfId="22" priority="20">
      <formula>IF($I$8=3, TRUE, FALSE)</formula>
    </cfRule>
  </conditionalFormatting>
  <conditionalFormatting sqref="E8:F8">
    <cfRule type="expression" dxfId="21" priority="19">
      <formula>IF($I$8=2, TRUE, FALSE)</formula>
    </cfRule>
  </conditionalFormatting>
  <conditionalFormatting sqref="I6:I13">
    <cfRule type="cellIs" dxfId="20" priority="10" operator="between">
      <formula>0</formula>
      <formula>4</formula>
    </cfRule>
  </conditionalFormatting>
  <conditionalFormatting sqref="J6">
    <cfRule type="expression" dxfId="19" priority="9">
      <formula>AND($I$6&gt;=0,$I$6&lt;=4)</formula>
    </cfRule>
  </conditionalFormatting>
  <conditionalFormatting sqref="J7">
    <cfRule type="expression" dxfId="18" priority="7">
      <formula>AND($I$7&gt;=0,$I$7&lt;=4)</formula>
    </cfRule>
  </conditionalFormatting>
  <conditionalFormatting sqref="J8">
    <cfRule type="expression" dxfId="17" priority="6">
      <formula>AND($I$8&gt;=0,$I$8&lt;=4)</formula>
    </cfRule>
  </conditionalFormatting>
  <conditionalFormatting sqref="J9">
    <cfRule type="expression" dxfId="16" priority="5">
      <formula>AND($I$9&gt;=0,$I$9&lt;=4)</formula>
    </cfRule>
  </conditionalFormatting>
  <conditionalFormatting sqref="J10">
    <cfRule type="expression" dxfId="15" priority="4">
      <formula>AND($I$10&gt;=0,$I$10&lt;=4)</formula>
    </cfRule>
  </conditionalFormatting>
  <conditionalFormatting sqref="J11">
    <cfRule type="expression" dxfId="14" priority="3">
      <formula>AND($I$11&gt;=0,$I$11&lt;=4)</formula>
    </cfRule>
  </conditionalFormatting>
  <conditionalFormatting sqref="J12">
    <cfRule type="expression" dxfId="13" priority="2">
      <formula>AND($I$12&gt;=0,$I$6&lt;=12)</formula>
    </cfRule>
  </conditionalFormatting>
  <conditionalFormatting sqref="J13">
    <cfRule type="expression" dxfId="12" priority="1">
      <formula>AND($I$13&gt;=0,$I$13&lt;=4)</formula>
    </cfRule>
  </conditionalFormatting>
  <pageMargins left="0.7" right="0.7" top="0.75" bottom="0.75" header="0.3" footer="0.3"/>
  <pageSetup scale="6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23"/>
  <sheetViews>
    <sheetView showGridLines="0" zoomScaleNormal="100" zoomScaleSheetLayoutView="100" workbookViewId="0">
      <selection activeCell="F16" sqref="F16"/>
    </sheetView>
  </sheetViews>
  <sheetFormatPr defaultColWidth="9.140625" defaultRowHeight="15" x14ac:dyDescent="0.25"/>
  <cols>
    <col min="1" max="1" width="3.7109375" style="3" customWidth="1"/>
    <col min="2" max="2" width="3.5703125" style="3" customWidth="1"/>
    <col min="3" max="3" width="42.85546875" style="3" customWidth="1"/>
    <col min="4" max="4" width="25.7109375" style="100" customWidth="1"/>
    <col min="5" max="5" width="2.85546875" style="100" customWidth="1"/>
    <col min="6" max="6" width="25.7109375" style="100" customWidth="1"/>
    <col min="7" max="7" width="2.7109375" style="100" customWidth="1"/>
    <col min="8" max="8" width="25.7109375" style="100" customWidth="1"/>
    <col min="9" max="9" width="2.42578125" style="3" customWidth="1"/>
    <col min="10" max="16384" width="9.140625" style="3"/>
  </cols>
  <sheetData>
    <row r="1" spans="1:9" ht="33.75" customHeight="1" x14ac:dyDescent="0.25">
      <c r="B1" s="701" t="s">
        <v>271</v>
      </c>
      <c r="C1" s="702"/>
      <c r="D1" s="702"/>
      <c r="E1" s="702"/>
      <c r="F1" s="702"/>
      <c r="G1" s="702"/>
      <c r="H1" s="702"/>
      <c r="I1" s="703"/>
    </row>
    <row r="2" spans="1:9" ht="147" customHeight="1" thickBot="1" x14ac:dyDescent="0.3">
      <c r="B2" s="704" t="s">
        <v>504</v>
      </c>
      <c r="C2" s="705"/>
      <c r="D2" s="705"/>
      <c r="E2" s="705"/>
      <c r="F2" s="705"/>
      <c r="G2" s="705"/>
      <c r="H2" s="705"/>
      <c r="I2" s="706"/>
    </row>
    <row r="3" spans="1:9" ht="15.75" thickBot="1" x14ac:dyDescent="0.25">
      <c r="A3" s="157"/>
      <c r="B3" s="621"/>
      <c r="C3" s="621"/>
      <c r="D3" s="621"/>
      <c r="E3" s="621"/>
      <c r="F3" s="621"/>
      <c r="G3" s="621"/>
      <c r="H3" s="621"/>
      <c r="I3" s="24"/>
    </row>
    <row r="4" spans="1:9" ht="26.25" customHeight="1" x14ac:dyDescent="0.25">
      <c r="B4" s="707" t="s">
        <v>413</v>
      </c>
      <c r="C4" s="708"/>
      <c r="D4" s="708"/>
      <c r="E4" s="708"/>
      <c r="F4" s="708"/>
      <c r="G4" s="708"/>
      <c r="H4" s="708"/>
      <c r="I4" s="709"/>
    </row>
    <row r="5" spans="1:9" x14ac:dyDescent="0.25">
      <c r="B5" s="668" t="s">
        <v>484</v>
      </c>
      <c r="C5" s="669"/>
      <c r="D5" s="669"/>
      <c r="E5" s="669"/>
      <c r="F5" s="669"/>
      <c r="G5" s="669"/>
      <c r="H5" s="669"/>
      <c r="I5" s="710"/>
    </row>
    <row r="6" spans="1:9" x14ac:dyDescent="0.2">
      <c r="B6" s="713" t="s">
        <v>443</v>
      </c>
      <c r="C6" s="714"/>
      <c r="D6" s="714"/>
      <c r="E6" s="194"/>
      <c r="F6" s="98">
        <f>'3. MPS'!J9</f>
        <v>0</v>
      </c>
      <c r="G6" s="98"/>
      <c r="H6" s="710" t="s">
        <v>484</v>
      </c>
      <c r="I6" s="710"/>
    </row>
    <row r="7" spans="1:9" x14ac:dyDescent="0.2">
      <c r="B7" s="713" t="s">
        <v>448</v>
      </c>
      <c r="C7" s="714"/>
      <c r="D7" s="714"/>
      <c r="E7" s="194"/>
      <c r="F7" s="99">
        <f>'5. Secondary Test Score'!I17</f>
        <v>0</v>
      </c>
      <c r="G7" s="99"/>
      <c r="H7" s="710" t="s">
        <v>484</v>
      </c>
      <c r="I7" s="710"/>
    </row>
    <row r="8" spans="1:9" x14ac:dyDescent="0.25">
      <c r="B8" s="668" t="s">
        <v>484</v>
      </c>
      <c r="C8" s="669"/>
      <c r="D8" s="669"/>
      <c r="E8" s="669"/>
      <c r="F8" s="669"/>
      <c r="G8" s="669"/>
      <c r="H8" s="669"/>
      <c r="I8" s="710"/>
    </row>
    <row r="9" spans="1:9" ht="33.75" customHeight="1" x14ac:dyDescent="0.25">
      <c r="B9" s="715" t="s">
        <v>458</v>
      </c>
      <c r="C9" s="716"/>
      <c r="D9" s="664" t="s">
        <v>439</v>
      </c>
      <c r="E9" s="717"/>
      <c r="F9" s="717"/>
      <c r="G9" s="717"/>
      <c r="H9" s="717"/>
      <c r="I9" s="718"/>
    </row>
    <row r="10" spans="1:9" ht="33.75" customHeight="1" x14ac:dyDescent="0.25">
      <c r="B10" s="715"/>
      <c r="C10" s="716"/>
      <c r="D10" s="684" t="s">
        <v>95</v>
      </c>
      <c r="E10" s="685"/>
      <c r="F10" s="684" t="s">
        <v>96</v>
      </c>
      <c r="G10" s="685"/>
      <c r="H10" s="684" t="s">
        <v>100</v>
      </c>
      <c r="I10" s="719"/>
    </row>
    <row r="11" spans="1:9" ht="22.5" customHeight="1" x14ac:dyDescent="0.25">
      <c r="B11" s="711" t="s">
        <v>92</v>
      </c>
      <c r="C11" s="712"/>
      <c r="D11" s="255" t="s">
        <v>97</v>
      </c>
      <c r="E11" s="272" t="s">
        <v>490</v>
      </c>
      <c r="F11" s="255" t="s">
        <v>99</v>
      </c>
      <c r="G11" s="269" t="s">
        <v>490</v>
      </c>
      <c r="H11" s="255" t="s">
        <v>99</v>
      </c>
      <c r="I11" s="280" t="s">
        <v>490</v>
      </c>
    </row>
    <row r="12" spans="1:9" ht="22.5" customHeight="1" x14ac:dyDescent="0.25">
      <c r="B12" s="711" t="s">
        <v>93</v>
      </c>
      <c r="C12" s="712"/>
      <c r="D12" s="277" t="s">
        <v>98</v>
      </c>
      <c r="E12" s="272" t="s">
        <v>490</v>
      </c>
      <c r="F12" s="255" t="s">
        <v>97</v>
      </c>
      <c r="G12" s="269" t="s">
        <v>490</v>
      </c>
      <c r="H12" s="255" t="s">
        <v>99</v>
      </c>
      <c r="I12" s="280" t="s">
        <v>490</v>
      </c>
    </row>
    <row r="13" spans="1:9" ht="22.5" customHeight="1" thickBot="1" x14ac:dyDescent="0.3">
      <c r="B13" s="688" t="s">
        <v>94</v>
      </c>
      <c r="C13" s="689"/>
      <c r="D13" s="278" t="s">
        <v>98</v>
      </c>
      <c r="E13" s="279" t="s">
        <v>490</v>
      </c>
      <c r="F13" s="275" t="s">
        <v>98</v>
      </c>
      <c r="G13" s="282" t="s">
        <v>490</v>
      </c>
      <c r="H13" s="256" t="s">
        <v>97</v>
      </c>
      <c r="I13" s="281" t="s">
        <v>490</v>
      </c>
    </row>
    <row r="14" spans="1:9" ht="15.75" thickBot="1" x14ac:dyDescent="0.3">
      <c r="B14" s="481"/>
      <c r="C14" s="481"/>
      <c r="D14" s="481"/>
      <c r="E14" s="481"/>
      <c r="F14" s="481"/>
      <c r="G14" s="481"/>
      <c r="H14" s="481"/>
    </row>
    <row r="15" spans="1:9" ht="15.75" x14ac:dyDescent="0.25">
      <c r="B15" s="690" t="s">
        <v>101</v>
      </c>
      <c r="C15" s="691"/>
      <c r="D15" s="104"/>
      <c r="E15" s="104"/>
      <c r="F15" s="104"/>
      <c r="G15" s="104"/>
      <c r="H15" s="104"/>
      <c r="I15" s="24"/>
    </row>
    <row r="16" spans="1:9" x14ac:dyDescent="0.25">
      <c r="B16" s="168" t="s">
        <v>98</v>
      </c>
      <c r="C16" s="97" t="s">
        <v>399</v>
      </c>
      <c r="D16" s="41"/>
      <c r="E16" s="41"/>
      <c r="F16" s="41"/>
      <c r="G16" s="41"/>
      <c r="H16" s="41"/>
      <c r="I16" s="24"/>
    </row>
    <row r="17" spans="2:9" x14ac:dyDescent="0.25">
      <c r="B17" s="101" t="s">
        <v>99</v>
      </c>
      <c r="C17" s="97" t="s">
        <v>191</v>
      </c>
      <c r="D17" s="41"/>
      <c r="E17" s="41"/>
      <c r="F17" s="41"/>
      <c r="G17" s="41"/>
      <c r="H17" s="41"/>
      <c r="I17" s="24"/>
    </row>
    <row r="18" spans="2:9" ht="15.75" thickBot="1" x14ac:dyDescent="0.3">
      <c r="B18" s="102" t="s">
        <v>97</v>
      </c>
      <c r="C18" s="169" t="s">
        <v>192</v>
      </c>
      <c r="D18" s="41"/>
      <c r="E18" s="41"/>
      <c r="F18" s="41"/>
      <c r="G18" s="41"/>
      <c r="H18" s="41"/>
      <c r="I18" s="24"/>
    </row>
    <row r="19" spans="2:9" ht="15.75" thickBot="1" x14ac:dyDescent="0.3">
      <c r="B19" s="24"/>
    </row>
    <row r="20" spans="2:9" s="10" customFormat="1" ht="26.25" customHeight="1" x14ac:dyDescent="0.2">
      <c r="B20" s="692" t="s">
        <v>122</v>
      </c>
      <c r="C20" s="693"/>
      <c r="D20" s="693"/>
      <c r="E20" s="693"/>
      <c r="F20" s="694"/>
      <c r="G20" s="236"/>
    </row>
    <row r="21" spans="2:9" s="39" customFormat="1" ht="15" customHeight="1" x14ac:dyDescent="0.2">
      <c r="B21" s="695" t="s">
        <v>123</v>
      </c>
      <c r="C21" s="696"/>
      <c r="D21" s="662" t="s">
        <v>173</v>
      </c>
      <c r="E21" s="663"/>
      <c r="F21" s="165" t="s">
        <v>174</v>
      </c>
      <c r="G21" s="258"/>
    </row>
    <row r="22" spans="2:9" s="10" customFormat="1" ht="15" customHeight="1" x14ac:dyDescent="0.2">
      <c r="B22" s="697" t="s">
        <v>157</v>
      </c>
      <c r="C22" s="698"/>
      <c r="D22" s="664">
        <v>2.5</v>
      </c>
      <c r="E22" s="665"/>
      <c r="F22" s="96" t="s">
        <v>153</v>
      </c>
      <c r="G22" s="276"/>
    </row>
    <row r="23" spans="2:9" s="10" customFormat="1" ht="16.5" customHeight="1" thickBot="1" x14ac:dyDescent="0.25">
      <c r="B23" s="686" t="s">
        <v>154</v>
      </c>
      <c r="C23" s="687"/>
      <c r="D23" s="699" t="s">
        <v>155</v>
      </c>
      <c r="E23" s="700"/>
      <c r="F23" s="109" t="s">
        <v>171</v>
      </c>
      <c r="G23" s="202"/>
    </row>
  </sheetData>
  <sheetProtection sheet="1" objects="1" scenarios="1" formatCells="0" formatColumns="0" formatRows="0"/>
  <mergeCells count="27">
    <mergeCell ref="B1:I1"/>
    <mergeCell ref="B2:I2"/>
    <mergeCell ref="B4:I4"/>
    <mergeCell ref="B5:I5"/>
    <mergeCell ref="B12:C12"/>
    <mergeCell ref="B3:H3"/>
    <mergeCell ref="B6:D6"/>
    <mergeCell ref="B7:D7"/>
    <mergeCell ref="B9:C10"/>
    <mergeCell ref="B11:C11"/>
    <mergeCell ref="H6:I6"/>
    <mergeCell ref="H7:I7"/>
    <mergeCell ref="B8:I8"/>
    <mergeCell ref="D9:I9"/>
    <mergeCell ref="F10:G10"/>
    <mergeCell ref="H10:I10"/>
    <mergeCell ref="D10:E10"/>
    <mergeCell ref="B23:C23"/>
    <mergeCell ref="B13:C13"/>
    <mergeCell ref="B14:H14"/>
    <mergeCell ref="B15:C15"/>
    <mergeCell ref="B20:F20"/>
    <mergeCell ref="B21:C21"/>
    <mergeCell ref="B22:C22"/>
    <mergeCell ref="D21:E21"/>
    <mergeCell ref="D22:E22"/>
    <mergeCell ref="D23:E23"/>
  </mergeCells>
  <conditionalFormatting sqref="D11:E11">
    <cfRule type="expression" dxfId="11" priority="12">
      <formula>AND($F$6&lt;0.01,$F$7&lt;1.5)</formula>
    </cfRule>
  </conditionalFormatting>
  <conditionalFormatting sqref="F11:G11">
    <cfRule type="expression" dxfId="10" priority="11">
      <formula>AND($F$6&gt;=0.01,$F$6&lt;=0.02,$F$7&lt;1.5)</formula>
    </cfRule>
  </conditionalFormatting>
  <conditionalFormatting sqref="H11:I11">
    <cfRule type="expression" dxfId="9" priority="10">
      <formula>AND($F$6&gt;0.02,$F$7&lt;1.5)</formula>
    </cfRule>
  </conditionalFormatting>
  <conditionalFormatting sqref="D12:E12">
    <cfRule type="expression" dxfId="8" priority="9">
      <formula>AND($F$6&lt;0.01,$F$7&gt;=1.5,$F$7&lt;=2.5)</formula>
    </cfRule>
  </conditionalFormatting>
  <conditionalFormatting sqref="F12:G12">
    <cfRule type="expression" dxfId="7" priority="8">
      <formula>AND($F$6&gt;=0.01,$F$6&lt;=0.02,$F$7&gt;=1.5,$F$7&lt;=2.5)</formula>
    </cfRule>
  </conditionalFormatting>
  <conditionalFormatting sqref="H12:I12">
    <cfRule type="expression" dxfId="6" priority="7">
      <formula>AND($F$6&gt;0.02,$F$7&gt;=1.5,$F$7&lt;=2.5)</formula>
    </cfRule>
  </conditionalFormatting>
  <conditionalFormatting sqref="D13:E13">
    <cfRule type="expression" dxfId="5" priority="6">
      <formula>AND($F$6&lt;0.01,$F$7&gt;2.5)</formula>
    </cfRule>
  </conditionalFormatting>
  <conditionalFormatting sqref="F13:G13">
    <cfRule type="expression" dxfId="4" priority="5">
      <formula>AND($F$6&gt;=0.01,$F$6&lt;=0.02,$F$7&gt;2.5)</formula>
    </cfRule>
  </conditionalFormatting>
  <conditionalFormatting sqref="H13:I13">
    <cfRule type="expression" dxfId="3" priority="4">
      <formula>AND($F$6&gt;0.02,$F$7&gt;2.5)</formula>
    </cfRule>
  </conditionalFormatting>
  <conditionalFormatting sqref="B16">
    <cfRule type="expression" dxfId="2" priority="3">
      <formula>OR(AND($F$6&lt;0.01,$F$7&gt;=1.5),AND($F$6&gt;0.01,$F$6&lt;0.02,$F$7&gt;2.5))</formula>
    </cfRule>
  </conditionalFormatting>
  <conditionalFormatting sqref="B17">
    <cfRule type="expression" dxfId="1" priority="2">
      <formula>OR(AND($F$6&gt;0.02,$F$7&lt;=2.5),AND($F$6&gt;=0.01,$F$6&lt;=0.02,$F$7&lt;1.5))</formula>
    </cfRule>
  </conditionalFormatting>
  <conditionalFormatting sqref="B18">
    <cfRule type="expression" dxfId="0" priority="1">
      <formula>OR(AND($F$6&lt;0.01,$F$7&lt;1.5),AND($F$6&gt;0.01,$F$6&lt;0.02,$F$7&lt;=2.5,$F$7&gt;=1.5),AND($F$6&gt;0.02,$F$7&gt;2.5))</formula>
    </cfRule>
  </conditionalFormatting>
  <pageMargins left="0.7" right="0.7" top="0.75" bottom="0.75" header="0.3" footer="0.3"/>
  <pageSetup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Purpose and Instructions</vt:lpstr>
      <vt:lpstr>Summary Checklist</vt:lpstr>
      <vt:lpstr>Overview</vt:lpstr>
      <vt:lpstr>1. Project Information</vt:lpstr>
      <vt:lpstr>2. MPS Inputs</vt:lpstr>
      <vt:lpstr>3. MPS</vt:lpstr>
      <vt:lpstr>4. Secondary Test Inputs</vt:lpstr>
      <vt:lpstr>5. Secondary Test Score</vt:lpstr>
      <vt:lpstr>6. Substantial Impacts Matrix</vt:lpstr>
      <vt:lpstr>7. Widespread Impact Analysis</vt:lpstr>
      <vt:lpstr>Annualized Project Costs</vt:lpstr>
      <vt:lpstr>Per-Household Costs</vt:lpstr>
      <vt:lpstr>Potential Data Sources</vt:lpstr>
      <vt:lpstr>Example Data Sources</vt:lpstr>
      <vt:lpstr>Changelog</vt:lpstr>
      <vt:lpstr>'1. Project Information'!Print_Area</vt:lpstr>
      <vt:lpstr>'2. MPS Inputs'!Print_Area</vt:lpstr>
      <vt:lpstr>'3. MPS'!Print_Area</vt:lpstr>
      <vt:lpstr>'4. Secondary Test Inputs'!Print_Area</vt:lpstr>
      <vt:lpstr>'5. Secondary Test Score'!Print_Area</vt:lpstr>
      <vt:lpstr>'6. Substantial Impacts Matrix'!Print_Area</vt:lpstr>
      <vt:lpstr>'7. Widespread Impact Analysis'!Print_Area</vt:lpstr>
      <vt:lpstr>'Annualized Project Costs'!Print_Area</vt:lpstr>
      <vt:lpstr>'Example Data Sources'!Print_Area</vt:lpstr>
      <vt:lpstr>Overview!Print_Area</vt:lpstr>
      <vt:lpstr>'Per-Household Costs'!Print_Area</vt:lpstr>
      <vt:lpstr>'Potential Data Sources'!Print_Area</vt:lpstr>
      <vt:lpstr>'Purpose and Instructions'!Print_Area</vt:lpstr>
      <vt:lpstr>'Summary Checklist'!Print_Area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Uses and Variances - Evaluating Substantial and Widespread Economic and Social Impacts: Public Sector Entities</dc:title>
  <dc:subject>Spreadsheet for Uses and Variances - Evaluating Substantial and Widespread Economic and Social Impacts: Public Sector Entities</dc:subject>
  <dc:creator>U.S. EPA</dc:creator>
  <cp:lastModifiedBy>Emily Giovanni</cp:lastModifiedBy>
  <cp:lastPrinted>2013-06-24T17:39:40Z</cp:lastPrinted>
  <dcterms:created xsi:type="dcterms:W3CDTF">2006-09-16T00:00:00Z</dcterms:created>
  <dcterms:modified xsi:type="dcterms:W3CDTF">2015-07-06T21:22:48Z</dcterms:modified>
</cp:coreProperties>
</file>