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harts/chart4.xml" ContentType="application/vnd.openxmlformats-officedocument.drawingml.chart+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My documents\aWork\1Reviews\degradation kinetics\"/>
    </mc:Choice>
  </mc:AlternateContent>
  <bookViews>
    <workbookView xWindow="6675" yWindow="390" windowWidth="11355" windowHeight="8640"/>
  </bookViews>
  <sheets>
    <sheet name="Degradation Kinetics Calculator" sheetId="22" r:id="rId1"/>
  </sheets>
  <definedNames>
    <definedName name="_xlnm.Print_Area" localSheetId="0">'Degradation Kinetics Calculator'!$A$1:$AI$43</definedName>
    <definedName name="solver_adj" localSheetId="0" hidden="1">'Degradation Kinetics Calculator'!$L$14:$L$16</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500</definedName>
    <definedName name="solver_lin" localSheetId="0" hidden="1">2</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0</definedName>
    <definedName name="solver_nwt" localSheetId="0" hidden="1">1</definedName>
    <definedName name="solver_opt" localSheetId="0" hidden="1">'Degradation Kinetics Calculator'!$L$17</definedName>
    <definedName name="solver_pre" localSheetId="0" hidden="1">0.000001</definedName>
    <definedName name="solver_rbv" localSheetId="0" hidden="1">1</definedName>
    <definedName name="solver_rlx" localSheetId="0" hidden="1">1</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100</definedName>
    <definedName name="solver_tol" localSheetId="0" hidden="1">0.05</definedName>
    <definedName name="solver_typ" localSheetId="0" hidden="1">2</definedName>
    <definedName name="solver_val" localSheetId="0" hidden="1">0</definedName>
    <definedName name="solver_ver" localSheetId="0" hidden="1">3</definedName>
  </definedNames>
  <calcPr calcId="152511"/>
</workbook>
</file>

<file path=xl/calcChain.xml><?xml version="1.0" encoding="utf-8"?>
<calcChain xmlns="http://schemas.openxmlformats.org/spreadsheetml/2006/main">
  <c r="S19" i="22" l="1"/>
  <c r="P16" i="22"/>
  <c r="L17" i="22"/>
  <c r="E25" i="22" l="1"/>
  <c r="G25" i="22" s="1"/>
  <c r="D25" i="22"/>
  <c r="H25" i="22" s="1"/>
  <c r="C25" i="22"/>
  <c r="F25" i="22" s="1"/>
  <c r="E24" i="22"/>
  <c r="G24" i="22" s="1"/>
  <c r="D24" i="22"/>
  <c r="H24" i="22" s="1"/>
  <c r="C24" i="22"/>
  <c r="F24" i="22" s="1"/>
  <c r="E23" i="22"/>
  <c r="G23" i="22" s="1"/>
  <c r="D23" i="22"/>
  <c r="H23" i="22" s="1"/>
  <c r="C23" i="22"/>
  <c r="F23" i="22" s="1"/>
  <c r="E22" i="22"/>
  <c r="G22" i="22" s="1"/>
  <c r="D22" i="22"/>
  <c r="H22" i="22" s="1"/>
  <c r="C22" i="22"/>
  <c r="F22" i="22" s="1"/>
  <c r="E21" i="22"/>
  <c r="G21" i="22" s="1"/>
  <c r="D21" i="22"/>
  <c r="H21" i="22" s="1"/>
  <c r="C21" i="22"/>
  <c r="F21" i="22" s="1"/>
  <c r="E20" i="22"/>
  <c r="G20" i="22" s="1"/>
  <c r="D20" i="22"/>
  <c r="H20" i="22" s="1"/>
  <c r="C20" i="22"/>
  <c r="F20" i="22" s="1"/>
  <c r="E19" i="22"/>
  <c r="G19" i="22" s="1"/>
  <c r="D19" i="22"/>
  <c r="H19" i="22" s="1"/>
  <c r="C19" i="22"/>
  <c r="F19" i="22" s="1"/>
  <c r="E18" i="22"/>
  <c r="G18" i="22" s="1"/>
  <c r="D18" i="22"/>
  <c r="H18" i="22" s="1"/>
  <c r="C18" i="22"/>
  <c r="F18" i="22" s="1"/>
  <c r="E17" i="22"/>
  <c r="G17" i="22" s="1"/>
  <c r="D17" i="22"/>
  <c r="H17" i="22" s="1"/>
  <c r="C17" i="22"/>
  <c r="F17" i="22" s="1"/>
  <c r="E16" i="22"/>
  <c r="G16" i="22" s="1"/>
  <c r="D16" i="22"/>
  <c r="H16" i="22" s="1"/>
  <c r="C16" i="22"/>
  <c r="F16" i="22" s="1"/>
  <c r="E15" i="22"/>
  <c r="G15" i="22" s="1"/>
  <c r="D15" i="22"/>
  <c r="H15" i="22" s="1"/>
  <c r="C15" i="22"/>
  <c r="F15" i="22" s="1"/>
  <c r="E14" i="22"/>
  <c r="G14" i="22" s="1"/>
  <c r="D14" i="22"/>
  <c r="H14" i="22" s="1"/>
  <c r="C14" i="22"/>
  <c r="F14" i="22" s="1"/>
  <c r="E13" i="22"/>
  <c r="G13" i="22" s="1"/>
  <c r="D13" i="22"/>
  <c r="H13" i="22" s="1"/>
  <c r="C13" i="22"/>
  <c r="F13" i="22" s="1"/>
  <c r="E12" i="22"/>
  <c r="G12" i="22" s="1"/>
  <c r="D12" i="22"/>
  <c r="H12" i="22" s="1"/>
  <c r="C12" i="22"/>
  <c r="F12" i="22" s="1"/>
  <c r="E11" i="22"/>
  <c r="G11" i="22" s="1"/>
  <c r="D11" i="22"/>
  <c r="H11" i="22" s="1"/>
  <c r="C11" i="22"/>
  <c r="F11" i="22" s="1"/>
  <c r="E10" i="22"/>
  <c r="G10" i="22" s="1"/>
  <c r="D10" i="22"/>
  <c r="H10" i="22" s="1"/>
  <c r="C10" i="22"/>
  <c r="F10" i="22" s="1"/>
  <c r="E9" i="22"/>
  <c r="G9" i="22" s="1"/>
  <c r="D9" i="22"/>
  <c r="H9" i="22" s="1"/>
  <c r="C9" i="22"/>
  <c r="F9" i="22" s="1"/>
  <c r="S23" i="22" l="1"/>
  <c r="D8" i="22" l="1"/>
  <c r="H8" i="22" s="1"/>
  <c r="E8" i="22"/>
  <c r="G8" i="22" s="1"/>
  <c r="C8" i="22"/>
  <c r="F8" i="22" s="1"/>
  <c r="N24" i="22"/>
  <c r="N25" i="22" s="1"/>
  <c r="K30" i="22" l="1"/>
  <c r="K29" i="22"/>
  <c r="K23" i="22" l="1"/>
  <c r="S21" i="22"/>
  <c r="S20" i="22"/>
  <c r="L20" i="22"/>
  <c r="L19" i="22"/>
  <c r="P18" i="22"/>
  <c r="L18" i="22"/>
  <c r="P17" i="22"/>
  <c r="P19" i="22" l="1"/>
  <c r="K25" i="22" l="1"/>
  <c r="K26" i="22" s="1"/>
  <c r="K27" i="22" l="1"/>
</calcChain>
</file>

<file path=xl/sharedStrings.xml><?xml version="1.0" encoding="utf-8"?>
<sst xmlns="http://schemas.openxmlformats.org/spreadsheetml/2006/main" count="69" uniqueCount="60">
  <si>
    <t xml:space="preserve">Chemical: </t>
  </si>
  <si>
    <t xml:space="preserve">MRID: </t>
  </si>
  <si>
    <t xml:space="preserve">PC: </t>
  </si>
  <si>
    <t xml:space="preserve">Guideline: </t>
  </si>
  <si>
    <t>2. Copy equations from first column to the rows below to make sure that all data points have corresponding calculations.</t>
  </si>
  <si>
    <t>SFO</t>
  </si>
  <si>
    <t>DFOP</t>
  </si>
  <si>
    <t>IORE</t>
  </si>
  <si>
    <t>SFO - data</t>
  </si>
  <si>
    <t>IORE - data</t>
  </si>
  <si>
    <t>DFOP-data</t>
  </si>
  <si>
    <t>IORE MODEL</t>
  </si>
  <si>
    <t>First Order Model</t>
  </si>
  <si>
    <t>from solver</t>
  </si>
  <si>
    <t>K</t>
  </si>
  <si>
    <t>kfirst=</t>
  </si>
  <si>
    <t>C0 g or a</t>
  </si>
  <si>
    <t>N iore</t>
  </si>
  <si>
    <t>Co First</t>
  </si>
  <si>
    <t>Co (1-g) or c</t>
  </si>
  <si>
    <t>Co Iore</t>
  </si>
  <si>
    <t>k1 (b)</t>
  </si>
  <si>
    <t>dt50</t>
  </si>
  <si>
    <t>k2 (d)</t>
  </si>
  <si>
    <t>DT50</t>
  </si>
  <si>
    <t>dt90</t>
  </si>
  <si>
    <t>DT90</t>
  </si>
  <si>
    <t>DT50 from DT90</t>
  </si>
  <si>
    <t>Tiore (DT50 from DT90)</t>
  </si>
  <si>
    <t>1-DT50</t>
  </si>
  <si>
    <t>2-DT50</t>
  </si>
  <si>
    <t>Misc</t>
  </si>
  <si>
    <t>Data points (N)</t>
  </si>
  <si>
    <t>p</t>
  </si>
  <si>
    <t>N-p</t>
  </si>
  <si>
    <t>FINV (0.5, p, N-p)</t>
  </si>
  <si>
    <t>Sc</t>
  </si>
  <si>
    <t>1-N</t>
  </si>
  <si>
    <t>log2/log10</t>
  </si>
  <si>
    <t xml:space="preserve">Conclusion:  </t>
  </si>
  <si>
    <t>DT50 for SFO and DFOP</t>
  </si>
  <si>
    <t>ln(2)/k</t>
  </si>
  <si>
    <t>DT90 for SFO and DFOP</t>
  </si>
  <si>
    <t>ln(10)/k</t>
  </si>
  <si>
    <t>DT50 for IORE</t>
  </si>
  <si>
    <t>((Co/2)^(1-N))-(Co^(1-N)))/(k*(N-1))</t>
  </si>
  <si>
    <t>1.  Input data in column A and B with time 0 beginning in row 3.  If you have more than one replicate, enter the replicate data in the same columns.  Also, place an identifier of the residues and system at the top of each page and update chemical, MRID, PC Code, and guideline number on each page.</t>
  </si>
  <si>
    <t>Siore</t>
  </si>
  <si>
    <t>Ssfo</t>
  </si>
  <si>
    <t>Sdfop</t>
  </si>
  <si>
    <t>3.  Update the following cells to account for number of data points, Siore, Ssfo, Sdfop, graphing cells</t>
  </si>
  <si>
    <t>4. Use Solver to fit IORE.  Minimize Siore by adjusting K  N iore, and C0&gt; Data&gt;Solver&gt;target cell to minimuze is L17 by changing  L14, L15, and L16.</t>
  </si>
  <si>
    <t>5. Use Solver to fit SFO.   Minimize Ssfo by adjusting Kfirst and C0</t>
  </si>
  <si>
    <t>6. Calculate 50% Confidence Region Boundary Valueof IORE fit (Sc);  Make sure that the calculating cells (J23) covers the range of cells in the G column that have data in them</t>
  </si>
  <si>
    <t xml:space="preserve">7. If SFO parameters fits within the 50th Confidence Region (Ssfo &lt;Sc), then use SFO, otherwise use proceed to next steps.  </t>
  </si>
  <si>
    <t xml:space="preserve">8.  Solve DFOP using sigma plot or solver; a=Co, b=k1, c=1-g, d=k2,  To use solver minimize Sdfop by changing k1, k2, a, and c. </t>
  </si>
  <si>
    <t>g</t>
  </si>
  <si>
    <t>Days</t>
  </si>
  <si>
    <t>Aerobic Soil Metabolism for Chemical X</t>
  </si>
  <si>
    <t>Amount Remaining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</si>
</sst>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8" x14ac:knownFonts="1">
    <font>
      <sz val="10"/>
      <name val="Arial"/>
    </font>
    <font>
      <sz val="11"/>
      <color theme="1"/>
      <name val="Calibri"/>
      <family val="2"/>
      <scheme val="minor"/>
    </font>
    <font>
      <b/>
      <sz val="10"/>
      <name val="Arial"/>
      <family val="2"/>
    </font>
    <font>
      <sz val="10"/>
      <name val="Arial"/>
      <family val="2"/>
    </font>
    <font>
      <b/>
      <sz val="11"/>
      <color theme="1"/>
      <name val="Calibri"/>
      <family val="2"/>
      <scheme val="minor"/>
    </font>
    <font>
      <b/>
      <sz val="10"/>
      <color theme="1"/>
      <name val="Arial"/>
      <family val="2"/>
    </font>
    <font>
      <sz val="10"/>
      <color theme="1"/>
      <name val="Arial"/>
      <family val="2"/>
    </font>
    <font>
      <sz val="11"/>
      <name val="Calibri"/>
      <family val="2"/>
      <scheme val="minor"/>
    </font>
  </fonts>
  <fills count="9">
    <fill>
      <patternFill patternType="none"/>
    </fill>
    <fill>
      <patternFill patternType="gray125"/>
    </fill>
    <fill>
      <patternFill patternType="solid">
        <fgColor rgb="FF92D05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BFDA9"/>
        <bgColor indexed="64"/>
      </patternFill>
    </fill>
  </fills>
  <borders count="1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3" fillId="0" borderId="0"/>
  </cellStyleXfs>
  <cellXfs count="74">
    <xf numFmtId="0" fontId="0" fillId="0" borderId="0" xfId="0"/>
    <xf numFmtId="49" fontId="0" fillId="0" borderId="0" xfId="0" applyNumberFormat="1" applyAlignment="1">
      <alignment horizontal="left"/>
    </xf>
    <xf numFmtId="0" fontId="0" fillId="0" borderId="0" xfId="0" applyAlignment="1">
      <alignment wrapText="1"/>
    </xf>
    <xf numFmtId="0" fontId="3" fillId="0" borderId="0" xfId="0" applyFont="1"/>
    <xf numFmtId="2" fontId="0" fillId="0" borderId="0" xfId="0" applyNumberFormat="1"/>
    <xf numFmtId="0" fontId="0" fillId="0" borderId="2" xfId="0" applyBorder="1"/>
    <xf numFmtId="164" fontId="0" fillId="0" borderId="2" xfId="0" applyNumberFormat="1" applyFont="1" applyFill="1" applyBorder="1"/>
    <xf numFmtId="0" fontId="4" fillId="0" borderId="0" xfId="0" applyFont="1"/>
    <xf numFmtId="0" fontId="0" fillId="0" borderId="1" xfId="0" applyBorder="1"/>
    <xf numFmtId="0" fontId="0" fillId="0" borderId="0" xfId="0" applyFill="1"/>
    <xf numFmtId="0" fontId="0" fillId="0" borderId="3" xfId="0" applyBorder="1"/>
    <xf numFmtId="0" fontId="0" fillId="0" borderId="4" xfId="0" applyBorder="1"/>
    <xf numFmtId="164" fontId="6" fillId="0" borderId="0" xfId="0" applyNumberFormat="1" applyFont="1"/>
    <xf numFmtId="0" fontId="6" fillId="0" borderId="0" xfId="0" applyFont="1"/>
    <xf numFmtId="2" fontId="6" fillId="0" borderId="0" xfId="0" applyNumberFormat="1" applyFont="1"/>
    <xf numFmtId="1" fontId="6" fillId="0" borderId="0" xfId="0" applyNumberFormat="1" applyFont="1"/>
    <xf numFmtId="0" fontId="3" fillId="0" borderId="0" xfId="0" applyFont="1" applyFill="1" applyBorder="1"/>
    <xf numFmtId="0" fontId="3" fillId="0" borderId="0" xfId="0" applyFont="1" applyAlignment="1">
      <alignment wrapText="1"/>
    </xf>
    <xf numFmtId="0" fontId="0" fillId="0" borderId="0" xfId="0" quotePrefix="1"/>
    <xf numFmtId="0" fontId="3" fillId="0" borderId="2" xfId="0" applyFont="1" applyBorder="1"/>
    <xf numFmtId="2" fontId="6" fillId="0" borderId="2" xfId="0" applyNumberFormat="1" applyFont="1" applyFill="1" applyBorder="1"/>
    <xf numFmtId="2" fontId="3" fillId="0" borderId="2" xfId="0" applyNumberFormat="1" applyFont="1" applyBorder="1"/>
    <xf numFmtId="0" fontId="3" fillId="0" borderId="2" xfId="0" applyFont="1" applyFill="1" applyBorder="1"/>
    <xf numFmtId="165" fontId="6" fillId="0" borderId="2" xfId="0" applyNumberFormat="1" applyFont="1" applyFill="1" applyBorder="1"/>
    <xf numFmtId="2" fontId="0" fillId="0" borderId="2" xfId="0" applyNumberFormat="1" applyBorder="1"/>
    <xf numFmtId="0" fontId="4" fillId="2" borderId="2" xfId="0" applyFont="1" applyFill="1" applyBorder="1"/>
    <xf numFmtId="0" fontId="0" fillId="0" borderId="2" xfId="0" applyBorder="1" applyAlignment="1">
      <alignment wrapText="1"/>
    </xf>
    <xf numFmtId="0" fontId="0" fillId="2" borderId="2" xfId="0" applyFill="1" applyBorder="1"/>
    <xf numFmtId="0" fontId="0" fillId="4" borderId="2" xfId="0" applyFill="1" applyBorder="1" applyAlignment="1">
      <alignment wrapText="1"/>
    </xf>
    <xf numFmtId="0" fontId="3" fillId="4" borderId="2" xfId="0" applyFont="1" applyFill="1" applyBorder="1" applyAlignment="1">
      <alignment wrapText="1"/>
    </xf>
    <xf numFmtId="0" fontId="4" fillId="6" borderId="2" xfId="0" applyFont="1" applyFill="1" applyBorder="1"/>
    <xf numFmtId="0" fontId="2" fillId="7" borderId="2" xfId="0" applyFont="1" applyFill="1" applyBorder="1"/>
    <xf numFmtId="0" fontId="4" fillId="7" borderId="2" xfId="0" applyFont="1" applyFill="1" applyBorder="1"/>
    <xf numFmtId="0" fontId="3" fillId="7" borderId="2" xfId="0" applyFont="1" applyFill="1" applyBorder="1"/>
    <xf numFmtId="0" fontId="0" fillId="7" borderId="2" xfId="0" applyFill="1" applyBorder="1"/>
    <xf numFmtId="0" fontId="5" fillId="6" borderId="2" xfId="0" applyFont="1" applyFill="1" applyBorder="1"/>
    <xf numFmtId="0" fontId="0" fillId="6" borderId="2" xfId="0" applyFill="1" applyBorder="1"/>
    <xf numFmtId="0" fontId="0" fillId="6" borderId="0" xfId="0" applyFill="1"/>
    <xf numFmtId="0" fontId="7" fillId="8" borderId="0" xfId="0" applyFont="1" applyFill="1" applyAlignment="1">
      <alignment wrapText="1"/>
    </xf>
    <xf numFmtId="2" fontId="7" fillId="8" borderId="0" xfId="0" applyNumberFormat="1" applyFont="1" applyFill="1"/>
    <xf numFmtId="2" fontId="3" fillId="6" borderId="2" xfId="0" applyNumberFormat="1" applyFont="1" applyFill="1" applyBorder="1"/>
    <xf numFmtId="2" fontId="3" fillId="7" borderId="2" xfId="0" applyNumberFormat="1" applyFont="1" applyFill="1" applyBorder="1"/>
    <xf numFmtId="2" fontId="6" fillId="0" borderId="2" xfId="0" applyNumberFormat="1" applyFont="1" applyBorder="1"/>
    <xf numFmtId="2" fontId="3" fillId="2" borderId="2" xfId="0" applyNumberFormat="1" applyFont="1" applyFill="1" applyBorder="1"/>
    <xf numFmtId="2" fontId="0" fillId="0" borderId="2" xfId="0" applyNumberFormat="1" applyFill="1" applyBorder="1"/>
    <xf numFmtId="165" fontId="0" fillId="0" borderId="2" xfId="0" applyNumberFormat="1" applyBorder="1"/>
    <xf numFmtId="0" fontId="3" fillId="0" borderId="0" xfId="0" applyFont="1" applyAlignment="1">
      <alignment horizontal="left"/>
    </xf>
    <xf numFmtId="49" fontId="3" fillId="0" borderId="0" xfId="0" applyNumberFormat="1" applyFont="1" applyAlignment="1">
      <alignment horizontal="left"/>
    </xf>
    <xf numFmtId="0" fontId="0" fillId="0" borderId="2" xfId="0" applyNumberFormat="1" applyFill="1" applyBorder="1"/>
    <xf numFmtId="0" fontId="3" fillId="0" borderId="6" xfId="2" applyFill="1" applyBorder="1"/>
    <xf numFmtId="164" fontId="3" fillId="0" borderId="0" xfId="2" applyNumberFormat="1" applyFill="1" applyBorder="1"/>
    <xf numFmtId="0" fontId="3" fillId="0" borderId="7" xfId="2" applyFill="1" applyBorder="1"/>
    <xf numFmtId="164" fontId="3" fillId="0" borderId="5" xfId="2" applyNumberFormat="1" applyFill="1" applyBorder="1"/>
    <xf numFmtId="2" fontId="0" fillId="0" borderId="8" xfId="0" applyNumberFormat="1" applyBorder="1" applyAlignment="1">
      <alignment horizontal="right"/>
    </xf>
    <xf numFmtId="2" fontId="0" fillId="0" borderId="0" xfId="0" applyNumberFormat="1" applyBorder="1" applyAlignment="1">
      <alignment horizontal="right"/>
    </xf>
    <xf numFmtId="2" fontId="0" fillId="0" borderId="9" xfId="0" applyNumberFormat="1" applyBorder="1" applyAlignment="1">
      <alignment horizontal="right"/>
    </xf>
    <xf numFmtId="2" fontId="0" fillId="0" borderId="5" xfId="0" applyNumberFormat="1" applyBorder="1" applyAlignment="1">
      <alignment horizontal="right"/>
    </xf>
    <xf numFmtId="165" fontId="3" fillId="0" borderId="2" xfId="0" applyNumberFormat="1" applyFont="1" applyBorder="1"/>
    <xf numFmtId="0" fontId="0" fillId="0" borderId="0" xfId="0" applyBorder="1" applyAlignment="1">
      <alignment horizontal="center"/>
    </xf>
    <xf numFmtId="164" fontId="0" fillId="0" borderId="0" xfId="0" applyNumberFormat="1" applyAlignment="1">
      <alignment horizontal="center"/>
    </xf>
    <xf numFmtId="164" fontId="0" fillId="0" borderId="0" xfId="0" applyNumberFormat="1" applyBorder="1" applyAlignment="1">
      <alignment horizontal="center"/>
    </xf>
    <xf numFmtId="164" fontId="0" fillId="0" borderId="0" xfId="0" applyNumberFormat="1" applyFill="1" applyBorder="1" applyAlignment="1">
      <alignment horizontal="center"/>
    </xf>
    <xf numFmtId="11" fontId="6" fillId="0" borderId="2" xfId="0" applyNumberFormat="1" applyFont="1" applyFill="1" applyBorder="1"/>
    <xf numFmtId="11" fontId="0" fillId="0" borderId="2" xfId="0" applyNumberFormat="1" applyFill="1" applyBorder="1"/>
    <xf numFmtId="0" fontId="5" fillId="8" borderId="0" xfId="0" applyFont="1" applyFill="1" applyBorder="1" applyAlignment="1">
      <alignment horizontal="left" wrapText="1"/>
    </xf>
    <xf numFmtId="0" fontId="5" fillId="0" borderId="0" xfId="0" applyFont="1" applyBorder="1" applyAlignment="1">
      <alignment horizontal="left" wrapText="1"/>
    </xf>
    <xf numFmtId="0" fontId="2" fillId="2" borderId="0" xfId="0" applyFont="1" applyFill="1" applyAlignment="1">
      <alignment horizontal="left" wrapText="1"/>
    </xf>
    <xf numFmtId="0" fontId="2" fillId="5" borderId="0" xfId="0" applyFont="1" applyFill="1" applyBorder="1" applyAlignment="1">
      <alignment horizontal="left" wrapText="1"/>
    </xf>
    <xf numFmtId="0" fontId="4" fillId="3" borderId="0" xfId="0" applyFont="1" applyFill="1" applyBorder="1" applyAlignment="1">
      <alignment horizontal="left" wrapText="1"/>
    </xf>
    <xf numFmtId="0" fontId="4" fillId="4" borderId="0" xfId="0" applyFont="1" applyFill="1" applyBorder="1" applyAlignment="1">
      <alignment horizontal="left" wrapText="1"/>
    </xf>
    <xf numFmtId="0" fontId="5" fillId="7" borderId="0" xfId="0" applyFont="1" applyFill="1" applyBorder="1" applyAlignment="1">
      <alignment horizontal="left" wrapText="1"/>
    </xf>
    <xf numFmtId="0" fontId="5" fillId="6" borderId="0" xfId="0" applyFont="1" applyFill="1" applyBorder="1" applyAlignment="1">
      <alignment horizontal="left" wrapText="1"/>
    </xf>
    <xf numFmtId="0" fontId="0" fillId="0" borderId="0" xfId="0" applyBorder="1" applyAlignment="1">
      <alignment horizontal="center" wrapText="1"/>
    </xf>
    <xf numFmtId="0" fontId="3" fillId="0" borderId="0" xfId="0" applyFont="1" applyBorder="1" applyAlignment="1">
      <alignment horizontal="center" wrapText="1"/>
    </xf>
  </cellXfs>
  <cellStyles count="3">
    <cellStyle name="Normal" xfId="0" builtinId="0"/>
    <cellStyle name="Normal 2" xfId="2"/>
    <cellStyle name="Normal 3" xfId="1"/>
  </cellStyles>
  <dxfs count="0"/>
  <tableStyles count="0" defaultTableStyle="TableStyleMedium9" defaultPivotStyle="PivotStyleLight16"/>
  <colors>
    <mruColors>
      <color rgb="FFFBFD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61992584311988"/>
          <c:y val="5.4765343764562165E-2"/>
          <c:w val="0.81119008486718014"/>
          <c:h val="0.78503587203513414"/>
        </c:manualLayout>
      </c:layout>
      <c:scatterChart>
        <c:scatterStyle val="lineMarker"/>
        <c:varyColors val="0"/>
        <c:ser>
          <c:idx val="0"/>
          <c:order val="0"/>
          <c:tx>
            <c:v>Data</c:v>
          </c:tx>
          <c:spPr>
            <a:ln w="28575">
              <a:noFill/>
            </a:ln>
          </c:spPr>
          <c:marker>
            <c:symbol val="x"/>
            <c:size val="10"/>
            <c:spPr>
              <a:noFill/>
            </c:spPr>
          </c:marker>
          <c:xVal>
            <c:numRef>
              <c:f>'Degradation Kinetics Calculator'!$A$8:$A$42</c:f>
              <c:numCache>
                <c:formatCode>General</c:formatCode>
                <c:ptCount val="35"/>
                <c:pt idx="0">
                  <c:v>0</c:v>
                </c:pt>
                <c:pt idx="1">
                  <c:v>0</c:v>
                </c:pt>
                <c:pt idx="2">
                  <c:v>5</c:v>
                </c:pt>
                <c:pt idx="3">
                  <c:v>5</c:v>
                </c:pt>
                <c:pt idx="4">
                  <c:v>10</c:v>
                </c:pt>
                <c:pt idx="5">
                  <c:v>10</c:v>
                </c:pt>
                <c:pt idx="6">
                  <c:v>20</c:v>
                </c:pt>
                <c:pt idx="7">
                  <c:v>20</c:v>
                </c:pt>
                <c:pt idx="8">
                  <c:v>31</c:v>
                </c:pt>
                <c:pt idx="9">
                  <c:v>31</c:v>
                </c:pt>
                <c:pt idx="10">
                  <c:v>60</c:v>
                </c:pt>
                <c:pt idx="11">
                  <c:v>60</c:v>
                </c:pt>
                <c:pt idx="12">
                  <c:v>90</c:v>
                </c:pt>
                <c:pt idx="13">
                  <c:v>90</c:v>
                </c:pt>
                <c:pt idx="14">
                  <c:v>122</c:v>
                </c:pt>
                <c:pt idx="15">
                  <c:v>122</c:v>
                </c:pt>
                <c:pt idx="16">
                  <c:v>150</c:v>
                </c:pt>
                <c:pt idx="17">
                  <c:v>150</c:v>
                </c:pt>
              </c:numCache>
            </c:numRef>
          </c:xVal>
          <c:yVal>
            <c:numRef>
              <c:f>'Degradation Kinetics Calculator'!$B$8:$B$42</c:f>
              <c:numCache>
                <c:formatCode>0.0</c:formatCode>
                <c:ptCount val="35"/>
                <c:pt idx="0">
                  <c:v>103.1</c:v>
                </c:pt>
                <c:pt idx="1">
                  <c:v>100.7</c:v>
                </c:pt>
                <c:pt idx="2">
                  <c:v>93.6</c:v>
                </c:pt>
                <c:pt idx="3">
                  <c:v>94.4</c:v>
                </c:pt>
                <c:pt idx="4">
                  <c:v>92.1</c:v>
                </c:pt>
                <c:pt idx="5">
                  <c:v>92</c:v>
                </c:pt>
                <c:pt idx="6">
                  <c:v>80.8</c:v>
                </c:pt>
                <c:pt idx="7">
                  <c:v>81.099999999999994</c:v>
                </c:pt>
                <c:pt idx="8">
                  <c:v>75.8</c:v>
                </c:pt>
                <c:pt idx="9">
                  <c:v>77.7</c:v>
                </c:pt>
                <c:pt idx="10">
                  <c:v>67</c:v>
                </c:pt>
                <c:pt idx="11">
                  <c:v>67.2</c:v>
                </c:pt>
                <c:pt idx="12">
                  <c:v>54</c:v>
                </c:pt>
                <c:pt idx="13">
                  <c:v>58.4</c:v>
                </c:pt>
                <c:pt idx="14">
                  <c:v>51.1</c:v>
                </c:pt>
                <c:pt idx="15">
                  <c:v>46.6</c:v>
                </c:pt>
                <c:pt idx="16">
                  <c:v>52.8</c:v>
                </c:pt>
                <c:pt idx="17">
                  <c:v>51.9</c:v>
                </c:pt>
              </c:numCache>
            </c:numRef>
          </c:yVal>
          <c:smooth val="0"/>
        </c:ser>
        <c:ser>
          <c:idx val="1"/>
          <c:order val="1"/>
          <c:tx>
            <c:v>SFO</c:v>
          </c:tx>
          <c:spPr>
            <a:ln w="28575">
              <a:noFill/>
            </a:ln>
          </c:spPr>
          <c:marker>
            <c:symbol val="square"/>
            <c:size val="10"/>
            <c:spPr>
              <a:noFill/>
            </c:spPr>
          </c:marker>
          <c:xVal>
            <c:numRef>
              <c:f>'Degradation Kinetics Calculator'!$A$8:$A$42</c:f>
              <c:numCache>
                <c:formatCode>General</c:formatCode>
                <c:ptCount val="35"/>
                <c:pt idx="0">
                  <c:v>0</c:v>
                </c:pt>
                <c:pt idx="1">
                  <c:v>0</c:v>
                </c:pt>
                <c:pt idx="2">
                  <c:v>5</c:v>
                </c:pt>
                <c:pt idx="3">
                  <c:v>5</c:v>
                </c:pt>
                <c:pt idx="4">
                  <c:v>10</c:v>
                </c:pt>
                <c:pt idx="5">
                  <c:v>10</c:v>
                </c:pt>
                <c:pt idx="6">
                  <c:v>20</c:v>
                </c:pt>
                <c:pt idx="7">
                  <c:v>20</c:v>
                </c:pt>
                <c:pt idx="8">
                  <c:v>31</c:v>
                </c:pt>
                <c:pt idx="9">
                  <c:v>31</c:v>
                </c:pt>
                <c:pt idx="10">
                  <c:v>60</c:v>
                </c:pt>
                <c:pt idx="11">
                  <c:v>60</c:v>
                </c:pt>
                <c:pt idx="12">
                  <c:v>90</c:v>
                </c:pt>
                <c:pt idx="13">
                  <c:v>90</c:v>
                </c:pt>
                <c:pt idx="14">
                  <c:v>122</c:v>
                </c:pt>
                <c:pt idx="15">
                  <c:v>122</c:v>
                </c:pt>
                <c:pt idx="16">
                  <c:v>150</c:v>
                </c:pt>
                <c:pt idx="17">
                  <c:v>150</c:v>
                </c:pt>
              </c:numCache>
            </c:numRef>
          </c:xVal>
          <c:yVal>
            <c:numRef>
              <c:f>'Degradation Kinetics Calculator'!$C$8:$C$42</c:f>
              <c:numCache>
                <c:formatCode>0.0</c:formatCode>
                <c:ptCount val="35"/>
                <c:pt idx="0">
                  <c:v>95.337431789923144</c:v>
                </c:pt>
                <c:pt idx="1">
                  <c:v>95.337431789923144</c:v>
                </c:pt>
                <c:pt idx="2">
                  <c:v>92.885111744484689</c:v>
                </c:pt>
                <c:pt idx="3">
                  <c:v>92.885111744484689</c:v>
                </c:pt>
                <c:pt idx="4">
                  <c:v>90.495871577456541</c:v>
                </c:pt>
                <c:pt idx="5">
                  <c:v>90.495871577456541</c:v>
                </c:pt>
                <c:pt idx="6">
                  <c:v>85.900182318830943</c:v>
                </c:pt>
                <c:pt idx="7">
                  <c:v>85.900182318830943</c:v>
                </c:pt>
                <c:pt idx="8">
                  <c:v>81.114021942006261</c:v>
                </c:pt>
                <c:pt idx="9">
                  <c:v>81.114021942006261</c:v>
                </c:pt>
                <c:pt idx="10">
                  <c:v>69.735731276720301</c:v>
                </c:pt>
                <c:pt idx="11">
                  <c:v>69.735731276720301</c:v>
                </c:pt>
                <c:pt idx="12">
                  <c:v>59.641878658889979</c:v>
                </c:pt>
                <c:pt idx="13">
                  <c:v>59.641878658889979</c:v>
                </c:pt>
                <c:pt idx="14">
                  <c:v>50.480114802094903</c:v>
                </c:pt>
                <c:pt idx="15">
                  <c:v>50.480114802094903</c:v>
                </c:pt>
                <c:pt idx="16">
                  <c:v>43.625782076444843</c:v>
                </c:pt>
                <c:pt idx="17">
                  <c:v>43.625782076444843</c:v>
                </c:pt>
              </c:numCache>
            </c:numRef>
          </c:yVal>
          <c:smooth val="0"/>
        </c:ser>
        <c:ser>
          <c:idx val="2"/>
          <c:order val="2"/>
          <c:tx>
            <c:v>IORE</c:v>
          </c:tx>
          <c:spPr>
            <a:ln w="28575">
              <a:noFill/>
            </a:ln>
          </c:spPr>
          <c:marker>
            <c:symbol val="triangle"/>
            <c:size val="9"/>
            <c:spPr>
              <a:noFill/>
            </c:spPr>
          </c:marker>
          <c:xVal>
            <c:numRef>
              <c:f>'Degradation Kinetics Calculator'!$A$8:$A$42</c:f>
              <c:numCache>
                <c:formatCode>General</c:formatCode>
                <c:ptCount val="35"/>
                <c:pt idx="0">
                  <c:v>0</c:v>
                </c:pt>
                <c:pt idx="1">
                  <c:v>0</c:v>
                </c:pt>
                <c:pt idx="2">
                  <c:v>5</c:v>
                </c:pt>
                <c:pt idx="3">
                  <c:v>5</c:v>
                </c:pt>
                <c:pt idx="4">
                  <c:v>10</c:v>
                </c:pt>
                <c:pt idx="5">
                  <c:v>10</c:v>
                </c:pt>
                <c:pt idx="6">
                  <c:v>20</c:v>
                </c:pt>
                <c:pt idx="7">
                  <c:v>20</c:v>
                </c:pt>
                <c:pt idx="8">
                  <c:v>31</c:v>
                </c:pt>
                <c:pt idx="9">
                  <c:v>31</c:v>
                </c:pt>
                <c:pt idx="10">
                  <c:v>60</c:v>
                </c:pt>
                <c:pt idx="11">
                  <c:v>60</c:v>
                </c:pt>
                <c:pt idx="12">
                  <c:v>90</c:v>
                </c:pt>
                <c:pt idx="13">
                  <c:v>90</c:v>
                </c:pt>
                <c:pt idx="14">
                  <c:v>122</c:v>
                </c:pt>
                <c:pt idx="15">
                  <c:v>122</c:v>
                </c:pt>
                <c:pt idx="16">
                  <c:v>150</c:v>
                </c:pt>
                <c:pt idx="17">
                  <c:v>150</c:v>
                </c:pt>
              </c:numCache>
            </c:numRef>
          </c:xVal>
          <c:yVal>
            <c:numRef>
              <c:f>'Degradation Kinetics Calculator'!$E$8:$E$42</c:f>
              <c:numCache>
                <c:formatCode>0.0</c:formatCode>
                <c:ptCount val="35"/>
                <c:pt idx="0">
                  <c:v>100.23039959725644</c:v>
                </c:pt>
                <c:pt idx="1">
                  <c:v>100.23039959725644</c:v>
                </c:pt>
                <c:pt idx="2">
                  <c:v>95.381483693841332</c:v>
                </c:pt>
                <c:pt idx="3">
                  <c:v>95.381483693841332</c:v>
                </c:pt>
                <c:pt idx="4">
                  <c:v>91.140157962638213</c:v>
                </c:pt>
                <c:pt idx="5">
                  <c:v>91.140157962638213</c:v>
                </c:pt>
                <c:pt idx="6">
                  <c:v>84.045315448850147</c:v>
                </c:pt>
                <c:pt idx="7">
                  <c:v>84.045315448850147</c:v>
                </c:pt>
                <c:pt idx="8">
                  <c:v>77.800061127307288</c:v>
                </c:pt>
                <c:pt idx="9">
                  <c:v>77.800061127307288</c:v>
                </c:pt>
                <c:pt idx="10">
                  <c:v>66.087546839489633</c:v>
                </c:pt>
                <c:pt idx="11">
                  <c:v>66.087546839489633</c:v>
                </c:pt>
                <c:pt idx="12">
                  <c:v>58.057417938763287</c:v>
                </c:pt>
                <c:pt idx="13">
                  <c:v>58.057417938763287</c:v>
                </c:pt>
                <c:pt idx="14">
                  <c:v>51.951990148873818</c:v>
                </c:pt>
                <c:pt idx="15">
                  <c:v>51.951990148873818</c:v>
                </c:pt>
                <c:pt idx="16">
                  <c:v>47.877892106789631</c:v>
                </c:pt>
                <c:pt idx="17">
                  <c:v>47.877892106789631</c:v>
                </c:pt>
              </c:numCache>
            </c:numRef>
          </c:yVal>
          <c:smooth val="0"/>
        </c:ser>
        <c:ser>
          <c:idx val="3"/>
          <c:order val="3"/>
          <c:tx>
            <c:v>DFOP</c:v>
          </c:tx>
          <c:spPr>
            <a:ln w="28575">
              <a:noFill/>
            </a:ln>
          </c:spPr>
          <c:marker>
            <c:symbol val="circle"/>
            <c:size val="9"/>
            <c:spPr>
              <a:noFill/>
            </c:spPr>
          </c:marker>
          <c:xVal>
            <c:numRef>
              <c:f>'Degradation Kinetics Calculator'!$A$8:$A$42</c:f>
              <c:numCache>
                <c:formatCode>General</c:formatCode>
                <c:ptCount val="35"/>
                <c:pt idx="0">
                  <c:v>0</c:v>
                </c:pt>
                <c:pt idx="1">
                  <c:v>0</c:v>
                </c:pt>
                <c:pt idx="2">
                  <c:v>5</c:v>
                </c:pt>
                <c:pt idx="3">
                  <c:v>5</c:v>
                </c:pt>
                <c:pt idx="4">
                  <c:v>10</c:v>
                </c:pt>
                <c:pt idx="5">
                  <c:v>10</c:v>
                </c:pt>
                <c:pt idx="6">
                  <c:v>20</c:v>
                </c:pt>
                <c:pt idx="7">
                  <c:v>20</c:v>
                </c:pt>
                <c:pt idx="8">
                  <c:v>31</c:v>
                </c:pt>
                <c:pt idx="9">
                  <c:v>31</c:v>
                </c:pt>
                <c:pt idx="10">
                  <c:v>60</c:v>
                </c:pt>
                <c:pt idx="11">
                  <c:v>60</c:v>
                </c:pt>
                <c:pt idx="12">
                  <c:v>90</c:v>
                </c:pt>
                <c:pt idx="13">
                  <c:v>90</c:v>
                </c:pt>
                <c:pt idx="14">
                  <c:v>122</c:v>
                </c:pt>
                <c:pt idx="15">
                  <c:v>122</c:v>
                </c:pt>
                <c:pt idx="16">
                  <c:v>150</c:v>
                </c:pt>
                <c:pt idx="17">
                  <c:v>150</c:v>
                </c:pt>
              </c:numCache>
            </c:numRef>
          </c:xVal>
          <c:yVal>
            <c:numRef>
              <c:f>'Degradation Kinetics Calculator'!$D$8:$D$42</c:f>
              <c:numCache>
                <c:formatCode>0.0</c:formatCode>
                <c:ptCount val="35"/>
                <c:pt idx="0">
                  <c:v>101.90000358850287</c:v>
                </c:pt>
                <c:pt idx="1">
                  <c:v>101.90000358850287</c:v>
                </c:pt>
                <c:pt idx="2">
                  <c:v>90.469041852497341</c:v>
                </c:pt>
                <c:pt idx="3">
                  <c:v>90.469041852497341</c:v>
                </c:pt>
                <c:pt idx="4">
                  <c:v>88.296935785826719</c:v>
                </c:pt>
                <c:pt idx="5">
                  <c:v>88.296935785826719</c:v>
                </c:pt>
                <c:pt idx="6">
                  <c:v>84.107925025160299</c:v>
                </c:pt>
                <c:pt idx="7">
                  <c:v>84.107925025160299</c:v>
                </c:pt>
                <c:pt idx="8">
                  <c:v>79.729186734110598</c:v>
                </c:pt>
                <c:pt idx="9">
                  <c:v>79.729186734110598</c:v>
                </c:pt>
                <c:pt idx="10">
                  <c:v>69.247175739410096</c:v>
                </c:pt>
                <c:pt idx="11">
                  <c:v>69.247175739410096</c:v>
                </c:pt>
                <c:pt idx="12">
                  <c:v>59.851622093539476</c:v>
                </c:pt>
                <c:pt idx="13">
                  <c:v>59.851622093539476</c:v>
                </c:pt>
                <c:pt idx="14">
                  <c:v>51.23043485082583</c:v>
                </c:pt>
                <c:pt idx="15">
                  <c:v>51.23043485082583</c:v>
                </c:pt>
                <c:pt idx="16">
                  <c:v>44.711953477674484</c:v>
                </c:pt>
                <c:pt idx="17">
                  <c:v>44.711953477674484</c:v>
                </c:pt>
              </c:numCache>
            </c:numRef>
          </c:yVal>
          <c:smooth val="0"/>
        </c:ser>
        <c:dLbls>
          <c:showLegendKey val="0"/>
          <c:showVal val="0"/>
          <c:showCatName val="0"/>
          <c:showSerName val="0"/>
          <c:showPercent val="0"/>
          <c:showBubbleSize val="0"/>
        </c:dLbls>
        <c:axId val="218038776"/>
        <c:axId val="326742176"/>
      </c:scatterChart>
      <c:valAx>
        <c:axId val="218038776"/>
        <c:scaling>
          <c:orientation val="minMax"/>
        </c:scaling>
        <c:delete val="0"/>
        <c:axPos val="b"/>
        <c:title>
          <c:tx>
            <c:rich>
              <a:bodyPr/>
              <a:lstStyle/>
              <a:p>
                <a:pPr>
                  <a:defRPr/>
                </a:pPr>
                <a:r>
                  <a:rPr lang="en-US"/>
                  <a:t>Days</a:t>
                </a:r>
              </a:p>
            </c:rich>
          </c:tx>
          <c:layout>
            <c:manualLayout>
              <c:xMode val="edge"/>
              <c:yMode val="edge"/>
              <c:x val="0.49935133813157284"/>
              <c:y val="0.93126929788250168"/>
            </c:manualLayout>
          </c:layout>
          <c:overlay val="0"/>
        </c:title>
        <c:numFmt formatCode="0" sourceLinked="0"/>
        <c:majorTickMark val="out"/>
        <c:minorTickMark val="none"/>
        <c:tickLblPos val="nextTo"/>
        <c:crossAx val="326742176"/>
        <c:crosses val="autoZero"/>
        <c:crossBetween val="midCat"/>
      </c:valAx>
      <c:valAx>
        <c:axId val="326742176"/>
        <c:scaling>
          <c:orientation val="minMax"/>
        </c:scaling>
        <c:delete val="0"/>
        <c:axPos val="l"/>
        <c:majorGridlines/>
        <c:title>
          <c:tx>
            <c:rich>
              <a:bodyPr rot="-5400000" vert="horz"/>
              <a:lstStyle/>
              <a:p>
                <a:pPr>
                  <a:defRPr/>
                </a:pPr>
                <a:r>
                  <a:rPr lang="en-US"/>
                  <a:t>% Applied radioacitvity remaining as parent</a:t>
                </a:r>
              </a:p>
            </c:rich>
          </c:tx>
          <c:layout>
            <c:manualLayout>
              <c:xMode val="edge"/>
              <c:yMode val="edge"/>
              <c:x val="4.5866648800549741E-2"/>
              <c:y val="0.16459887819580471"/>
            </c:manualLayout>
          </c:layout>
          <c:overlay val="0"/>
        </c:title>
        <c:numFmt formatCode="0" sourceLinked="0"/>
        <c:majorTickMark val="out"/>
        <c:minorTickMark val="none"/>
        <c:tickLblPos val="nextTo"/>
        <c:crossAx val="218038776"/>
        <c:crosses val="autoZero"/>
        <c:crossBetween val="midCat"/>
      </c:valAx>
    </c:plotArea>
    <c:legend>
      <c:legendPos val="b"/>
      <c:layout>
        <c:manualLayout>
          <c:xMode val="edge"/>
          <c:yMode val="edge"/>
          <c:x val="0.54397496729834982"/>
          <c:y val="8.6499698839900011E-2"/>
          <c:w val="0.43866066945159682"/>
          <c:h val="0.10658947829622439"/>
        </c:manualLayout>
      </c:layout>
      <c:overlay val="0"/>
      <c:spPr>
        <a:solidFill>
          <a:schemeClr val="bg1"/>
        </a:solidFill>
      </c:spPr>
    </c:legend>
    <c:plotVisOnly val="1"/>
    <c:dispBlanksAs val="gap"/>
    <c:showDLblsOverMax val="0"/>
  </c:chart>
  <c:txPr>
    <a:bodyPr/>
    <a:lstStyle/>
    <a:p>
      <a:pPr>
        <a:defRPr sz="1400"/>
      </a:pPr>
      <a:endParaRPr lang="en-US"/>
    </a:p>
  </c:txPr>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SFO</a:t>
            </a:r>
          </a:p>
        </c:rich>
      </c:tx>
      <c:layout/>
      <c:overlay val="0"/>
    </c:title>
    <c:autoTitleDeleted val="0"/>
    <c:plotArea>
      <c:layout/>
      <c:scatterChart>
        <c:scatterStyle val="lineMarker"/>
        <c:varyColors val="0"/>
        <c:ser>
          <c:idx val="0"/>
          <c:order val="0"/>
          <c:spPr>
            <a:ln w="28575">
              <a:noFill/>
            </a:ln>
          </c:spPr>
          <c:xVal>
            <c:numRef>
              <c:f>'Degradation Kinetics Calculator'!$A$8:$A$42</c:f>
              <c:numCache>
                <c:formatCode>General</c:formatCode>
                <c:ptCount val="35"/>
                <c:pt idx="0">
                  <c:v>0</c:v>
                </c:pt>
                <c:pt idx="1">
                  <c:v>0</c:v>
                </c:pt>
                <c:pt idx="2">
                  <c:v>5</c:v>
                </c:pt>
                <c:pt idx="3">
                  <c:v>5</c:v>
                </c:pt>
                <c:pt idx="4">
                  <c:v>10</c:v>
                </c:pt>
                <c:pt idx="5">
                  <c:v>10</c:v>
                </c:pt>
                <c:pt idx="6">
                  <c:v>20</c:v>
                </c:pt>
                <c:pt idx="7">
                  <c:v>20</c:v>
                </c:pt>
                <c:pt idx="8">
                  <c:v>31</c:v>
                </c:pt>
                <c:pt idx="9">
                  <c:v>31</c:v>
                </c:pt>
                <c:pt idx="10">
                  <c:v>60</c:v>
                </c:pt>
                <c:pt idx="11">
                  <c:v>60</c:v>
                </c:pt>
                <c:pt idx="12">
                  <c:v>90</c:v>
                </c:pt>
                <c:pt idx="13">
                  <c:v>90</c:v>
                </c:pt>
                <c:pt idx="14">
                  <c:v>122</c:v>
                </c:pt>
                <c:pt idx="15">
                  <c:v>122</c:v>
                </c:pt>
                <c:pt idx="16">
                  <c:v>150</c:v>
                </c:pt>
                <c:pt idx="17">
                  <c:v>150</c:v>
                </c:pt>
              </c:numCache>
            </c:numRef>
          </c:xVal>
          <c:yVal>
            <c:numRef>
              <c:f>'Degradation Kinetics Calculator'!$F$8:$F$42</c:f>
              <c:numCache>
                <c:formatCode>0.0</c:formatCode>
                <c:ptCount val="35"/>
                <c:pt idx="0">
                  <c:v>-7.7625682100768501</c:v>
                </c:pt>
                <c:pt idx="1">
                  <c:v>-5.3625682100768586</c:v>
                </c:pt>
                <c:pt idx="2">
                  <c:v>-0.7148882555153051</c:v>
                </c:pt>
                <c:pt idx="3">
                  <c:v>-1.5148882555153165</c:v>
                </c:pt>
                <c:pt idx="4">
                  <c:v>-1.6041284225434538</c:v>
                </c:pt>
                <c:pt idx="5">
                  <c:v>-1.5041284225434595</c:v>
                </c:pt>
                <c:pt idx="6">
                  <c:v>5.1001823188309459</c:v>
                </c:pt>
                <c:pt idx="7">
                  <c:v>4.8001823188309487</c:v>
                </c:pt>
                <c:pt idx="8">
                  <c:v>5.3140219420062635</c:v>
                </c:pt>
                <c:pt idx="9">
                  <c:v>3.4140219420062579</c:v>
                </c:pt>
                <c:pt idx="10">
                  <c:v>2.7357312767203013</c:v>
                </c:pt>
                <c:pt idx="11">
                  <c:v>2.5357312767202984</c:v>
                </c:pt>
                <c:pt idx="12">
                  <c:v>5.6418786588899792</c:v>
                </c:pt>
                <c:pt idx="13">
                  <c:v>1.2418786588899806</c:v>
                </c:pt>
                <c:pt idx="14">
                  <c:v>-0.61988519790509855</c:v>
                </c:pt>
                <c:pt idx="15">
                  <c:v>3.8801148020949014</c:v>
                </c:pt>
                <c:pt idx="16">
                  <c:v>-9.1742179235551546</c:v>
                </c:pt>
                <c:pt idx="17">
                  <c:v>-8.2742179235551561</c:v>
                </c:pt>
              </c:numCache>
            </c:numRef>
          </c:yVal>
          <c:smooth val="0"/>
        </c:ser>
        <c:dLbls>
          <c:showLegendKey val="0"/>
          <c:showVal val="0"/>
          <c:showCatName val="0"/>
          <c:showSerName val="0"/>
          <c:showPercent val="0"/>
          <c:showBubbleSize val="0"/>
        </c:dLbls>
        <c:axId val="326741784"/>
        <c:axId val="326741392"/>
      </c:scatterChart>
      <c:valAx>
        <c:axId val="326741784"/>
        <c:scaling>
          <c:orientation val="minMax"/>
        </c:scaling>
        <c:delete val="0"/>
        <c:axPos val="b"/>
        <c:title>
          <c:tx>
            <c:rich>
              <a:bodyPr/>
              <a:lstStyle/>
              <a:p>
                <a:pPr>
                  <a:defRPr/>
                </a:pPr>
                <a:r>
                  <a:rPr lang="en-US"/>
                  <a:t>Days</a:t>
                </a:r>
              </a:p>
            </c:rich>
          </c:tx>
          <c:layout/>
          <c:overlay val="0"/>
        </c:title>
        <c:numFmt formatCode="General" sourceLinked="1"/>
        <c:majorTickMark val="out"/>
        <c:minorTickMark val="none"/>
        <c:tickLblPos val="nextTo"/>
        <c:crossAx val="326741392"/>
        <c:crosses val="autoZero"/>
        <c:crossBetween val="midCat"/>
      </c:valAx>
      <c:valAx>
        <c:axId val="326741392"/>
        <c:scaling>
          <c:orientation val="minMax"/>
        </c:scaling>
        <c:delete val="0"/>
        <c:axPos val="l"/>
        <c:majorGridlines/>
        <c:title>
          <c:tx>
            <c:rich>
              <a:bodyPr rot="-5400000" vert="horz"/>
              <a:lstStyle/>
              <a:p>
                <a:pPr>
                  <a:defRPr/>
                </a:pPr>
                <a:r>
                  <a:rPr lang="en-US"/>
                  <a:t>Residual</a:t>
                </a:r>
              </a:p>
            </c:rich>
          </c:tx>
          <c:layout/>
          <c:overlay val="0"/>
        </c:title>
        <c:numFmt formatCode="0.0" sourceLinked="1"/>
        <c:majorTickMark val="out"/>
        <c:minorTickMark val="none"/>
        <c:tickLblPos val="nextTo"/>
        <c:crossAx val="326741784"/>
        <c:crosses val="autoZero"/>
        <c:crossBetween val="midCat"/>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IORE</a:t>
            </a:r>
          </a:p>
        </c:rich>
      </c:tx>
      <c:layout>
        <c:manualLayout>
          <c:xMode val="edge"/>
          <c:yMode val="edge"/>
          <c:x val="0.48995627736771186"/>
          <c:y val="1.8726591760299643E-2"/>
        </c:manualLayout>
      </c:layout>
      <c:overlay val="0"/>
    </c:title>
    <c:autoTitleDeleted val="0"/>
    <c:plotArea>
      <c:layout/>
      <c:scatterChart>
        <c:scatterStyle val="lineMarker"/>
        <c:varyColors val="0"/>
        <c:ser>
          <c:idx val="0"/>
          <c:order val="0"/>
          <c:spPr>
            <a:ln w="28575">
              <a:noFill/>
            </a:ln>
          </c:spPr>
          <c:xVal>
            <c:numRef>
              <c:f>'Degradation Kinetics Calculator'!$A$8:$A$42</c:f>
              <c:numCache>
                <c:formatCode>General</c:formatCode>
                <c:ptCount val="35"/>
                <c:pt idx="0">
                  <c:v>0</c:v>
                </c:pt>
                <c:pt idx="1">
                  <c:v>0</c:v>
                </c:pt>
                <c:pt idx="2">
                  <c:v>5</c:v>
                </c:pt>
                <c:pt idx="3">
                  <c:v>5</c:v>
                </c:pt>
                <c:pt idx="4">
                  <c:v>10</c:v>
                </c:pt>
                <c:pt idx="5">
                  <c:v>10</c:v>
                </c:pt>
                <c:pt idx="6">
                  <c:v>20</c:v>
                </c:pt>
                <c:pt idx="7">
                  <c:v>20</c:v>
                </c:pt>
                <c:pt idx="8">
                  <c:v>31</c:v>
                </c:pt>
                <c:pt idx="9">
                  <c:v>31</c:v>
                </c:pt>
                <c:pt idx="10">
                  <c:v>60</c:v>
                </c:pt>
                <c:pt idx="11">
                  <c:v>60</c:v>
                </c:pt>
                <c:pt idx="12">
                  <c:v>90</c:v>
                </c:pt>
                <c:pt idx="13">
                  <c:v>90</c:v>
                </c:pt>
                <c:pt idx="14">
                  <c:v>122</c:v>
                </c:pt>
                <c:pt idx="15">
                  <c:v>122</c:v>
                </c:pt>
                <c:pt idx="16">
                  <c:v>150</c:v>
                </c:pt>
                <c:pt idx="17">
                  <c:v>150</c:v>
                </c:pt>
              </c:numCache>
            </c:numRef>
          </c:xVal>
          <c:yVal>
            <c:numRef>
              <c:f>'Degradation Kinetics Calculator'!$G$8:$G$42</c:f>
              <c:numCache>
                <c:formatCode>0.0</c:formatCode>
                <c:ptCount val="35"/>
                <c:pt idx="0">
                  <c:v>-2.8696004027435578</c:v>
                </c:pt>
                <c:pt idx="1">
                  <c:v>-0.46960040274356629</c:v>
                </c:pt>
                <c:pt idx="2">
                  <c:v>1.7814836938413379</c:v>
                </c:pt>
                <c:pt idx="3">
                  <c:v>0.9814836938413265</c:v>
                </c:pt>
                <c:pt idx="4">
                  <c:v>-0.95984203736178131</c:v>
                </c:pt>
                <c:pt idx="5">
                  <c:v>-0.85984203736178699</c:v>
                </c:pt>
                <c:pt idx="6">
                  <c:v>3.2453154488501497</c:v>
                </c:pt>
                <c:pt idx="7">
                  <c:v>2.9453154488501525</c:v>
                </c:pt>
                <c:pt idx="8">
                  <c:v>2.0000611273072906</c:v>
                </c:pt>
                <c:pt idx="9">
                  <c:v>0.10006112730728489</c:v>
                </c:pt>
                <c:pt idx="10">
                  <c:v>-0.91245316051036696</c:v>
                </c:pt>
                <c:pt idx="11">
                  <c:v>-1.1124531605103698</c:v>
                </c:pt>
                <c:pt idx="12">
                  <c:v>4.0574179387632867</c:v>
                </c:pt>
                <c:pt idx="13">
                  <c:v>-0.34258206123671187</c:v>
                </c:pt>
                <c:pt idx="14">
                  <c:v>0.85199014887381708</c:v>
                </c:pt>
                <c:pt idx="15">
                  <c:v>5.3519901488738171</c:v>
                </c:pt>
                <c:pt idx="16">
                  <c:v>-4.9221078932103666</c:v>
                </c:pt>
                <c:pt idx="17">
                  <c:v>-4.022107893210368</c:v>
                </c:pt>
              </c:numCache>
            </c:numRef>
          </c:yVal>
          <c:smooth val="0"/>
        </c:ser>
        <c:dLbls>
          <c:showLegendKey val="0"/>
          <c:showVal val="0"/>
          <c:showCatName val="0"/>
          <c:showSerName val="0"/>
          <c:showPercent val="0"/>
          <c:showBubbleSize val="0"/>
        </c:dLbls>
        <c:axId val="326741000"/>
        <c:axId val="326743744"/>
      </c:scatterChart>
      <c:valAx>
        <c:axId val="326741000"/>
        <c:scaling>
          <c:orientation val="minMax"/>
        </c:scaling>
        <c:delete val="0"/>
        <c:axPos val="b"/>
        <c:title>
          <c:tx>
            <c:rich>
              <a:bodyPr/>
              <a:lstStyle/>
              <a:p>
                <a:pPr>
                  <a:defRPr/>
                </a:pPr>
                <a:r>
                  <a:rPr lang="en-US"/>
                  <a:t>Days</a:t>
                </a:r>
              </a:p>
            </c:rich>
          </c:tx>
          <c:layout/>
          <c:overlay val="0"/>
        </c:title>
        <c:numFmt formatCode="General" sourceLinked="1"/>
        <c:majorTickMark val="out"/>
        <c:minorTickMark val="none"/>
        <c:tickLblPos val="nextTo"/>
        <c:crossAx val="326743744"/>
        <c:crosses val="autoZero"/>
        <c:crossBetween val="midCat"/>
      </c:valAx>
      <c:valAx>
        <c:axId val="326743744"/>
        <c:scaling>
          <c:orientation val="minMax"/>
        </c:scaling>
        <c:delete val="0"/>
        <c:axPos val="l"/>
        <c:majorGridlines/>
        <c:title>
          <c:tx>
            <c:rich>
              <a:bodyPr rot="-5400000" vert="horz"/>
              <a:lstStyle/>
              <a:p>
                <a:pPr>
                  <a:defRPr/>
                </a:pPr>
                <a:r>
                  <a:rPr lang="en-US"/>
                  <a:t>Residual</a:t>
                </a:r>
              </a:p>
            </c:rich>
          </c:tx>
          <c:layout/>
          <c:overlay val="0"/>
        </c:title>
        <c:numFmt formatCode="0.0" sourceLinked="1"/>
        <c:majorTickMark val="out"/>
        <c:minorTickMark val="none"/>
        <c:tickLblPos val="nextTo"/>
        <c:crossAx val="326741000"/>
        <c:crosses val="autoZero"/>
        <c:crossBetween val="midCat"/>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DFOP</a:t>
            </a:r>
          </a:p>
        </c:rich>
      </c:tx>
      <c:layout>
        <c:manualLayout>
          <c:xMode val="edge"/>
          <c:yMode val="edge"/>
          <c:x val="0.48995627736771186"/>
          <c:y val="1.8726591760299643E-2"/>
        </c:manualLayout>
      </c:layout>
      <c:overlay val="0"/>
    </c:title>
    <c:autoTitleDeleted val="0"/>
    <c:plotArea>
      <c:layout/>
      <c:scatterChart>
        <c:scatterStyle val="lineMarker"/>
        <c:varyColors val="0"/>
        <c:ser>
          <c:idx val="0"/>
          <c:order val="0"/>
          <c:spPr>
            <a:ln w="28575">
              <a:noFill/>
            </a:ln>
          </c:spPr>
          <c:xVal>
            <c:numRef>
              <c:f>'Degradation Kinetics Calculator'!$A$8:$A$42</c:f>
              <c:numCache>
                <c:formatCode>General</c:formatCode>
                <c:ptCount val="35"/>
                <c:pt idx="0">
                  <c:v>0</c:v>
                </c:pt>
                <c:pt idx="1">
                  <c:v>0</c:v>
                </c:pt>
                <c:pt idx="2">
                  <c:v>5</c:v>
                </c:pt>
                <c:pt idx="3">
                  <c:v>5</c:v>
                </c:pt>
                <c:pt idx="4">
                  <c:v>10</c:v>
                </c:pt>
                <c:pt idx="5">
                  <c:v>10</c:v>
                </c:pt>
                <c:pt idx="6">
                  <c:v>20</c:v>
                </c:pt>
                <c:pt idx="7">
                  <c:v>20</c:v>
                </c:pt>
                <c:pt idx="8">
                  <c:v>31</c:v>
                </c:pt>
                <c:pt idx="9">
                  <c:v>31</c:v>
                </c:pt>
                <c:pt idx="10">
                  <c:v>60</c:v>
                </c:pt>
                <c:pt idx="11">
                  <c:v>60</c:v>
                </c:pt>
                <c:pt idx="12">
                  <c:v>90</c:v>
                </c:pt>
                <c:pt idx="13">
                  <c:v>90</c:v>
                </c:pt>
                <c:pt idx="14">
                  <c:v>122</c:v>
                </c:pt>
                <c:pt idx="15">
                  <c:v>122</c:v>
                </c:pt>
                <c:pt idx="16">
                  <c:v>150</c:v>
                </c:pt>
                <c:pt idx="17">
                  <c:v>150</c:v>
                </c:pt>
              </c:numCache>
            </c:numRef>
          </c:xVal>
          <c:yVal>
            <c:numRef>
              <c:f>'Degradation Kinetics Calculator'!$H$8:$H$42</c:f>
              <c:numCache>
                <c:formatCode>General</c:formatCode>
                <c:ptCount val="35"/>
                <c:pt idx="0">
                  <c:v>-1.1999964114971249</c:v>
                </c:pt>
                <c:pt idx="1">
                  <c:v>1.2000035885028666</c:v>
                </c:pt>
                <c:pt idx="2">
                  <c:v>-3.1309581475026533</c:v>
                </c:pt>
                <c:pt idx="3">
                  <c:v>-3.9309581475026647</c:v>
                </c:pt>
                <c:pt idx="4">
                  <c:v>-3.8030642141732756</c:v>
                </c:pt>
                <c:pt idx="5">
                  <c:v>-3.7030642141732812</c:v>
                </c:pt>
                <c:pt idx="6">
                  <c:v>3.3079250251603014</c:v>
                </c:pt>
                <c:pt idx="7">
                  <c:v>3.0079250251603042</c:v>
                </c:pt>
                <c:pt idx="8">
                  <c:v>3.9291867341106013</c:v>
                </c:pt>
                <c:pt idx="9">
                  <c:v>2.0291867341105956</c:v>
                </c:pt>
                <c:pt idx="10">
                  <c:v>2.2471757394100962</c:v>
                </c:pt>
                <c:pt idx="11">
                  <c:v>2.0471757394100933</c:v>
                </c:pt>
                <c:pt idx="12">
                  <c:v>5.8516220935394756</c:v>
                </c:pt>
                <c:pt idx="13">
                  <c:v>1.451622093539477</c:v>
                </c:pt>
                <c:pt idx="14">
                  <c:v>0.13043485082582862</c:v>
                </c:pt>
                <c:pt idx="15">
                  <c:v>4.6304348508258286</c:v>
                </c:pt>
                <c:pt idx="16">
                  <c:v>-8.0880465223255129</c:v>
                </c:pt>
                <c:pt idx="17">
                  <c:v>-7.1880465223255143</c:v>
                </c:pt>
              </c:numCache>
            </c:numRef>
          </c:yVal>
          <c:smooth val="0"/>
        </c:ser>
        <c:dLbls>
          <c:showLegendKey val="0"/>
          <c:showVal val="0"/>
          <c:showCatName val="0"/>
          <c:showSerName val="0"/>
          <c:showPercent val="0"/>
          <c:showBubbleSize val="0"/>
        </c:dLbls>
        <c:axId val="283836560"/>
        <c:axId val="283838520"/>
      </c:scatterChart>
      <c:valAx>
        <c:axId val="283836560"/>
        <c:scaling>
          <c:orientation val="minMax"/>
        </c:scaling>
        <c:delete val="0"/>
        <c:axPos val="b"/>
        <c:title>
          <c:tx>
            <c:rich>
              <a:bodyPr/>
              <a:lstStyle/>
              <a:p>
                <a:pPr>
                  <a:defRPr/>
                </a:pPr>
                <a:r>
                  <a:rPr lang="en-US"/>
                  <a:t>Days</a:t>
                </a:r>
              </a:p>
            </c:rich>
          </c:tx>
          <c:layout/>
          <c:overlay val="0"/>
        </c:title>
        <c:numFmt formatCode="General" sourceLinked="1"/>
        <c:majorTickMark val="out"/>
        <c:minorTickMark val="none"/>
        <c:tickLblPos val="nextTo"/>
        <c:crossAx val="283838520"/>
        <c:crosses val="autoZero"/>
        <c:crossBetween val="midCat"/>
      </c:valAx>
      <c:valAx>
        <c:axId val="283838520"/>
        <c:scaling>
          <c:orientation val="minMax"/>
        </c:scaling>
        <c:delete val="0"/>
        <c:axPos val="l"/>
        <c:majorGridlines/>
        <c:title>
          <c:tx>
            <c:rich>
              <a:bodyPr rot="-5400000" vert="horz"/>
              <a:lstStyle/>
              <a:p>
                <a:pPr>
                  <a:defRPr/>
                </a:pPr>
                <a:r>
                  <a:rPr lang="en-US"/>
                  <a:t>Residual</a:t>
                </a:r>
              </a:p>
            </c:rich>
          </c:tx>
          <c:layout/>
          <c:overlay val="0"/>
        </c:title>
        <c:numFmt formatCode="General" sourceLinked="1"/>
        <c:majorTickMark val="out"/>
        <c:minorTickMark val="none"/>
        <c:tickLblPos val="nextTo"/>
        <c:crossAx val="283836560"/>
        <c:crosses val="autoZero"/>
        <c:crossBetween val="midCat"/>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400049</xdr:colOff>
      <xdr:row>4</xdr:row>
      <xdr:rowOff>158751</xdr:rowOff>
    </xdr:from>
    <xdr:to>
      <xdr:col>33</xdr:col>
      <xdr:colOff>492125</xdr:colOff>
      <xdr:row>14</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284903</xdr:colOff>
      <xdr:row>16</xdr:row>
      <xdr:rowOff>151341</xdr:rowOff>
    </xdr:from>
    <xdr:to>
      <xdr:col>24</xdr:col>
      <xdr:colOff>281093</xdr:colOff>
      <xdr:row>32</xdr:row>
      <xdr:rowOff>60959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373380</xdr:colOff>
      <xdr:row>16</xdr:row>
      <xdr:rowOff>157480</xdr:rowOff>
    </xdr:from>
    <xdr:to>
      <xdr:col>29</xdr:col>
      <xdr:colOff>369570</xdr:colOff>
      <xdr:row>32</xdr:row>
      <xdr:rowOff>96520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403860</xdr:colOff>
      <xdr:row>16</xdr:row>
      <xdr:rowOff>116840</xdr:rowOff>
    </xdr:from>
    <xdr:to>
      <xdr:col>34</xdr:col>
      <xdr:colOff>400050</xdr:colOff>
      <xdr:row>32</xdr:row>
      <xdr:rowOff>43180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tabSelected="1" view="pageBreakPreview" zoomScale="75" zoomScaleNormal="100" zoomScaleSheetLayoutView="75" workbookViewId="0">
      <selection activeCell="L17" sqref="L17"/>
    </sheetView>
  </sheetViews>
  <sheetFormatPr defaultRowHeight="12.75" x14ac:dyDescent="0.2"/>
  <cols>
    <col min="1" max="1" width="10.85546875" customWidth="1"/>
    <col min="2" max="2" width="10.28515625" customWidth="1"/>
    <col min="9" max="9" width="3.42578125" customWidth="1"/>
    <col min="10" max="10" width="11.28515625" customWidth="1"/>
    <col min="11" max="12" width="11" customWidth="1"/>
    <col min="19" max="19" width="20.7109375" customWidth="1"/>
  </cols>
  <sheetData>
    <row r="1" spans="1:25" x14ac:dyDescent="0.2">
      <c r="A1" t="s">
        <v>0</v>
      </c>
      <c r="B1" s="46"/>
      <c r="D1" s="3"/>
      <c r="E1" s="3"/>
      <c r="J1" t="s">
        <v>0</v>
      </c>
      <c r="K1" s="46"/>
      <c r="M1" s="3"/>
      <c r="N1" s="3"/>
      <c r="U1" t="s">
        <v>0</v>
      </c>
      <c r="V1" s="46"/>
      <c r="X1" s="3"/>
      <c r="Y1" s="3"/>
    </row>
    <row r="2" spans="1:25" x14ac:dyDescent="0.2">
      <c r="A2" t="s">
        <v>1</v>
      </c>
      <c r="B2" s="46"/>
      <c r="J2" t="s">
        <v>1</v>
      </c>
      <c r="K2" s="46"/>
      <c r="U2" t="s">
        <v>1</v>
      </c>
      <c r="V2" s="46"/>
    </row>
    <row r="3" spans="1:25" x14ac:dyDescent="0.2">
      <c r="A3" t="s">
        <v>2</v>
      </c>
      <c r="B3" s="47"/>
      <c r="J3" t="s">
        <v>2</v>
      </c>
      <c r="K3" s="47"/>
      <c r="U3" t="s">
        <v>2</v>
      </c>
      <c r="V3" s="47"/>
    </row>
    <row r="4" spans="1:25" x14ac:dyDescent="0.2">
      <c r="A4" t="s">
        <v>3</v>
      </c>
      <c r="B4" s="47"/>
      <c r="J4" t="s">
        <v>3</v>
      </c>
      <c r="K4" s="47"/>
      <c r="U4" t="s">
        <v>3</v>
      </c>
      <c r="V4" s="47"/>
    </row>
    <row r="5" spans="1:25" ht="50.25" customHeight="1" x14ac:dyDescent="0.25">
      <c r="B5" s="1"/>
      <c r="D5" s="3"/>
      <c r="J5" s="68" t="s">
        <v>46</v>
      </c>
      <c r="K5" s="68"/>
      <c r="L5" s="68"/>
      <c r="M5" s="68"/>
      <c r="N5" s="68"/>
      <c r="O5" s="68"/>
      <c r="P5" s="68"/>
      <c r="Q5" s="68"/>
      <c r="R5" s="68"/>
      <c r="S5" s="68"/>
      <c r="V5" s="1"/>
    </row>
    <row r="6" spans="1:25" ht="57" customHeight="1" x14ac:dyDescent="0.25">
      <c r="A6" s="3" t="s">
        <v>58</v>
      </c>
      <c r="J6" s="69" t="s">
        <v>4</v>
      </c>
      <c r="K6" s="69"/>
      <c r="L6" s="69"/>
      <c r="M6" s="69"/>
      <c r="N6" s="69"/>
      <c r="O6" s="69"/>
      <c r="P6" s="69"/>
      <c r="Q6" s="69"/>
      <c r="R6" s="69"/>
      <c r="S6" s="69"/>
    </row>
    <row r="7" spans="1:25" ht="39.75" customHeight="1" x14ac:dyDescent="0.2">
      <c r="A7" s="72" t="s">
        <v>57</v>
      </c>
      <c r="B7" s="73" t="s">
        <v>59</v>
      </c>
      <c r="C7" s="28" t="s">
        <v>5</v>
      </c>
      <c r="D7" s="29" t="s">
        <v>6</v>
      </c>
      <c r="E7" s="29" t="s">
        <v>7</v>
      </c>
      <c r="F7" s="29" t="s">
        <v>8</v>
      </c>
      <c r="G7" s="29" t="s">
        <v>9</v>
      </c>
      <c r="H7" s="29" t="s">
        <v>10</v>
      </c>
      <c r="J7" s="67" t="s">
        <v>50</v>
      </c>
      <c r="K7" s="67"/>
      <c r="L7" s="67"/>
      <c r="M7" s="67"/>
      <c r="N7" s="67"/>
      <c r="O7" s="67"/>
      <c r="P7" s="67"/>
      <c r="Q7" s="67"/>
      <c r="R7" s="67"/>
      <c r="S7" s="67"/>
    </row>
    <row r="8" spans="1:25" ht="31.5" customHeight="1" x14ac:dyDescent="0.2">
      <c r="A8" s="58">
        <v>0</v>
      </c>
      <c r="B8" s="59">
        <v>103.1</v>
      </c>
      <c r="C8" s="6">
        <f>EXP(-$P$14*A8)*$P$15</f>
        <v>95.337431789923144</v>
      </c>
      <c r="D8" s="6">
        <f>$S$14*EXP(-$S$16*A8)+$S$15*EXP(-$S$17*A8)</f>
        <v>101.90000358850287</v>
      </c>
      <c r="E8" s="6">
        <f>(($L$16^(1-$L$15))-(1-$L$15)*$L$14*A8)^(1/(1-$L$15))</f>
        <v>100.23039959725644</v>
      </c>
      <c r="F8" s="6">
        <f>C8-B8</f>
        <v>-7.7625682100768501</v>
      </c>
      <c r="G8" s="6">
        <f>E8-B8</f>
        <v>-2.8696004027435578</v>
      </c>
      <c r="H8" s="48">
        <f>D8-B8</f>
        <v>-1.1999964114971249</v>
      </c>
      <c r="J8" s="70" t="s">
        <v>51</v>
      </c>
      <c r="K8" s="70"/>
      <c r="L8" s="70"/>
      <c r="M8" s="70"/>
      <c r="N8" s="70"/>
      <c r="O8" s="70"/>
      <c r="P8" s="70"/>
      <c r="Q8" s="70"/>
      <c r="R8" s="70"/>
      <c r="S8" s="70"/>
    </row>
    <row r="9" spans="1:25" ht="36.75" customHeight="1" x14ac:dyDescent="0.2">
      <c r="A9" s="58">
        <v>0</v>
      </c>
      <c r="B9" s="60">
        <v>100.7</v>
      </c>
      <c r="C9" s="6">
        <f t="shared" ref="C9:C19" si="0">EXP(-$P$14*A9)*$P$15</f>
        <v>95.337431789923144</v>
      </c>
      <c r="D9" s="6">
        <f t="shared" ref="D9:D19" si="1">$S$14*EXP(-$S$16*A9)+$S$15*EXP(-$S$17*A9)</f>
        <v>101.90000358850287</v>
      </c>
      <c r="E9" s="6">
        <f t="shared" ref="E9:E19" si="2">(($L$16^(1-$L$15))-(1-$L$15)*$L$14*A9)^(1/(1-$L$15))</f>
        <v>100.23039959725644</v>
      </c>
      <c r="F9" s="6">
        <f t="shared" ref="F9:F19" si="3">C9-B9</f>
        <v>-5.3625682100768586</v>
      </c>
      <c r="G9" s="6">
        <f t="shared" ref="G9:G19" si="4">E9-B9</f>
        <v>-0.46960040274356629</v>
      </c>
      <c r="H9" s="48">
        <f t="shared" ref="H9:H19" si="5">D9-B9</f>
        <v>1.2000035885028666</v>
      </c>
      <c r="J9" s="71" t="s">
        <v>52</v>
      </c>
      <c r="K9" s="71"/>
      <c r="L9" s="71"/>
      <c r="M9" s="71"/>
      <c r="N9" s="71"/>
      <c r="O9" s="71"/>
      <c r="P9" s="71"/>
      <c r="Q9" s="71"/>
      <c r="R9" s="71"/>
      <c r="S9" s="71"/>
    </row>
    <row r="10" spans="1:25" ht="45" customHeight="1" x14ac:dyDescent="0.2">
      <c r="A10" s="58">
        <v>5</v>
      </c>
      <c r="B10" s="60">
        <v>93.6</v>
      </c>
      <c r="C10" s="6">
        <f t="shared" si="0"/>
        <v>92.885111744484689</v>
      </c>
      <c r="D10" s="6">
        <f t="shared" si="1"/>
        <v>90.469041852497341</v>
      </c>
      <c r="E10" s="6">
        <f t="shared" si="2"/>
        <v>95.381483693841332</v>
      </c>
      <c r="F10" s="6">
        <f t="shared" si="3"/>
        <v>-0.7148882555153051</v>
      </c>
      <c r="G10" s="6">
        <f t="shared" si="4"/>
        <v>1.7814836938413379</v>
      </c>
      <c r="H10" s="48">
        <f t="shared" si="5"/>
        <v>-3.1309581475026533</v>
      </c>
      <c r="J10" s="64" t="s">
        <v>53</v>
      </c>
      <c r="K10" s="64"/>
      <c r="L10" s="64"/>
      <c r="M10" s="64"/>
      <c r="N10" s="64"/>
      <c r="O10" s="64"/>
      <c r="P10" s="64"/>
      <c r="Q10" s="64"/>
      <c r="R10" s="64"/>
      <c r="S10" s="64"/>
    </row>
    <row r="11" spans="1:25" ht="45" customHeight="1" x14ac:dyDescent="0.2">
      <c r="A11" s="58">
        <v>5</v>
      </c>
      <c r="B11" s="60">
        <v>94.4</v>
      </c>
      <c r="C11" s="6">
        <f t="shared" si="0"/>
        <v>92.885111744484689</v>
      </c>
      <c r="D11" s="6">
        <f t="shared" si="1"/>
        <v>90.469041852497341</v>
      </c>
      <c r="E11" s="6">
        <f t="shared" si="2"/>
        <v>95.381483693841332</v>
      </c>
      <c r="F11" s="6">
        <f t="shared" si="3"/>
        <v>-1.5148882555153165</v>
      </c>
      <c r="G11" s="6">
        <f t="shared" si="4"/>
        <v>0.9814836938413265</v>
      </c>
      <c r="H11" s="48">
        <f t="shared" si="5"/>
        <v>-3.9309581475026647</v>
      </c>
      <c r="J11" s="65" t="s">
        <v>54</v>
      </c>
      <c r="K11" s="65"/>
      <c r="L11" s="65"/>
      <c r="M11" s="65"/>
      <c r="N11" s="65"/>
      <c r="O11" s="65"/>
      <c r="P11" s="65"/>
      <c r="Q11" s="65"/>
      <c r="R11" s="65"/>
      <c r="S11" s="65"/>
    </row>
    <row r="12" spans="1:25" ht="31.5" customHeight="1" x14ac:dyDescent="0.2">
      <c r="A12" s="58">
        <v>10</v>
      </c>
      <c r="B12" s="60">
        <v>92.1</v>
      </c>
      <c r="C12" s="6">
        <f t="shared" si="0"/>
        <v>90.495871577456541</v>
      </c>
      <c r="D12" s="6">
        <f t="shared" si="1"/>
        <v>88.296935785826719</v>
      </c>
      <c r="E12" s="6">
        <f t="shared" si="2"/>
        <v>91.140157962638213</v>
      </c>
      <c r="F12" s="6">
        <f t="shared" si="3"/>
        <v>-1.6041284225434538</v>
      </c>
      <c r="G12" s="6">
        <f t="shared" si="4"/>
        <v>-0.95984203736178131</v>
      </c>
      <c r="H12" s="48">
        <f t="shared" si="5"/>
        <v>-3.8030642141732756</v>
      </c>
      <c r="J12" s="66" t="s">
        <v>55</v>
      </c>
      <c r="K12" s="66"/>
      <c r="L12" s="66"/>
      <c r="M12" s="66"/>
      <c r="N12" s="66"/>
      <c r="O12" s="66"/>
      <c r="P12" s="66"/>
      <c r="Q12" s="66"/>
      <c r="R12" s="66"/>
      <c r="S12" s="66"/>
    </row>
    <row r="13" spans="1:25" ht="15" x14ac:dyDescent="0.25">
      <c r="A13" s="58">
        <v>10</v>
      </c>
      <c r="B13" s="60">
        <v>92</v>
      </c>
      <c r="C13" s="6">
        <f t="shared" si="0"/>
        <v>90.495871577456541</v>
      </c>
      <c r="D13" s="6">
        <f t="shared" si="1"/>
        <v>88.296935785826719</v>
      </c>
      <c r="E13" s="6">
        <f t="shared" si="2"/>
        <v>91.140157962638213</v>
      </c>
      <c r="F13" s="6">
        <f t="shared" si="3"/>
        <v>-1.5041284225434595</v>
      </c>
      <c r="G13" s="6">
        <f t="shared" si="4"/>
        <v>-0.85984203736178699</v>
      </c>
      <c r="H13" s="48">
        <f t="shared" si="5"/>
        <v>-3.7030642141732812</v>
      </c>
      <c r="J13" s="31" t="s">
        <v>11</v>
      </c>
      <c r="K13" s="32"/>
      <c r="L13" s="32"/>
      <c r="M13" s="7"/>
      <c r="N13" s="35" t="s">
        <v>12</v>
      </c>
      <c r="O13" s="30"/>
      <c r="P13" s="30"/>
      <c r="R13" s="25" t="s">
        <v>6</v>
      </c>
      <c r="S13" s="25" t="s">
        <v>13</v>
      </c>
    </row>
    <row r="14" spans="1:25" x14ac:dyDescent="0.2">
      <c r="A14" s="58">
        <v>20</v>
      </c>
      <c r="B14" s="60">
        <v>80.8</v>
      </c>
      <c r="C14" s="6">
        <f t="shared" si="0"/>
        <v>85.900182318830943</v>
      </c>
      <c r="D14" s="6">
        <f t="shared" si="1"/>
        <v>84.107925025160299</v>
      </c>
      <c r="E14" s="6">
        <f t="shared" si="2"/>
        <v>84.045315448850147</v>
      </c>
      <c r="F14" s="6">
        <f t="shared" si="3"/>
        <v>5.1001823188309459</v>
      </c>
      <c r="G14" s="6">
        <f t="shared" si="4"/>
        <v>3.2453154488501497</v>
      </c>
      <c r="H14" s="48">
        <f t="shared" si="5"/>
        <v>3.3079250251603014</v>
      </c>
      <c r="J14" s="5" t="s">
        <v>14</v>
      </c>
      <c r="K14" s="5"/>
      <c r="L14" s="62">
        <v>2.3989973300317782E-6</v>
      </c>
      <c r="N14" s="5" t="s">
        <v>15</v>
      </c>
      <c r="O14" s="5"/>
      <c r="P14" s="23">
        <v>5.2118280294360308E-3</v>
      </c>
      <c r="R14" s="26" t="s">
        <v>16</v>
      </c>
      <c r="S14" s="44">
        <v>9.2054225863656747</v>
      </c>
    </row>
    <row r="15" spans="1:25" ht="25.5" x14ac:dyDescent="0.2">
      <c r="A15" s="58">
        <v>20</v>
      </c>
      <c r="B15" s="60">
        <v>81.099999999999994</v>
      </c>
      <c r="C15" s="6">
        <f t="shared" si="0"/>
        <v>85.900182318830943</v>
      </c>
      <c r="D15" s="6">
        <f t="shared" si="1"/>
        <v>84.107925025160299</v>
      </c>
      <c r="E15" s="6">
        <f t="shared" si="2"/>
        <v>84.045315448850147</v>
      </c>
      <c r="F15" s="6">
        <f t="shared" si="3"/>
        <v>4.8001823188309487</v>
      </c>
      <c r="G15" s="6">
        <f t="shared" si="4"/>
        <v>2.9453154488501525</v>
      </c>
      <c r="H15" s="48">
        <f t="shared" si="5"/>
        <v>3.0079250251603042</v>
      </c>
      <c r="J15" s="19" t="s">
        <v>17</v>
      </c>
      <c r="K15" s="19"/>
      <c r="L15" s="20">
        <v>2.8171328539449574</v>
      </c>
      <c r="N15" s="19" t="s">
        <v>18</v>
      </c>
      <c r="O15" s="5"/>
      <c r="P15" s="42">
        <v>95.337431789923144</v>
      </c>
      <c r="R15" s="26" t="s">
        <v>19</v>
      </c>
      <c r="S15" s="44">
        <v>92.694581002137198</v>
      </c>
    </row>
    <row r="16" spans="1:25" x14ac:dyDescent="0.2">
      <c r="A16" s="58">
        <v>31</v>
      </c>
      <c r="B16" s="60">
        <v>75.8</v>
      </c>
      <c r="C16" s="6">
        <f t="shared" si="0"/>
        <v>81.114021942006261</v>
      </c>
      <c r="D16" s="6">
        <f t="shared" si="1"/>
        <v>79.729186734110598</v>
      </c>
      <c r="E16" s="6">
        <f t="shared" si="2"/>
        <v>77.800061127307288</v>
      </c>
      <c r="F16" s="6">
        <f t="shared" si="3"/>
        <v>5.3140219420062635</v>
      </c>
      <c r="G16" s="6">
        <f t="shared" si="4"/>
        <v>2.0000611273072906</v>
      </c>
      <c r="H16" s="48">
        <f t="shared" si="5"/>
        <v>3.9291867341106013</v>
      </c>
      <c r="J16" s="19" t="s">
        <v>20</v>
      </c>
      <c r="K16" s="5"/>
      <c r="L16" s="42">
        <v>100.23039959725644</v>
      </c>
      <c r="N16" s="36" t="s">
        <v>48</v>
      </c>
      <c r="O16" s="36"/>
      <c r="P16" s="40">
        <f>((SUMSQ($F$8:F100)))</f>
        <v>400.95989139845437</v>
      </c>
      <c r="R16" s="5" t="s">
        <v>21</v>
      </c>
      <c r="S16" s="44">
        <v>3.4049514506404703</v>
      </c>
    </row>
    <row r="17" spans="1:19" x14ac:dyDescent="0.2">
      <c r="A17" s="58">
        <v>31</v>
      </c>
      <c r="B17" s="60">
        <v>77.7</v>
      </c>
      <c r="C17" s="6">
        <f t="shared" si="0"/>
        <v>81.114021942006261</v>
      </c>
      <c r="D17" s="6">
        <f t="shared" si="1"/>
        <v>79.729186734110598</v>
      </c>
      <c r="E17" s="6">
        <f t="shared" si="2"/>
        <v>77.800061127307288</v>
      </c>
      <c r="F17" s="6">
        <f t="shared" si="3"/>
        <v>3.4140219420062579</v>
      </c>
      <c r="G17" s="6">
        <f t="shared" si="4"/>
        <v>0.10006112730728489</v>
      </c>
      <c r="H17" s="48">
        <f t="shared" si="5"/>
        <v>2.0291867341105956</v>
      </c>
      <c r="I17" s="9"/>
      <c r="J17" s="33" t="s">
        <v>47</v>
      </c>
      <c r="K17" s="34"/>
      <c r="L17" s="41">
        <f>((SUMSQ($G$8:$G$100)))</f>
        <v>125.89427205361125</v>
      </c>
      <c r="N17" s="5" t="s">
        <v>22</v>
      </c>
      <c r="O17" s="5"/>
      <c r="P17" s="45">
        <f>LN(2)/P14</f>
        <v>132.99502144834781</v>
      </c>
      <c r="R17" s="5" t="s">
        <v>23</v>
      </c>
      <c r="S17" s="63">
        <v>4.860460880123099E-3</v>
      </c>
    </row>
    <row r="18" spans="1:19" x14ac:dyDescent="0.2">
      <c r="A18" s="58">
        <v>60</v>
      </c>
      <c r="B18" s="60">
        <v>67</v>
      </c>
      <c r="C18" s="6">
        <f t="shared" si="0"/>
        <v>69.735731276720301</v>
      </c>
      <c r="D18" s="6">
        <f t="shared" si="1"/>
        <v>69.247175739410096</v>
      </c>
      <c r="E18" s="6">
        <f t="shared" si="2"/>
        <v>66.087546839489633</v>
      </c>
      <c r="F18" s="6">
        <f t="shared" si="3"/>
        <v>2.7357312767203013</v>
      </c>
      <c r="G18" s="6">
        <f t="shared" si="4"/>
        <v>-0.91245316051036696</v>
      </c>
      <c r="H18" s="48">
        <f t="shared" si="5"/>
        <v>2.2471757394100962</v>
      </c>
      <c r="J18" s="19" t="s">
        <v>24</v>
      </c>
      <c r="K18" s="5"/>
      <c r="L18" s="57">
        <f>((L16/2)^(1-L15)-L16^(1-L15))/(L14*(L15-1))</f>
        <v>133.83107567894908</v>
      </c>
      <c r="N18" s="5" t="s">
        <v>25</v>
      </c>
      <c r="O18" s="5"/>
      <c r="P18" s="24">
        <f>LN(10)/P14</f>
        <v>441.79989822941405</v>
      </c>
      <c r="R18" s="5"/>
      <c r="S18" s="5"/>
    </row>
    <row r="19" spans="1:19" x14ac:dyDescent="0.2">
      <c r="A19" s="58">
        <v>60</v>
      </c>
      <c r="B19" s="60">
        <v>67.2</v>
      </c>
      <c r="C19" s="6">
        <f t="shared" si="0"/>
        <v>69.735731276720301</v>
      </c>
      <c r="D19" s="6">
        <f t="shared" si="1"/>
        <v>69.247175739410096</v>
      </c>
      <c r="E19" s="6">
        <f t="shared" si="2"/>
        <v>66.087546839489633</v>
      </c>
      <c r="F19" s="6">
        <f t="shared" si="3"/>
        <v>2.5357312767202984</v>
      </c>
      <c r="G19" s="6">
        <f t="shared" si="4"/>
        <v>-1.1124531605103698</v>
      </c>
      <c r="H19" s="48">
        <f t="shared" si="5"/>
        <v>2.0471757394100933</v>
      </c>
      <c r="I19" s="9"/>
      <c r="J19" s="22" t="s">
        <v>26</v>
      </c>
      <c r="K19" s="22"/>
      <c r="L19" s="21">
        <f>((L16/10)^(1-L15)-L16^(1-L15))/(L14*(L15-1))</f>
        <v>3427.415597643369</v>
      </c>
      <c r="N19" s="5" t="s">
        <v>27</v>
      </c>
      <c r="O19" s="5"/>
      <c r="P19" s="24">
        <f>P18*0.301</f>
        <v>132.98176936705363</v>
      </c>
      <c r="R19" s="27" t="s">
        <v>49</v>
      </c>
      <c r="S19" s="43">
        <f>((SUMSQ($H$8:$H$100)))</f>
        <v>279.9892656450852</v>
      </c>
    </row>
    <row r="20" spans="1:19" ht="13.5" thickBot="1" x14ac:dyDescent="0.25">
      <c r="A20" s="58">
        <v>90</v>
      </c>
      <c r="B20" s="60">
        <v>54</v>
      </c>
      <c r="C20" s="6">
        <f t="shared" ref="C20:C25" si="6">EXP(-$P$14*A20)*$P$15</f>
        <v>59.641878658889979</v>
      </c>
      <c r="D20" s="6">
        <f t="shared" ref="D20:D25" si="7">$S$14*EXP(-$S$16*A20)+$S$15*EXP(-$S$17*A20)</f>
        <v>59.851622093539476</v>
      </c>
      <c r="E20" s="6">
        <f t="shared" ref="E20:E25" si="8">(($L$16^(1-$L$15))-(1-$L$15)*$L$14*A20)^(1/(1-$L$15))</f>
        <v>58.057417938763287</v>
      </c>
      <c r="F20" s="6">
        <f t="shared" ref="F20:F25" si="9">C20-B20</f>
        <v>5.6418786588899792</v>
      </c>
      <c r="G20" s="6">
        <f t="shared" ref="G20:G25" si="10">E20-B20</f>
        <v>4.0574179387632867</v>
      </c>
      <c r="H20" s="48">
        <f t="shared" ref="H20:H25" si="11">D20-B20</f>
        <v>5.8516220935394756</v>
      </c>
      <c r="I20" s="9"/>
      <c r="J20" s="22" t="s">
        <v>28</v>
      </c>
      <c r="K20" s="22"/>
      <c r="L20" s="57">
        <f>((L16^(1-L15))*(1-0.1^(1-L15))/((1-L15)*L14))*K30</f>
        <v>1031.7549024972457</v>
      </c>
      <c r="N20" s="10"/>
      <c r="O20" s="8"/>
      <c r="P20" s="11"/>
      <c r="R20" s="5" t="s">
        <v>29</v>
      </c>
      <c r="S20" s="24">
        <f>LN(2)/S16</f>
        <v>0.20357035646706931</v>
      </c>
    </row>
    <row r="21" spans="1:19" x14ac:dyDescent="0.2">
      <c r="A21" s="58">
        <v>90</v>
      </c>
      <c r="B21" s="60">
        <v>58.4</v>
      </c>
      <c r="C21" s="6">
        <f t="shared" si="6"/>
        <v>59.641878658889979</v>
      </c>
      <c r="D21" s="6">
        <f t="shared" si="7"/>
        <v>59.851622093539476</v>
      </c>
      <c r="E21" s="6">
        <f t="shared" si="8"/>
        <v>58.057417938763287</v>
      </c>
      <c r="F21" s="6">
        <f t="shared" si="9"/>
        <v>1.2418786588899806</v>
      </c>
      <c r="G21" s="6">
        <f t="shared" si="10"/>
        <v>-0.34258206123671187</v>
      </c>
      <c r="H21" s="48">
        <f t="shared" si="11"/>
        <v>1.451622093539477</v>
      </c>
      <c r="J21" s="3"/>
      <c r="L21" s="3"/>
      <c r="R21" s="5" t="s">
        <v>30</v>
      </c>
      <c r="S21" s="24">
        <f>LN(2)/S17</f>
        <v>142.6093528279545</v>
      </c>
    </row>
    <row r="22" spans="1:19" ht="11.25" customHeight="1" x14ac:dyDescent="0.2">
      <c r="A22" s="58">
        <v>122</v>
      </c>
      <c r="B22" s="60">
        <v>51.1</v>
      </c>
      <c r="C22" s="6">
        <f t="shared" si="6"/>
        <v>50.480114802094903</v>
      </c>
      <c r="D22" s="6">
        <f t="shared" si="7"/>
        <v>51.23043485082583</v>
      </c>
      <c r="E22" s="6">
        <f t="shared" si="8"/>
        <v>51.951990148873818</v>
      </c>
      <c r="F22" s="6">
        <f t="shared" si="9"/>
        <v>-0.61988519790509855</v>
      </c>
      <c r="G22" s="6">
        <f t="shared" si="10"/>
        <v>0.85199014887381708</v>
      </c>
      <c r="H22" s="48">
        <f t="shared" si="11"/>
        <v>0.13043485082582862</v>
      </c>
      <c r="J22" t="s">
        <v>31</v>
      </c>
      <c r="L22" s="12"/>
      <c r="M22" s="13"/>
    </row>
    <row r="23" spans="1:19" ht="25.5" x14ac:dyDescent="0.2">
      <c r="A23" s="58">
        <v>122</v>
      </c>
      <c r="B23" s="60">
        <v>46.6</v>
      </c>
      <c r="C23" s="6">
        <f t="shared" si="6"/>
        <v>50.480114802094903</v>
      </c>
      <c r="D23" s="6">
        <f t="shared" si="7"/>
        <v>51.23043485082583</v>
      </c>
      <c r="E23" s="6">
        <f t="shared" si="8"/>
        <v>51.951990148873818</v>
      </c>
      <c r="F23" s="6">
        <f t="shared" si="9"/>
        <v>3.8801148020949014</v>
      </c>
      <c r="G23" s="6">
        <f t="shared" si="10"/>
        <v>5.3519901488738171</v>
      </c>
      <c r="H23" s="48">
        <f t="shared" si="11"/>
        <v>4.6304348508258286</v>
      </c>
      <c r="J23" s="2" t="s">
        <v>32</v>
      </c>
      <c r="K23" s="37">
        <f>COUNT($B$8:$B$105)</f>
        <v>18</v>
      </c>
      <c r="L23" s="12"/>
      <c r="M23" s="14"/>
      <c r="R23" s="3" t="s">
        <v>56</v>
      </c>
      <c r="S23">
        <f>((S15/S14)-1)*-1</f>
        <v>-9.0695628182707111</v>
      </c>
    </row>
    <row r="24" spans="1:19" x14ac:dyDescent="0.2">
      <c r="A24" s="58">
        <v>150</v>
      </c>
      <c r="B24" s="61">
        <v>52.8</v>
      </c>
      <c r="C24" s="6">
        <f t="shared" si="6"/>
        <v>43.625782076444843</v>
      </c>
      <c r="D24" s="6">
        <f t="shared" si="7"/>
        <v>44.711953477674484</v>
      </c>
      <c r="E24" s="6">
        <f t="shared" si="8"/>
        <v>47.877892106789631</v>
      </c>
      <c r="F24" s="6">
        <f t="shared" si="9"/>
        <v>-9.1742179235551546</v>
      </c>
      <c r="G24" s="6">
        <f t="shared" si="10"/>
        <v>-4.9221078932103666</v>
      </c>
      <c r="H24" s="48">
        <f t="shared" si="11"/>
        <v>-8.0880465223255129</v>
      </c>
      <c r="J24" s="2" t="s">
        <v>33</v>
      </c>
      <c r="K24">
        <v>3</v>
      </c>
      <c r="L24" s="15"/>
      <c r="M24" s="16"/>
      <c r="N24">
        <f>0.73-0.0015</f>
        <v>0.72850000000000004</v>
      </c>
    </row>
    <row r="25" spans="1:19" x14ac:dyDescent="0.2">
      <c r="A25" s="58">
        <v>150</v>
      </c>
      <c r="B25" s="60">
        <v>51.9</v>
      </c>
      <c r="C25" s="6">
        <f t="shared" si="6"/>
        <v>43.625782076444843</v>
      </c>
      <c r="D25" s="6">
        <f t="shared" si="7"/>
        <v>44.711953477674484</v>
      </c>
      <c r="E25" s="6">
        <f t="shared" si="8"/>
        <v>47.877892106789631</v>
      </c>
      <c r="F25" s="6">
        <f t="shared" si="9"/>
        <v>-8.2742179235551561</v>
      </c>
      <c r="G25" s="6">
        <f t="shared" si="10"/>
        <v>-4.022107893210368</v>
      </c>
      <c r="H25" s="48">
        <f t="shared" si="11"/>
        <v>-7.1880465223255143</v>
      </c>
      <c r="J25" s="2" t="s">
        <v>34</v>
      </c>
      <c r="K25">
        <f>K23-K24</f>
        <v>15</v>
      </c>
      <c r="L25" s="3"/>
      <c r="N25">
        <f>LN(2)/N24</f>
        <v>0.95147176466704908</v>
      </c>
    </row>
    <row r="26" spans="1:19" ht="25.5" x14ac:dyDescent="0.2">
      <c r="A26" s="53"/>
      <c r="B26" s="54"/>
      <c r="C26" s="6"/>
      <c r="D26" s="6"/>
      <c r="E26" s="6"/>
      <c r="F26" s="6"/>
      <c r="G26" s="6"/>
      <c r="H26" s="48"/>
      <c r="J26" s="2" t="s">
        <v>35</v>
      </c>
      <c r="K26" s="4">
        <f>FINV(0.5,K24,K25)</f>
        <v>0.82568448701074026</v>
      </c>
      <c r="L26" s="3"/>
    </row>
    <row r="27" spans="1:19" ht="15" x14ac:dyDescent="0.25">
      <c r="A27" s="53"/>
      <c r="B27" s="54"/>
      <c r="C27" s="6"/>
      <c r="D27" s="6"/>
      <c r="E27" s="6"/>
      <c r="F27" s="6"/>
      <c r="G27" s="6"/>
      <c r="H27" s="48"/>
      <c r="J27" s="38" t="s">
        <v>36</v>
      </c>
      <c r="K27" s="39">
        <f>L17*(1+K24/K25*K26)</f>
        <v>146.68406154124656</v>
      </c>
      <c r="L27" s="3"/>
      <c r="M27" s="3"/>
    </row>
    <row r="28" spans="1:19" x14ac:dyDescent="0.2">
      <c r="A28" s="53"/>
      <c r="B28" s="54"/>
      <c r="C28" s="6"/>
      <c r="D28" s="6"/>
      <c r="E28" s="6"/>
      <c r="F28" s="6"/>
      <c r="G28" s="6"/>
      <c r="H28" s="48"/>
      <c r="J28" s="17"/>
    </row>
    <row r="29" spans="1:19" x14ac:dyDescent="0.2">
      <c r="A29" s="53"/>
      <c r="B29" s="54"/>
      <c r="C29" s="6"/>
      <c r="D29" s="6"/>
      <c r="E29" s="6"/>
      <c r="F29" s="6"/>
      <c r="G29" s="6"/>
      <c r="H29" s="48"/>
      <c r="J29" s="2" t="s">
        <v>37</v>
      </c>
      <c r="K29" s="4">
        <f>1-L15</f>
        <v>-1.8171328539449574</v>
      </c>
    </row>
    <row r="30" spans="1:19" x14ac:dyDescent="0.2">
      <c r="A30" s="53"/>
      <c r="B30" s="54"/>
      <c r="C30" s="6"/>
      <c r="D30" s="6"/>
      <c r="E30" s="6"/>
      <c r="F30" s="6"/>
      <c r="G30" s="6"/>
      <c r="H30" s="48"/>
      <c r="J30" s="2" t="s">
        <v>38</v>
      </c>
      <c r="K30">
        <f>LOG(2)/LOG(10)</f>
        <v>0.3010299956639812</v>
      </c>
    </row>
    <row r="31" spans="1:19" x14ac:dyDescent="0.2">
      <c r="A31" s="55"/>
      <c r="B31" s="56"/>
      <c r="C31" s="6"/>
      <c r="D31" s="6"/>
      <c r="E31" s="6"/>
      <c r="F31" s="6"/>
      <c r="G31" s="6"/>
      <c r="H31" s="48"/>
      <c r="J31" t="s">
        <v>39</v>
      </c>
      <c r="K31" s="3"/>
    </row>
    <row r="32" spans="1:19" x14ac:dyDescent="0.2">
      <c r="A32" s="49"/>
      <c r="B32" s="50"/>
      <c r="C32" s="6"/>
      <c r="D32" s="6"/>
      <c r="E32" s="6"/>
      <c r="F32" s="6"/>
      <c r="G32" s="6"/>
      <c r="H32" s="48"/>
    </row>
    <row r="33" spans="1:11" x14ac:dyDescent="0.2">
      <c r="A33" s="49"/>
      <c r="B33" s="50"/>
      <c r="C33" s="6"/>
      <c r="D33" s="6"/>
      <c r="E33" s="6"/>
      <c r="F33" s="6"/>
      <c r="G33" s="6"/>
      <c r="H33" s="48"/>
    </row>
    <row r="34" spans="1:11" x14ac:dyDescent="0.2">
      <c r="A34" s="49"/>
      <c r="B34" s="50"/>
      <c r="C34" s="6"/>
      <c r="D34" s="6"/>
      <c r="E34" s="6"/>
      <c r="F34" s="6"/>
      <c r="G34" s="6"/>
      <c r="H34" s="48"/>
      <c r="J34" s="2"/>
    </row>
    <row r="35" spans="1:11" x14ac:dyDescent="0.2">
      <c r="A35" s="49"/>
      <c r="B35" s="50"/>
      <c r="C35" s="6"/>
      <c r="D35" s="6"/>
      <c r="E35" s="6"/>
      <c r="F35" s="6"/>
      <c r="G35" s="6"/>
      <c r="H35" s="48"/>
      <c r="J35" t="s">
        <v>40</v>
      </c>
      <c r="K35" t="s">
        <v>41</v>
      </c>
    </row>
    <row r="36" spans="1:11" x14ac:dyDescent="0.2">
      <c r="A36" s="49"/>
      <c r="B36" s="50"/>
      <c r="C36" s="6"/>
      <c r="D36" s="6"/>
      <c r="E36" s="6"/>
      <c r="F36" s="6"/>
      <c r="G36" s="6"/>
      <c r="H36" s="48"/>
      <c r="J36" s="3" t="s">
        <v>42</v>
      </c>
      <c r="K36" t="s">
        <v>43</v>
      </c>
    </row>
    <row r="37" spans="1:11" x14ac:dyDescent="0.2">
      <c r="A37" s="49"/>
      <c r="B37" s="50"/>
      <c r="C37" s="6"/>
      <c r="D37" s="6"/>
      <c r="E37" s="6"/>
      <c r="F37" s="6"/>
      <c r="G37" s="6"/>
      <c r="H37" s="48"/>
      <c r="J37" t="s">
        <v>44</v>
      </c>
      <c r="K37" s="18" t="s">
        <v>45</v>
      </c>
    </row>
    <row r="38" spans="1:11" x14ac:dyDescent="0.2">
      <c r="A38" s="49"/>
      <c r="B38" s="50"/>
      <c r="C38" s="6"/>
      <c r="D38" s="6"/>
      <c r="E38" s="6"/>
      <c r="F38" s="6"/>
      <c r="G38" s="6"/>
      <c r="H38" s="48"/>
    </row>
    <row r="39" spans="1:11" x14ac:dyDescent="0.2">
      <c r="A39" s="49"/>
      <c r="B39" s="50"/>
      <c r="C39" s="6"/>
      <c r="D39" s="6"/>
      <c r="E39" s="6"/>
      <c r="F39" s="6"/>
      <c r="G39" s="6"/>
      <c r="H39" s="48"/>
    </row>
    <row r="40" spans="1:11" x14ac:dyDescent="0.2">
      <c r="A40" s="49"/>
      <c r="B40" s="50"/>
      <c r="C40" s="6"/>
      <c r="D40" s="6"/>
      <c r="E40" s="6"/>
      <c r="F40" s="6"/>
      <c r="G40" s="6"/>
      <c r="H40" s="48"/>
    </row>
    <row r="41" spans="1:11" x14ac:dyDescent="0.2">
      <c r="A41" s="49"/>
      <c r="B41" s="50"/>
      <c r="C41" s="6"/>
      <c r="D41" s="6"/>
      <c r="E41" s="6"/>
      <c r="F41" s="6"/>
      <c r="G41" s="6"/>
      <c r="H41" s="48"/>
    </row>
    <row r="42" spans="1:11" x14ac:dyDescent="0.2">
      <c r="A42" s="49"/>
      <c r="B42" s="50"/>
      <c r="C42" s="6"/>
      <c r="D42" s="6"/>
      <c r="E42" s="6"/>
      <c r="F42" s="6"/>
      <c r="G42" s="6"/>
      <c r="H42" s="48"/>
    </row>
    <row r="43" spans="1:11" x14ac:dyDescent="0.2">
      <c r="A43" s="51"/>
      <c r="B43" s="52"/>
      <c r="C43" s="6"/>
      <c r="D43" s="6"/>
      <c r="E43" s="6"/>
      <c r="F43" s="6"/>
      <c r="G43" s="6"/>
      <c r="H43" s="48"/>
    </row>
  </sheetData>
  <mergeCells count="8">
    <mergeCell ref="J10:S10"/>
    <mergeCell ref="J11:S11"/>
    <mergeCell ref="J12:S12"/>
    <mergeCell ref="J7:S7"/>
    <mergeCell ref="J5:S5"/>
    <mergeCell ref="J6:S6"/>
    <mergeCell ref="J8:S8"/>
    <mergeCell ref="J9:S9"/>
  </mergeCells>
  <pageMargins left="0.7" right="0.7" top="0.75" bottom="0.75" header="0.3" footer="0.3"/>
  <pageSetup scale="60" orientation="landscape" r:id="rId1"/>
  <colBreaks count="2" manualBreakCount="2">
    <brk id="9" max="1048575" man="1"/>
    <brk id="1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2015-06-04T17:09:26+00:00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4B1F0D5BF9C23541B1461454CEC566A9" ma:contentTypeVersion="18" ma:contentTypeDescription="Create a new document." ma:contentTypeScope="" ma:versionID="4aba7eb54be75b3a1c04f33de4af1a09">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bd134039-2a59-4d1f-85d2-c300e3dca5cd" targetNamespace="http://schemas.microsoft.com/office/2006/metadata/properties" ma:root="true" ma:fieldsID="67ac5cf0179897af5f611612be7fae2c" ns1:_="" ns3:_="" ns4:_="" ns5:_="" ns6:_="">
    <xsd:import namespace="http://schemas.microsoft.com/sharepoint/v3"/>
    <xsd:import namespace="4ffa91fb-a0ff-4ac5-b2db-65c790d184a4"/>
    <xsd:import namespace="http://schemas.microsoft.com/sharepoint.v3"/>
    <xsd:import namespace="http://schemas.microsoft.com/sharepoint/v3/fields"/>
    <xsd:import namespace="bd134039-2a59-4d1f-85d2-c300e3dca5cd"/>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abccf912-64d4-432b-8842-888a02840637}" ma:internalName="TaxCatchAllLabel" ma:readOnly="true" ma:showField="CatchAllDataLabel" ma:web="bd134039-2a59-4d1f-85d2-c300e3dca5c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abccf912-64d4-432b-8842-888a02840637}" ma:internalName="TaxCatchAll" ma:showField="CatchAllData" ma:web="bd134039-2a59-4d1f-85d2-c300e3dca5c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134039-2a59-4d1f-85d2-c300e3dca5cd"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98D1A0-17E4-4CFE-B310-3845BA0CB74F}"/>
</file>

<file path=customXml/itemProps2.xml><?xml version="1.0" encoding="utf-8"?>
<ds:datastoreItem xmlns:ds="http://schemas.openxmlformats.org/officeDocument/2006/customXml" ds:itemID="{5632D116-4063-4BC0-9048-4683D3D62A1F}"/>
</file>

<file path=customXml/itemProps3.xml><?xml version="1.0" encoding="utf-8"?>
<ds:datastoreItem xmlns:ds="http://schemas.openxmlformats.org/officeDocument/2006/customXml" ds:itemID="{93E7ABCD-B120-429B-8373-24BC915DBAA7}"/>
</file>

<file path=customXml/itemProps4.xml><?xml version="1.0" encoding="utf-8"?>
<ds:datastoreItem xmlns:ds="http://schemas.openxmlformats.org/officeDocument/2006/customXml" ds:itemID="{436B87FA-CC8C-4C70-85D1-F72671A69D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Degradation Kinetics Calculator</vt:lpstr>
      <vt:lpstr>'Degradation Kinetics Calculator'!Print_Area</vt:lpstr>
    </vt:vector>
  </TitlesOfParts>
  <Company>Cambridge Environmental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Kindra</dc:creator>
  <cp:lastModifiedBy>U.S. EPA User or Contractor</cp:lastModifiedBy>
  <cp:lastPrinted>2012-03-01T13:14:37Z</cp:lastPrinted>
  <dcterms:created xsi:type="dcterms:W3CDTF">2008-10-13T12:36:57Z</dcterms:created>
  <dcterms:modified xsi:type="dcterms:W3CDTF">2015-03-18T19:00:10Z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0x0101004B1F0D5BF9C23541B1461454CEC566A9</vt:lpwstr>
  </property>
</Properties>
</file>