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48" yWindow="612" windowWidth="15480" windowHeight="11040" tabRatio="759"/>
  </bookViews>
  <sheets>
    <sheet name="Registration FAQs" sheetId="26" r:id="rId1"/>
    <sheet name="Instructions" sheetId="1" r:id="rId2"/>
    <sheet name="Inputs" sheetId="13" r:id="rId3"/>
    <sheet name="Controls and Restrictions" sheetId="27" r:id="rId4"/>
    <sheet name="Total Emissions" sheetId="24" r:id="rId5"/>
    <sheet name="Output-Summary Printout" sheetId="28" r:id="rId6"/>
    <sheet name="Change Log" sheetId="14" state="hidden" r:id="rId7"/>
    <sheet name="Emission Factors" sheetId="9" state="hidden" r:id="rId8"/>
    <sheet name="Additional References" sheetId="20" state="hidden" r:id="rId9"/>
    <sheet name="EPA Regional Contact Info" sheetId="25" state="hidden" r:id="rId10"/>
  </sheets>
  <definedNames>
    <definedName name="_xlnm._FilterDatabase" localSheetId="9" hidden="1">'EPA Regional Contact Info'!$A$4:$N$55</definedName>
    <definedName name="Cement_Weight">Inputs!$C$48</definedName>
    <definedName name="CO_PM10_Attainment_List">Inputs!$E$3:$E$5</definedName>
    <definedName name="Concrete_Density">Inputs!$C$46</definedName>
    <definedName name="Controls_Yes_No">'Controls and Restrictions'!$F$4</definedName>
    <definedName name="Default_Concrete_Density">'Additional References'!$B$4</definedName>
    <definedName name="Default_Pounds_of_Cement_per_Cubic_Yard_of_Concrete">'Additional References'!$B$6</definedName>
    <definedName name="Default_Pounds_of_Cement_Supplement_per_Cubic_Yard_of_Concrete">'Additional References'!$B$7</definedName>
    <definedName name="Emission_Control_Answer_List">'Controls and Restrictions'!$L$4:$L$5</definedName>
    <definedName name="Max_Load_Rate">Inputs!$C$41</definedName>
    <definedName name="Ozone_Attainment_List">Inputs!$E$8:$E$13</definedName>
    <definedName name="_xlnm.Print_Area" localSheetId="3">'Controls and Restrictions'!$A$1:$I$5</definedName>
    <definedName name="_xlnm.Print_Area" localSheetId="2">Inputs!$A$1:$C$50</definedName>
    <definedName name="_xlnm.Print_Area" localSheetId="1">Instructions!$A$1:$H$43</definedName>
    <definedName name="_xlnm.Print_Area" localSheetId="5">'Output-Summary Printout'!$A$1:$F$42</definedName>
    <definedName name="_xlnm.Print_Area" localSheetId="0">'Registration FAQs'!$B$1:$C$37</definedName>
    <definedName name="_xlnm.Print_Area" localSheetId="4">'Total Emissions'!$A$1:$I$15</definedName>
    <definedName name="SO2_PM25_Attainment_List">Inputs!$E$16:$E$17</definedName>
    <definedName name="State_List">Inputs!$E$21:$E$65</definedName>
    <definedName name="Supplement_Weight">Inputs!$C$50</definedName>
    <definedName name="Yearly_Production">Inputs!$C$42</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C46" i="13" l="1"/>
  <c r="F9" i="9" l="1"/>
  <c r="D9" i="9"/>
  <c r="F6" i="9"/>
  <c r="D6" i="9"/>
  <c r="C50" i="13" l="1"/>
  <c r="C48" i="13"/>
  <c r="C9" i="9"/>
  <c r="C6" i="9"/>
  <c r="E65" i="13" l="1"/>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A33" i="28"/>
  <c r="L22" i="28"/>
  <c r="F22" i="28"/>
  <c r="L20" i="28"/>
  <c r="F20" i="28"/>
  <c r="L18" i="28"/>
  <c r="F18" i="28"/>
  <c r="L16" i="28"/>
  <c r="F16" i="28"/>
  <c r="L14" i="28"/>
  <c r="F14" i="28"/>
  <c r="L12" i="28"/>
  <c r="F12" i="28"/>
  <c r="E5" i="28"/>
  <c r="B5" i="28"/>
  <c r="E4" i="28"/>
  <c r="B4" i="28"/>
  <c r="E3" i="28"/>
  <c r="B3" i="28"/>
  <c r="C7" i="24" l="1"/>
  <c r="C12" i="28" s="1"/>
  <c r="C13" i="24"/>
  <c r="E12" i="28" s="1"/>
  <c r="F13" i="24"/>
  <c r="E18" i="28" s="1"/>
  <c r="E13" i="24"/>
  <c r="E16" i="28" s="1"/>
  <c r="D13" i="24"/>
  <c r="E14" i="28" s="1"/>
  <c r="D7" i="24"/>
  <c r="C14" i="28" s="1"/>
  <c r="E7" i="24"/>
  <c r="C16" i="28" s="1"/>
  <c r="F7" i="24"/>
  <c r="C18" i="28" s="1"/>
  <c r="K14" i="28" l="1"/>
  <c r="M14" i="28"/>
  <c r="M16" i="28"/>
  <c r="K16" i="28"/>
  <c r="M18" i="28"/>
  <c r="K18" i="28"/>
  <c r="M12" i="28"/>
  <c r="K12" i="28"/>
  <c r="C25" i="13"/>
  <c r="D38" i="28" s="1"/>
  <c r="C24" i="13"/>
  <c r="D37" i="28" s="1"/>
  <c r="C23" i="13"/>
  <c r="D36" i="28" s="1"/>
  <c r="C22" i="13"/>
  <c r="D35" i="28" s="1"/>
  <c r="C21" i="13"/>
  <c r="C20" i="13"/>
  <c r="C19" i="13"/>
  <c r="C18" i="13"/>
  <c r="D41" i="28" s="1"/>
  <c r="C17" i="13"/>
  <c r="D40" i="28" s="1"/>
  <c r="C16" i="13"/>
  <c r="D34" i="28" s="1"/>
  <c r="B15" i="13"/>
  <c r="E4" i="9" l="1"/>
  <c r="E6" i="9" s="1"/>
  <c r="E5" i="9"/>
  <c r="E7" i="9"/>
  <c r="E9" i="9" s="1"/>
  <c r="E8" i="9"/>
  <c r="C4" i="9"/>
  <c r="C5" i="9"/>
  <c r="C7" i="9"/>
  <c r="C8" i="9"/>
  <c r="G5" i="24" l="1"/>
  <c r="G12" i="24"/>
  <c r="G11" i="24"/>
  <c r="H12" i="24"/>
  <c r="H5" i="24"/>
  <c r="H6" i="24"/>
  <c r="H11" i="24"/>
  <c r="G6" i="24"/>
  <c r="G13" i="24" l="1"/>
  <c r="E20" i="28" s="1"/>
  <c r="G7" i="24"/>
  <c r="C20" i="28" s="1"/>
  <c r="K20" i="28"/>
  <c r="M20" i="28"/>
  <c r="H7" i="24"/>
  <c r="C22" i="28" s="1"/>
  <c r="H13" i="24"/>
  <c r="E22" i="28" s="1"/>
  <c r="M22" i="28" l="1"/>
  <c r="K22" i="28"/>
  <c r="B2" i="1"/>
  <c r="A30" i="28" l="1"/>
  <c r="A32" i="28" s="1"/>
  <c r="B1" i="1"/>
</calcChain>
</file>

<file path=xl/sharedStrings.xml><?xml version="1.0" encoding="utf-8"?>
<sst xmlns="http://schemas.openxmlformats.org/spreadsheetml/2006/main" count="864" uniqueCount="410">
  <si>
    <t>Pollutant</t>
  </si>
  <si>
    <t>(tons/yr)</t>
  </si>
  <si>
    <t>Purpose</t>
  </si>
  <si>
    <t>Facility Information</t>
  </si>
  <si>
    <t>Name</t>
  </si>
  <si>
    <t>Address</t>
  </si>
  <si>
    <t>Telephone</t>
  </si>
  <si>
    <t>Email</t>
  </si>
  <si>
    <t>Facility Contact</t>
  </si>
  <si>
    <t>Attainment</t>
  </si>
  <si>
    <t>Source Category Description</t>
  </si>
  <si>
    <t>Major Source</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</si>
  <si>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</si>
  <si>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</si>
  <si>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</si>
  <si>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</si>
  <si>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</si>
  <si>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</si>
  <si>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</si>
  <si>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</si>
  <si>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</si>
  <si>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</si>
  <si>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</si>
  <si>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</si>
  <si>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</si>
  <si>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</si>
  <si>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</si>
  <si>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</si>
  <si>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</si>
  <si>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</si>
  <si>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</si>
  <si>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</si>
  <si>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</si>
  <si>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Data Key 1</t>
  </si>
  <si>
    <t>EF Denominator</t>
  </si>
  <si>
    <t>EF Numerator</t>
  </si>
  <si>
    <t>Source</t>
  </si>
  <si>
    <t>lb</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</si>
  <si>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</si>
  <si>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</si>
  <si>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</si>
  <si>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</si>
  <si>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</si>
  <si>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</si>
  <si>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</si>
  <si>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</si>
  <si>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</si>
  <si>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</si>
  <si>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Exceeds major source threshold.</t>
  </si>
  <si>
    <t>Additional References</t>
  </si>
  <si>
    <t>Data Element</t>
  </si>
  <si>
    <t>new source review</t>
  </si>
  <si>
    <t xml:space="preserve">Value </t>
  </si>
  <si>
    <t>N/A</t>
  </si>
  <si>
    <t>4:  Facility Use Information</t>
  </si>
  <si>
    <r>
      <t>PM</t>
    </r>
    <r>
      <rPr>
        <vertAlign val="subscript"/>
        <sz val="10"/>
        <rFont val="Arial"/>
        <family val="2"/>
      </rPr>
      <t>10</t>
    </r>
    <r>
      <rPr>
        <sz val="10"/>
        <rFont val="Arial"/>
        <family val="2"/>
      </rPr>
      <t xml:space="preserve"> Attainment Status (select one):</t>
    </r>
  </si>
  <si>
    <r>
      <t>PM</t>
    </r>
    <r>
      <rPr>
        <b/>
        <vertAlign val="subscript"/>
        <sz val="10"/>
        <rFont val="Arial"/>
        <family val="2"/>
      </rPr>
      <t>10</t>
    </r>
  </si>
  <si>
    <r>
      <t>PM</t>
    </r>
    <r>
      <rPr>
        <b/>
        <vertAlign val="subscript"/>
        <sz val="10"/>
        <rFont val="Arial"/>
        <family val="2"/>
      </rPr>
      <t>2.5</t>
    </r>
  </si>
  <si>
    <t>Total PM</t>
  </si>
  <si>
    <t>Units</t>
  </si>
  <si>
    <t>Process</t>
  </si>
  <si>
    <t>PM10</t>
  </si>
  <si>
    <t>Cement Unloading</t>
  </si>
  <si>
    <t>Cement Supplement Unloading</t>
  </si>
  <si>
    <t>United States Environmental Protection Agency (EPA). 2006. AP 42 Compilation of Air Pollution Emissions Factors Fifth Edition, Volume I: Concrete Batching. Accessible electronically at: http://www.epa.gov/ttn/chief/ap42/ch11/final/c11s12.pdf</t>
  </si>
  <si>
    <t>tons supplement</t>
  </si>
  <si>
    <t>tons cement</t>
  </si>
  <si>
    <t>Concrete Composition:</t>
  </si>
  <si>
    <t>Total</t>
  </si>
  <si>
    <t>Facility Production</t>
  </si>
  <si>
    <t>Concrete Batch Plant Registration Calculator</t>
  </si>
  <si>
    <t>Registration Calculator Inputs</t>
  </si>
  <si>
    <r>
      <t>lb/yd</t>
    </r>
    <r>
      <rPr>
        <vertAlign val="superscript"/>
        <sz val="10"/>
        <rFont val="Arial"/>
        <family val="2"/>
      </rPr>
      <t>3</t>
    </r>
  </si>
  <si>
    <t>Jonathan Dorn
Matt Hynson</t>
  </si>
  <si>
    <t>jonathan_dorn@abtassoc.com</t>
  </si>
  <si>
    <t xml:space="preserve">Concrete batch plants are designed to dispense water, cement, sand, coarse aggregate, and other supplements in a proportion that can be mixed to create concrete. The mixing processes at these plants can be described as either truck mixes or central mixes. With a truck mix, these materials are loaded into a haul truck for transportation to a job site, where water will be added to finalize the mix. Alternatively, in a central mix these components are completely mixed with water at the plant and then dispensed to haul trucks for transportation. Particulate matter associated with cement, aggregate, and sand dusts is the primary pollutant of concern in these plants. </t>
  </si>
  <si>
    <t>5:  Concrete Composition</t>
  </si>
  <si>
    <t>U.S. Environmental Protection Agency, AP-42, Fifth Edition, Volume I, Chapter 11, Section 12: Concrete Batching, Table 11.12-2, 2006, available at http://www.epa.gov/ttn/chief/ap42/ch11/final/c11s12.pdf.</t>
  </si>
  <si>
    <r>
      <rPr>
        <vertAlign val="superscript"/>
        <sz val="9"/>
        <rFont val="Arial"/>
        <family val="2"/>
      </rPr>
      <t>1</t>
    </r>
    <r>
      <rPr>
        <sz val="9"/>
        <rFont val="Arial"/>
        <family val="2"/>
      </rPr>
      <t>Emissions for PM</t>
    </r>
    <r>
      <rPr>
        <vertAlign val="subscript"/>
        <sz val="9"/>
        <rFont val="Arial"/>
        <family val="2"/>
      </rPr>
      <t>2.5</t>
    </r>
    <r>
      <rPr>
        <sz val="9"/>
        <rFont val="Arial"/>
        <family val="2"/>
      </rPr>
      <t xml:space="preserve"> are assumed to be 15% of Total PM emissions per AP-42, Appendix B.2, Table B.2-2, Category 3, available at http://www.epa.gov/ttn/chief/ap42/appendix/appb-2.pdf. </t>
    </r>
  </si>
  <si>
    <t>Emissions Source:</t>
  </si>
  <si>
    <t>Registration Summary</t>
  </si>
  <si>
    <t xml:space="preserve">Emissions for PM2.5 are assumed to be 15% of Total PM emissions per AP-42, Appendix B.2, Table B.2-2, Category 3, available at http://www.epa.gov/ttn/chief/ap42/appendix/appb-2.pdf. </t>
  </si>
  <si>
    <t>Cells shaded gray do not need to be completed.</t>
  </si>
  <si>
    <t>Tracey Westfield</t>
  </si>
  <si>
    <t>cubic yards</t>
  </si>
  <si>
    <t>Explanation of Text Colors and Cell Shading</t>
  </si>
  <si>
    <t>EPA</t>
  </si>
  <si>
    <t>U.S. Environmental Protection Agency</t>
  </si>
  <si>
    <t>NSR</t>
  </si>
  <si>
    <r>
      <t>PM</t>
    </r>
    <r>
      <rPr>
        <vertAlign val="subscript"/>
        <sz val="10"/>
        <rFont val="Arial"/>
        <family val="2"/>
      </rPr>
      <t>10</t>
    </r>
  </si>
  <si>
    <r>
      <t>PM</t>
    </r>
    <r>
      <rPr>
        <vertAlign val="subscript"/>
        <sz val="10"/>
        <rFont val="Arial"/>
        <family val="2"/>
      </rPr>
      <t>2.5</t>
    </r>
  </si>
  <si>
    <r>
      <t>yd</t>
    </r>
    <r>
      <rPr>
        <vertAlign val="superscript"/>
        <sz val="10"/>
        <rFont val="Arial"/>
        <family val="2"/>
      </rPr>
      <t>3</t>
    </r>
  </si>
  <si>
    <t xml:space="preserve">CO </t>
  </si>
  <si>
    <t>carbon monoxide</t>
  </si>
  <si>
    <r>
      <t>NO</t>
    </r>
    <r>
      <rPr>
        <vertAlign val="subscript"/>
        <sz val="10"/>
        <rFont val="Arial"/>
        <family val="2"/>
      </rPr>
      <t>x</t>
    </r>
    <r>
      <rPr>
        <sz val="10"/>
        <rFont val="Arial"/>
        <family val="2"/>
      </rPr>
      <t xml:space="preserve"> </t>
    </r>
  </si>
  <si>
    <t>nitrogen oxides</t>
  </si>
  <si>
    <r>
      <t>SO</t>
    </r>
    <r>
      <rPr>
        <vertAlign val="subscript"/>
        <sz val="10"/>
        <rFont val="Arial"/>
        <family val="2"/>
      </rPr>
      <t>2</t>
    </r>
  </si>
  <si>
    <t>sulfur dioxide</t>
  </si>
  <si>
    <t>VOC</t>
  </si>
  <si>
    <t>volatile organic compound</t>
  </si>
  <si>
    <t>EPA Regional Contact Information</t>
  </si>
  <si>
    <t>Regional Contact Information</t>
  </si>
  <si>
    <t>State</t>
  </si>
  <si>
    <t>State Abbreviation</t>
  </si>
  <si>
    <t>EPA Region</t>
  </si>
  <si>
    <t>Alternate Name</t>
  </si>
  <si>
    <t>Alt Telephone</t>
  </si>
  <si>
    <t>Alt Email</t>
  </si>
  <si>
    <t>Address 1</t>
  </si>
  <si>
    <t>Address 2</t>
  </si>
  <si>
    <t>City</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</si>
  <si>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</si>
  <si>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</si>
  <si>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</si>
  <si>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</si>
  <si>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</si>
  <si>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</si>
  <si>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</si>
  <si>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</si>
  <si>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</si>
  <si>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</si>
  <si>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</si>
  <si>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</si>
  <si>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</si>
  <si>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</si>
  <si>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</si>
  <si>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</si>
  <si>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</si>
  <si>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</si>
  <si>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</si>
  <si>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</si>
  <si>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</si>
  <si>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</si>
  <si>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</si>
  <si>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</si>
  <si>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</si>
  <si>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</si>
  <si>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</si>
  <si>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</si>
  <si>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</si>
  <si>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</si>
  <si>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</si>
  <si>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</si>
  <si>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</si>
  <si>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</si>
  <si>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</si>
  <si>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</si>
  <si>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</si>
  <si>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</si>
  <si>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Bonnie Braganza</t>
  </si>
  <si>
    <t>214-665-7340</t>
  </si>
  <si>
    <t>braganza.bonnie@epa.gov</t>
  </si>
  <si>
    <t>1445 Ross Avenue, Suite 1200</t>
  </si>
  <si>
    <t>MC: 6PD</t>
  </si>
  <si>
    <t>Dallas</t>
  </si>
  <si>
    <t>TX</t>
  </si>
  <si>
    <t>75202-2733</t>
  </si>
  <si>
    <t>California</t>
  </si>
  <si>
    <t>Colorado</t>
  </si>
  <si>
    <t>CO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</si>
  <si>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</si>
  <si>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</si>
  <si>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</si>
  <si>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</si>
  <si>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</si>
  <si>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</si>
  <si>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</si>
  <si>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</si>
  <si>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</si>
  <si>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</si>
  <si>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</si>
  <si>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</si>
  <si>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</si>
  <si>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</si>
  <si>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</si>
  <si>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</si>
  <si>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</si>
  <si>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</si>
  <si>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</si>
  <si>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</si>
  <si>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</si>
  <si>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</si>
  <si>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</si>
  <si>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</si>
  <si>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</si>
  <si>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</si>
  <si>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</si>
  <si>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IL</t>
  </si>
  <si>
    <t>Kaushal Gupta</t>
  </si>
  <si>
    <t>312-886-6803</t>
  </si>
  <si>
    <t>gupta.kaushal@epa.gov</t>
  </si>
  <si>
    <t>77 West Jackson Boulevard</t>
  </si>
  <si>
    <t>Rm#: 18130</t>
  </si>
  <si>
    <t>Chicago</t>
  </si>
  <si>
    <t>60604-3507</t>
  </si>
  <si>
    <t>Indiana</t>
  </si>
  <si>
    <t>IN</t>
  </si>
  <si>
    <t>Iowa</t>
  </si>
  <si>
    <t>IA</t>
  </si>
  <si>
    <t>Bob Webber</t>
  </si>
  <si>
    <t>913-551-7251</t>
  </si>
  <si>
    <t>webber.robert@epa.gov</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</si>
  <si>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</si>
  <si>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</si>
  <si>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</si>
  <si>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</si>
  <si>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</si>
  <si>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</si>
  <si>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</si>
  <si>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</si>
  <si>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</si>
  <si>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</si>
  <si>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</si>
  <si>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</si>
  <si>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</si>
  <si>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</si>
  <si>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</si>
  <si>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</si>
  <si>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</si>
  <si>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</si>
  <si>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</si>
  <si>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</si>
  <si>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</si>
  <si>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</si>
  <si>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</si>
  <si>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</si>
  <si>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</si>
  <si>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</si>
  <si>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</si>
  <si>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</si>
  <si>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</si>
  <si>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</si>
  <si>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</si>
  <si>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</si>
  <si>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</si>
  <si>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</si>
  <si>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</si>
  <si>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</si>
  <si>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</si>
  <si>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</si>
  <si>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</si>
  <si>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</si>
  <si>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</si>
  <si>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</si>
  <si>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</si>
  <si>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</si>
  <si>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</si>
  <si>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</si>
  <si>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</si>
  <si>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</si>
  <si>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</si>
  <si>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</si>
  <si>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</si>
  <si>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</si>
  <si>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</si>
  <si>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</si>
  <si>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</si>
  <si>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</si>
  <si>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</si>
  <si>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</si>
  <si>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</si>
  <si>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</si>
  <si>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</si>
  <si>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</si>
  <si>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</si>
  <si>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</si>
  <si>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</si>
  <si>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</si>
  <si>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</si>
  <si>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</si>
  <si>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</si>
  <si>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</si>
  <si>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</si>
  <si>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</si>
  <si>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</si>
  <si>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</si>
  <si>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</si>
  <si>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</si>
  <si>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</si>
  <si>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</si>
  <si>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</si>
  <si>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</si>
  <si>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t>Albuquerque</t>
  </si>
  <si>
    <t>Zip Code</t>
  </si>
  <si>
    <t>Primary Contact Name</t>
  </si>
  <si>
    <t>Primary Contact Telephone</t>
  </si>
  <si>
    <t>Primary Contact Email</t>
  </si>
  <si>
    <t>Alternate Contact Name</t>
  </si>
  <si>
    <t>Alternate Contact Telephone</t>
  </si>
  <si>
    <t>Alternate Contact Email</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</si>
  <si>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</si>
  <si>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</si>
  <si>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</si>
  <si>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</si>
  <si>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</si>
  <si>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</si>
  <si>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CO Attainment Status (select one):</t>
  </si>
  <si>
    <t>1997 8-Hr Ozone Attainment Status (select one):</t>
  </si>
  <si>
    <r>
      <t>SO</t>
    </r>
    <r>
      <rPr>
        <vertAlign val="subscript"/>
        <sz val="10"/>
        <rFont val="Arial"/>
        <family val="2"/>
      </rPr>
      <t>2</t>
    </r>
    <r>
      <rPr>
        <sz val="10"/>
        <rFont val="Arial"/>
        <family val="2"/>
      </rPr>
      <t xml:space="preserve"> Attainment Status (select one):</t>
    </r>
  </si>
  <si>
    <r>
      <t>NO</t>
    </r>
    <r>
      <rPr>
        <b/>
        <vertAlign val="subscript"/>
        <sz val="10"/>
        <rFont val="Arial"/>
        <family val="2"/>
      </rPr>
      <t>x</t>
    </r>
  </si>
  <si>
    <r>
      <t>SO</t>
    </r>
    <r>
      <rPr>
        <b/>
        <vertAlign val="subscript"/>
        <sz val="10"/>
        <rFont val="Arial"/>
        <family val="2"/>
      </rPr>
      <t>2</t>
    </r>
  </si>
  <si>
    <t>Name:</t>
  </si>
  <si>
    <t>Address:</t>
  </si>
  <si>
    <t>Telephone:</t>
  </si>
  <si>
    <r>
      <t xml:space="preserve">You will need to enter information on concrete batching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</si>
  <si>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t>Acronyms/Definitions</t>
  </si>
  <si>
    <t>particulate matter less than or equal to 10 micrometers (µm) in size</t>
  </si>
  <si>
    <t>particulate matter less than or equal to 2.5 micrometers (µm) in size</t>
  </si>
  <si>
    <t>EF</t>
  </si>
  <si>
    <t>emission factor</t>
  </si>
  <si>
    <t>http://www.epa.gov/oar/oaqps/greenbk/ancl.html</t>
  </si>
  <si>
    <t>Total Emissions</t>
  </si>
  <si>
    <t>Threshold</t>
  </si>
  <si>
    <t>TRIBAL NEW SOURCE REVIEW PROGRAM</t>
  </si>
  <si>
    <t>Registration for Existing True Minor Sources of Air Pollution in Indian Country</t>
  </si>
  <si>
    <t>What is the Tribal New Source Review Rule?</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</si>
  <si>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</si>
  <si>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Do I need to register my minor source?</t>
  </si>
  <si>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</si>
  <si>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r>
      <t xml:space="preserve">How do I determine if my source is a </t>
    </r>
    <r>
      <rPr>
        <b/>
        <i/>
        <sz val="10"/>
        <rFont val="Arial"/>
        <family val="2"/>
      </rPr>
      <t>true minor</t>
    </r>
    <r>
      <rPr>
        <b/>
        <sz val="10"/>
        <rFont val="Arial"/>
        <family val="2"/>
      </rPr>
      <t xml:space="preserve"> source?</t>
    </r>
  </si>
  <si>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</si>
  <si>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How do I register my true minor source?</t>
  </si>
  <si>
    <t>The EPA has provided this registration calculator to assist you in determining your registration requirements. Completing this calculator will:</t>
  </si>
  <si>
    <t>1.</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</si>
  <si>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</si>
  <si>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2.</t>
  </si>
  <si>
    <t>How often must I register?</t>
  </si>
  <si>
    <t>This is a one-time registration for your true minor source.  However, after registration, you must notify your EPA Regional Office in writing if:</t>
  </si>
  <si>
    <t>your source relocates (send report no later than 30 days prior to relocation);</t>
  </si>
  <si>
    <t>your source has a new owner/operator (send report within 90 days after change in ownership); or</t>
  </si>
  <si>
    <t>3.</t>
  </si>
  <si>
    <t>your source closes (send report within 90 days after cessation of all operations).</t>
  </si>
  <si>
    <t>May I register using my own emission information, rather than using the Registration Calculators?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</si>
  <si>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</si>
  <si>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</si>
  <si>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t>How does registration relate to obtaining a permit?</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</si>
  <si>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</si>
  <si>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Registration steps for existing true minor sources:</t>
  </si>
  <si>
    <t>Complete this calculator and all other calculators that are applicable to your true minor source as accurately as possible.</t>
  </si>
  <si>
    <t>Once completed, the calculator’s Output-Summary Printout worksheet will provide information on your registration requirements.</t>
  </si>
  <si>
    <t>4.</t>
  </si>
  <si>
    <t>5.</t>
  </si>
  <si>
    <t>If you have any questions about registration or completing the calculators, please contact your EPA Regional Office.</t>
  </si>
  <si>
    <t>Emission Controls and Operational Restrictions</t>
  </si>
  <si>
    <r>
      <t>PM</t>
    </r>
    <r>
      <rPr>
        <vertAlign val="subscript"/>
        <sz val="10"/>
        <rFont val="Arial"/>
        <family val="2"/>
      </rPr>
      <t>2.5</t>
    </r>
    <r>
      <rPr>
        <sz val="10"/>
        <rFont val="Arial"/>
        <family val="2"/>
      </rPr>
      <t xml:space="preserve"> Attainment Status (select one):</t>
    </r>
  </si>
  <si>
    <t>Estimated Actual Emissions
for 2012</t>
  </si>
  <si>
    <t>Registration Determination</t>
  </si>
  <si>
    <t>Exceeds Major Source Threshold Determination</t>
  </si>
  <si>
    <t>Allowable Emissions</t>
  </si>
  <si>
    <t>Estimated Actual Emissions for 2012 (tons/yr):</t>
  </si>
  <si>
    <t>Allowable Emissions (tons/yr):</t>
  </si>
  <si>
    <t>List of States with Federally Recognized Tribes</t>
  </si>
  <si>
    <t>Modified attainment status fields, added Regional contacts, adopted "estimated actual emissions" and "allowable emissions" terminology throughout, added Registration FAQs and Controls and Restrictions worksheets, removed fugitive emissions.</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</si>
  <si>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</si>
  <si>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</si>
  <si>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</si>
  <si>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</si>
  <si>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</si>
  <si>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Estimated Actual Emissions</t>
  </si>
  <si>
    <t>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t>
  </si>
  <si>
    <r>
      <t xml:space="preserve">On the </t>
    </r>
    <r>
      <rPr>
        <b/>
        <i/>
        <sz val="10"/>
        <rFont val="Arial"/>
        <family val="2"/>
      </rPr>
      <t>Inputs</t>
    </r>
    <r>
      <rPr>
        <sz val="10"/>
        <rFont val="Arial"/>
        <family val="2"/>
      </rPr>
      <t xml:space="preserve"> worksheet, replace the default facility information with information specific to your facility.</t>
    </r>
  </si>
  <si>
    <r>
      <t xml:space="preserve">On the </t>
    </r>
    <r>
      <rPr>
        <b/>
        <i/>
        <sz val="10"/>
        <rFont val="Arial"/>
        <family val="2"/>
      </rPr>
      <t xml:space="preserve">Inputs </t>
    </r>
    <r>
      <rPr>
        <sz val="10"/>
        <rFont val="Arial"/>
        <family val="2"/>
      </rPr>
      <t xml:space="preserve">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</si>
  <si>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r>
      <t>The</t>
    </r>
    <r>
      <rPr>
        <b/>
        <i/>
        <sz val="10"/>
        <rFont val="Arial"/>
        <family val="2"/>
      </rPr>
      <t xml:space="preserve"> 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</si>
  <si>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Note: If your facility operated for only a portion of 2012, enter values in the following rows as if you had been operating for the whole year. For example, if your facility operated for only three months in 2012, you should multiply the volume of concrete you produced in those three months by four to project the volume you would have produced for the entire 12 months.</t>
  </si>
  <si>
    <t>11201 Renner Blvd.</t>
  </si>
  <si>
    <t>MC: AWMD/APCO</t>
  </si>
  <si>
    <t>Lenexa</t>
  </si>
  <si>
    <t>Georgia</t>
  </si>
  <si>
    <t>Louisiana</t>
  </si>
  <si>
    <r>
      <t xml:space="preserve">Note: Your facility's information and estimates will be entered on the </t>
    </r>
    <r>
      <rPr>
        <b/>
        <i/>
        <sz val="10"/>
        <rFont val="Arial"/>
        <family val="2"/>
      </rPr>
      <t xml:space="preserve">Inputs </t>
    </r>
    <r>
      <rPr>
        <sz val="10"/>
        <rFont val="Arial"/>
        <family val="2"/>
      </rPr>
      <t xml:space="preserve">and </t>
    </r>
    <r>
      <rPr>
        <b/>
        <i/>
        <sz val="10"/>
        <rFont val="Arial"/>
        <family val="2"/>
      </rPr>
      <t xml:space="preserve">Controls and Restrictions </t>
    </r>
    <r>
      <rPr>
        <sz val="10"/>
        <rFont val="Arial"/>
        <family val="2"/>
      </rPr>
      <t>worksheets.</t>
    </r>
  </si>
  <si>
    <t>6: Emission Controls
    and Operational Restrictions</t>
  </si>
  <si>
    <t>7:  Emissions Summaries</t>
  </si>
  <si>
    <t>Jonathan Dorn</t>
  </si>
  <si>
    <r>
      <t>Overall density of concrete (lbs/yd</t>
    </r>
    <r>
      <rPr>
        <vertAlign val="superscript"/>
        <sz val="10"/>
        <rFont val="Arial"/>
        <family val="2"/>
      </rPr>
      <t>3</t>
    </r>
    <r>
      <rPr>
        <sz val="10"/>
        <rFont val="Arial"/>
        <family val="2"/>
      </rPr>
      <t>):</t>
    </r>
  </si>
  <si>
    <r>
      <t>Enter the maximum hourly loading rate of concrete (yd</t>
    </r>
    <r>
      <rPr>
        <vertAlign val="superscript"/>
        <sz val="10"/>
        <rFont val="Arial"/>
        <family val="2"/>
      </rPr>
      <t>3</t>
    </r>
    <r>
      <rPr>
        <sz val="10"/>
        <rFont val="Arial"/>
        <family val="2"/>
      </rPr>
      <t>/hr) that was possible at your facility in calendar year 2012.</t>
    </r>
  </si>
  <si>
    <t>PM2.5</t>
  </si>
  <si>
    <t>Pounds of cement supplement per cubic yard of concrete:</t>
  </si>
  <si>
    <t>Pounds of cement per cubic yard of concrete:</t>
  </si>
  <si>
    <t>Enter the pounds of cement in a typical cubic yard of concrete produced at your facility in 2012. (Enter 0 if unknown)</t>
  </si>
  <si>
    <t>Enter the pounds of cement supplement in a typical cubic yard of concrete produced at your facility in 2012. (Enter 0 if unknown)</t>
  </si>
  <si>
    <r>
      <t>Conversion Factor for Total PM to PM</t>
    </r>
    <r>
      <rPr>
        <vertAlign val="subscript"/>
        <sz val="10"/>
        <rFont val="Arial"/>
        <family val="2"/>
      </rPr>
      <t>2.5</t>
    </r>
  </si>
  <si>
    <t>Default Pounds of Cement per Cubic Yard of Concrete</t>
  </si>
  <si>
    <t>Default Pounds of Cement Supplement per Cubic Yard of Concrete</t>
  </si>
  <si>
    <t>lb/yd3</t>
  </si>
  <si>
    <t>Default Concrete Density</t>
  </si>
  <si>
    <t>Emission Control Question</t>
  </si>
  <si>
    <t>Emission Control Answer</t>
  </si>
  <si>
    <t>Yes</t>
  </si>
  <si>
    <t>No</t>
  </si>
  <si>
    <r>
      <t>What was the volume of concrete produced at your facility in 2012 (yd</t>
    </r>
    <r>
      <rPr>
        <vertAlign val="superscript"/>
        <sz val="10"/>
        <rFont val="Arial"/>
        <family val="2"/>
      </rPr>
      <t>3</t>
    </r>
    <r>
      <rPr>
        <sz val="10"/>
        <rFont val="Arial"/>
        <family val="2"/>
      </rPr>
      <t xml:space="preserve">/yr)? </t>
    </r>
  </si>
  <si>
    <r>
      <t>Enter the overall density of concrete (lbs/yd</t>
    </r>
    <r>
      <rPr>
        <vertAlign val="superscript"/>
        <sz val="10"/>
        <rFont val="Arial"/>
        <family val="2"/>
      </rPr>
      <t>3</t>
    </r>
    <r>
      <rPr>
        <sz val="10"/>
        <rFont val="Arial"/>
        <family val="2"/>
      </rPr>
      <t>) produced at your facility in calendar year 2012. (Enter 0 if unknown)</t>
    </r>
  </si>
  <si>
    <r>
      <t xml:space="preserve">On the </t>
    </r>
    <r>
      <rPr>
        <b/>
        <i/>
        <sz val="10"/>
        <rFont val="Arial"/>
        <family val="2"/>
      </rPr>
      <t>Inputs</t>
    </r>
    <r>
      <rPr>
        <sz val="10"/>
        <rFont val="Arial"/>
        <family val="2"/>
      </rPr>
      <t xml:space="preserve"> worksheet, enter the maximum volume of concrete or concrete mix that your facility can load into haul trucks per hour (yd</t>
    </r>
    <r>
      <rPr>
        <vertAlign val="superscript"/>
        <sz val="10"/>
        <rFont val="Arial"/>
        <family val="2"/>
      </rPr>
      <t>3</t>
    </r>
    <r>
      <rPr>
        <sz val="10"/>
        <rFont val="Arial"/>
        <family val="2"/>
      </rPr>
      <t>/hr), and an estimate of the volume of concrete that your facility produced in calendar year 2012 (yd</t>
    </r>
    <r>
      <rPr>
        <vertAlign val="superscript"/>
        <sz val="10"/>
        <rFont val="Arial"/>
        <family val="2"/>
      </rPr>
      <t>3</t>
    </r>
    <r>
      <rPr>
        <sz val="10"/>
        <rFont val="Arial"/>
        <family val="2"/>
      </rPr>
      <t xml:space="preserve">). </t>
    </r>
  </si>
  <si>
    <r>
      <t xml:space="preserve">On the </t>
    </r>
    <r>
      <rPr>
        <b/>
        <i/>
        <sz val="10"/>
        <rFont val="Arial"/>
        <family val="2"/>
      </rPr>
      <t>Inputs</t>
    </r>
    <r>
      <rPr>
        <sz val="10"/>
        <rFont val="Arial"/>
        <family val="2"/>
      </rPr>
      <t xml:space="preserve"> worksheet, enter the density of concrete produced by your facility in calendar year 2012 (lbs/yd</t>
    </r>
    <r>
      <rPr>
        <vertAlign val="superscript"/>
        <sz val="10"/>
        <rFont val="Arial"/>
        <family val="2"/>
      </rPr>
      <t>3</t>
    </r>
    <r>
      <rPr>
        <sz val="10"/>
        <rFont val="Arial"/>
        <family val="2"/>
      </rPr>
      <t>). If you do not know the density, enter 0 and a default value will be used to estimate emissions. Enter the weight (in pounds) of cement and cement supplement that are used to produce a cubic yard of concrete at your facility. If unknown, enter 0 and a default value will be used to estimate emissions.</t>
    </r>
  </si>
  <si>
    <t>Emissions are assumed to be 15% of Total PM per AP-42, Appendix B.2, Table B.2-2, Category 3.</t>
  </si>
  <si>
    <r>
      <t xml:space="preserve">Owners/operators of facilities with concrete batch facilities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</si>
  <si>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r>
      <t xml:space="preserve">On the </t>
    </r>
    <r>
      <rPr>
        <b/>
        <i/>
        <sz val="10"/>
        <rFont val="Arial"/>
        <family val="2"/>
      </rPr>
      <t>Controls and Restrictions</t>
    </r>
    <r>
      <rPr>
        <sz val="10"/>
        <rFont val="Arial"/>
        <family val="2"/>
      </rPr>
      <t xml:space="preserve"> worksheet, select whether your facility used particulate matter emission controls, such as a fabric filter, on cement and cement supplement silos in calendar year 2012.</t>
    </r>
  </si>
  <si>
    <t>Did your facility use particulate matter emission controls, such as a fabric filter, on cement and cement supplement silos in calendar year 2012?</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</si>
  <si>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</si>
  <si>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r>
      <t>Uncontrolled Actual Emission Factor</t>
    </r>
    <r>
      <rPr>
        <b/>
        <vertAlign val="superscript"/>
        <sz val="10"/>
        <rFont val="Arial"/>
        <family val="2"/>
      </rPr>
      <t>1</t>
    </r>
  </si>
  <si>
    <r>
      <t>Allowable Emission Factor</t>
    </r>
    <r>
      <rPr>
        <b/>
        <vertAlign val="superscript"/>
        <sz val="10"/>
        <rFont val="Arial"/>
        <family val="2"/>
      </rPr>
      <t>1</t>
    </r>
  </si>
  <si>
    <r>
      <t>Controlled Actual Emission Factor</t>
    </r>
    <r>
      <rPr>
        <b/>
        <vertAlign val="superscript"/>
        <sz val="10"/>
        <rFont val="Arial"/>
        <family val="2"/>
      </rPr>
      <t>1</t>
    </r>
  </si>
  <si>
    <t>Acme Ready Mix</t>
  </si>
  <si>
    <t>2/21/2013</t>
  </si>
  <si>
    <t>Updated region 6 telephone number.</t>
  </si>
  <si>
    <t>2'26/2013</t>
  </si>
  <si>
    <t>Updated data validation rules to be compatible with Excel 2007.</t>
  </si>
  <si>
    <t>v1.3 (last updated 2013.02.26)</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</si>
  <si>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they require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</si>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</sst>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
    <numFmt numFmtId="167" formatCode="#,##0.000"/>
    <numFmt numFmtId="168" formatCode="0.000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vertAlign val="superscript"/>
      <sz val="10"/>
      <name val="Arial"/>
      <family val="2"/>
    </font>
    <font>
      <i/>
      <sz val="10"/>
      <color rgb="FFFF0000"/>
      <name val="Arial"/>
      <family val="2"/>
    </font>
    <font>
      <b/>
      <i/>
      <sz val="10"/>
      <color rgb="FFFF0000"/>
      <name val="Arial"/>
      <family val="2"/>
    </font>
    <font>
      <sz val="10"/>
      <color rgb="FFFF0000"/>
      <name val="Arial"/>
      <family val="2"/>
    </font>
    <font>
      <sz val="9"/>
      <name val="Arial"/>
      <family val="2"/>
    </font>
    <font>
      <vertAlign val="superscript"/>
      <sz val="9"/>
      <name val="Arial"/>
      <family val="2"/>
    </font>
    <font>
      <vertAlign val="subscript"/>
      <sz val="9"/>
      <name val="Arial"/>
      <family val="2"/>
    </font>
    <font>
      <i/>
      <sz val="10"/>
      <name val="Arial"/>
      <family val="2"/>
    </font>
    <font>
      <b/>
      <sz val="11"/>
      <color theme="1"/>
      <name val="Calibri"/>
      <family val="2"/>
      <scheme val="minor"/>
    </font>
    <font>
      <u/>
      <sz val="11"/>
      <color theme="10"/>
      <name val="Calibri"/>
      <family val="2"/>
      <scheme val="minor"/>
    </font>
    <font>
      <sz val="10"/>
      <color theme="1"/>
      <name val="Arial"/>
      <family val="2"/>
    </font>
    <font>
      <sz val="10"/>
      <color rgb="FFCC6600"/>
      <name val="Arial"/>
      <family val="2"/>
    </font>
    <font>
      <b/>
      <sz val="11"/>
      <color rgb="FFFF0000"/>
      <name val="Arial"/>
      <family val="2"/>
    </font>
    <font>
      <b/>
      <sz val="11"/>
      <name val="Arial"/>
      <family val="2"/>
    </font>
    <font>
      <b/>
      <sz val="12"/>
      <name val="Arial"/>
      <family val="2"/>
    </font>
    <font>
      <b/>
      <sz val="10"/>
      <color rgb="FFFF0000"/>
      <name val="Arial"/>
      <family val="2"/>
    </font>
    <font>
      <b/>
      <sz val="10"/>
      <color rgb="FFCC6600"/>
      <name val="Arial"/>
      <family val="2"/>
    </font>
    <font>
      <sz val="11"/>
      <name val="Arial"/>
      <family val="2"/>
    </font>
    <font>
      <b/>
      <vertAlign val="superscript"/>
      <sz val="10"/>
      <name val="Arial"/>
      <family val="2"/>
    </font>
  </fonts>
  <fills count="10">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3" tint="0.79998168889431442"/>
        <bgColor indexed="64"/>
      </patternFill>
    </fill>
    <fill>
      <patternFill patternType="solid">
        <fgColor theme="9" tint="0.79998168889431442"/>
        <bgColor indexed="64"/>
      </patternFill>
    </fill>
  </fills>
  <borders count="67">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ashed">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theme="1" tint="0.499984740745262"/>
      </left>
      <right style="medium">
        <color indexed="64"/>
      </right>
      <top style="medium">
        <color indexed="64"/>
      </top>
      <bottom/>
      <diagonal/>
    </border>
    <border>
      <left style="dashed">
        <color indexed="64"/>
      </left>
      <right/>
      <top style="medium">
        <color indexed="64"/>
      </top>
      <bottom style="thin">
        <color indexed="64"/>
      </bottom>
      <diagonal/>
    </border>
    <border>
      <left style="thin">
        <color indexed="64"/>
      </left>
      <right/>
      <top style="medium">
        <color indexed="64"/>
      </top>
      <bottom style="medium">
        <color indexed="64"/>
      </bottom>
      <diagonal/>
    </border>
  </borders>
  <cellStyleXfs count="9">
    <xf numFmtId="2" fontId="0" fillId="0" borderId="0"/>
    <xf numFmtId="2" fontId="16" fillId="0" borderId="0" applyNumberFormat="0" applyFill="0" applyBorder="0" applyAlignment="0" applyProtection="0"/>
    <xf numFmtId="0" fontId="5" fillId="0" borderId="0"/>
    <xf numFmtId="9" fontId="5" fillId="0" borderId="0" applyFont="0" applyFill="0" applyBorder="0" applyAlignment="0" applyProtection="0"/>
    <xf numFmtId="2" fontId="5" fillId="0" borderId="0"/>
    <xf numFmtId="0" fontId="3" fillId="0" borderId="0"/>
    <xf numFmtId="0" fontId="16" fillId="0" borderId="0" applyNumberFormat="0" applyFill="0" applyBorder="0" applyAlignment="0" applyProtection="0">
      <alignment vertical="top"/>
      <protection locked="0"/>
    </xf>
    <xf numFmtId="0" fontId="5" fillId="0" borderId="0"/>
    <xf numFmtId="0" fontId="29" fillId="0" borderId="0"/>
  </cellStyleXfs>
  <cellXfs count="350">
    <xf numFmtId="2" fontId="0" fillId="0" borderId="0" xfId="0"/>
    <xf numFmtId="2" fontId="13" fillId="0" borderId="0" xfId="0" applyFont="1"/>
    <xf numFmtId="2" fontId="5" fillId="0" borderId="0" xfId="0" applyFont="1"/>
    <xf numFmtId="2" fontId="6" fillId="4" borderId="6" xfId="0" applyFont="1" applyFill="1" applyBorder="1" applyAlignment="1">
      <alignment horizontal="center"/>
    </xf>
    <xf numFmtId="1" fontId="0" fillId="0" borderId="0" xfId="0" applyNumberFormat="1" applyAlignment="1">
      <alignment horizontal="center" vertical="center"/>
    </xf>
    <xf numFmtId="1" fontId="0" fillId="0" borderId="6" xfId="0" applyNumberFormat="1" applyBorder="1" applyAlignment="1">
      <alignment horizontal="center" vertical="center"/>
    </xf>
    <xf numFmtId="2" fontId="5" fillId="0" borderId="6" xfId="0" applyFont="1" applyBorder="1" applyAlignment="1">
      <alignment horizontal="center" vertical="center"/>
    </xf>
    <xf numFmtId="1" fontId="5" fillId="0" borderId="6" xfId="0" applyNumberFormat="1" applyFont="1" applyBorder="1" applyAlignment="1">
      <alignment horizontal="center" vertical="center"/>
    </xf>
    <xf numFmtId="2" fontId="0" fillId="0" borderId="0" xfId="0" applyAlignment="1">
      <alignment horizontal="center"/>
    </xf>
    <xf numFmtId="165" fontId="0" fillId="0" borderId="0" xfId="0" applyNumberFormat="1"/>
    <xf numFmtId="2" fontId="4" fillId="4" borderId="6" xfId="0" applyFont="1" applyFill="1" applyBorder="1" applyAlignment="1">
      <alignment horizontal="center"/>
    </xf>
    <xf numFmtId="2" fontId="5" fillId="0" borderId="12" xfId="0" applyFont="1" applyBorder="1"/>
    <xf numFmtId="164" fontId="6" fillId="4" borderId="6" xfId="0" applyNumberFormat="1" applyFont="1" applyFill="1" applyBorder="1" applyAlignment="1">
      <alignment horizontal="center"/>
    </xf>
    <xf numFmtId="164" fontId="0" fillId="0" borderId="0" xfId="0" applyNumberFormat="1" applyAlignment="1">
      <alignment horizontal="center"/>
    </xf>
    <xf numFmtId="1" fontId="4" fillId="4" borderId="30"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1" fontId="5" fillId="0" borderId="8" xfId="0" applyNumberFormat="1" applyFont="1" applyBorder="1" applyAlignment="1">
      <alignment horizontal="left" vertical="center"/>
    </xf>
    <xf numFmtId="1" fontId="4" fillId="4" borderId="32" xfId="0" applyNumberFormat="1" applyFont="1" applyFill="1" applyBorder="1" applyAlignment="1">
      <alignment horizontal="left" vertical="center"/>
    </xf>
    <xf numFmtId="2" fontId="13" fillId="0" borderId="0" xfId="0" applyFont="1" applyProtection="1"/>
    <xf numFmtId="2" fontId="5" fillId="0" borderId="0" xfId="0" applyFont="1" applyBorder="1" applyProtection="1"/>
    <xf numFmtId="2" fontId="0" fillId="0" borderId="0" xfId="0" applyProtection="1"/>
    <xf numFmtId="2" fontId="0" fillId="0" borderId="0" xfId="0" applyBorder="1" applyProtection="1"/>
    <xf numFmtId="2" fontId="0" fillId="0" borderId="27" xfId="0" applyBorder="1" applyProtection="1"/>
    <xf numFmtId="2" fontId="0" fillId="0" borderId="15" xfId="0" applyBorder="1" applyProtection="1"/>
    <xf numFmtId="2" fontId="0" fillId="0" borderId="25" xfId="0" applyBorder="1" applyProtection="1"/>
    <xf numFmtId="2" fontId="4" fillId="0" borderId="3" xfId="0" applyFont="1" applyBorder="1" applyAlignment="1" applyProtection="1">
      <alignment horizontal="right"/>
    </xf>
    <xf numFmtId="2" fontId="0" fillId="0" borderId="17" xfId="0" applyBorder="1" applyProtection="1"/>
    <xf numFmtId="2" fontId="0" fillId="0" borderId="3" xfId="0" applyBorder="1" applyProtection="1"/>
    <xf numFmtId="2" fontId="5" fillId="0" borderId="35" xfId="0" applyFont="1" applyFill="1" applyBorder="1" applyAlignment="1" applyProtection="1">
      <alignment horizontal="center"/>
    </xf>
    <xf numFmtId="2" fontId="0" fillId="0" borderId="3" xfId="0" applyBorder="1" applyAlignment="1" applyProtection="1">
      <alignment horizontal="left" indent="1"/>
    </xf>
    <xf numFmtId="2" fontId="0" fillId="0" borderId="33" xfId="0" applyBorder="1" applyProtection="1"/>
    <xf numFmtId="2" fontId="4" fillId="0" borderId="0" xfId="0" applyFont="1" applyBorder="1" applyAlignment="1" applyProtection="1">
      <alignment horizontal="center"/>
    </xf>
    <xf numFmtId="2" fontId="0" fillId="0" borderId="0" xfId="0" applyFill="1" applyBorder="1" applyAlignment="1" applyProtection="1">
      <alignment horizontal="right" vertical="center"/>
    </xf>
    <xf numFmtId="2" fontId="0" fillId="0" borderId="2" xfId="0" applyBorder="1" applyProtection="1"/>
    <xf numFmtId="2" fontId="0" fillId="0" borderId="1" xfId="0" applyBorder="1" applyProtection="1"/>
    <xf numFmtId="2" fontId="0" fillId="0" borderId="26" xfId="0" applyBorder="1" applyProtection="1"/>
    <xf numFmtId="2" fontId="4" fillId="0" borderId="34" xfId="0" applyFont="1" applyBorder="1" applyAlignment="1" applyProtection="1">
      <alignment horizontal="center"/>
    </xf>
    <xf numFmtId="2" fontId="15" fillId="0" borderId="8" xfId="0" applyFont="1" applyBorder="1" applyProtection="1">
      <protection locked="0"/>
    </xf>
    <xf numFmtId="2" fontId="15" fillId="0" borderId="9" xfId="0" applyFont="1" applyBorder="1" applyProtection="1">
      <protection locked="0"/>
    </xf>
    <xf numFmtId="2" fontId="15" fillId="0" borderId="18" xfId="0" applyFont="1" applyBorder="1" applyProtection="1">
      <protection locked="0"/>
    </xf>
    <xf numFmtId="164" fontId="0" fillId="0" borderId="6" xfId="0" applyNumberFormat="1" applyBorder="1" applyAlignment="1">
      <alignment horizontal="center" vertical="center"/>
    </xf>
    <xf numFmtId="2" fontId="5" fillId="0" borderId="6" xfId="0" applyFont="1" applyBorder="1" applyAlignment="1">
      <alignment vertical="center" wrapText="1"/>
    </xf>
    <xf numFmtId="2" fontId="16" fillId="0" borderId="6" xfId="1" applyBorder="1" applyAlignment="1">
      <alignment vertical="center"/>
    </xf>
    <xf numFmtId="164" fontId="5" fillId="0" borderId="6" xfId="0" applyNumberFormat="1" applyFont="1" applyBorder="1" applyAlignment="1" applyProtection="1">
      <alignment horizontal="center" vertical="center"/>
      <protection locked="0"/>
    </xf>
    <xf numFmtId="2" fontId="5" fillId="0" borderId="6" xfId="0" applyFont="1" applyBorder="1" applyAlignment="1" applyProtection="1">
      <alignment vertical="center" wrapText="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protection locked="0"/>
    </xf>
    <xf numFmtId="164" fontId="0" fillId="0" borderId="6" xfId="0" applyNumberFormat="1" applyBorder="1" applyAlignment="1" applyProtection="1">
      <alignment horizontal="center" vertical="center"/>
      <protection locked="0"/>
    </xf>
    <xf numFmtId="2" fontId="0" fillId="0" borderId="6" xfId="0" applyBorder="1" applyAlignment="1" applyProtection="1">
      <alignment vertical="center" wrapText="1"/>
      <protection locked="0"/>
    </xf>
    <xf numFmtId="2" fontId="5" fillId="0" borderId="0" xfId="0" applyFont="1" applyProtection="1"/>
    <xf numFmtId="2" fontId="0" fillId="0" borderId="0" xfId="0" applyAlignment="1" applyProtection="1">
      <alignment horizontal="center" vertical="center"/>
    </xf>
    <xf numFmtId="2" fontId="4" fillId="0" borderId="29" xfId="0" applyNumberFormat="1" applyFont="1" applyBorder="1" applyAlignment="1" applyProtection="1">
      <alignment horizontal="left" indent="1"/>
    </xf>
    <xf numFmtId="2" fontId="0" fillId="0" borderId="38" xfId="0" applyBorder="1" applyAlignment="1" applyProtection="1">
      <alignment horizontal="left" indent="1"/>
    </xf>
    <xf numFmtId="2" fontId="4" fillId="0" borderId="0" xfId="0" applyFont="1" applyBorder="1" applyAlignment="1" applyProtection="1">
      <alignment horizontal="center" wrapText="1"/>
    </xf>
    <xf numFmtId="2" fontId="5" fillId="0" borderId="0" xfId="0" applyFont="1" applyAlignment="1">
      <alignment horizontal="center"/>
    </xf>
    <xf numFmtId="166" fontId="7" fillId="0" borderId="4" xfId="0" applyNumberFormat="1" applyFont="1" applyBorder="1" applyAlignment="1" applyProtection="1">
      <alignment horizontal="right" indent="3"/>
    </xf>
    <xf numFmtId="2" fontId="13" fillId="0" borderId="0" xfId="0" applyFont="1" applyAlignment="1">
      <alignment horizontal="center"/>
    </xf>
    <xf numFmtId="2" fontId="5" fillId="0" borderId="6" xfId="0" applyFont="1" applyBorder="1" applyAlignment="1" applyProtection="1">
      <alignment horizontal="center" vertical="center"/>
      <protection locked="0"/>
    </xf>
    <xf numFmtId="2" fontId="0" fillId="0" borderId="14" xfId="0" applyBorder="1" applyAlignment="1" applyProtection="1">
      <alignment horizontal="left" indent="2"/>
    </xf>
    <xf numFmtId="2" fontId="0" fillId="0" borderId="12" xfId="0" applyBorder="1" applyAlignment="1" applyProtection="1">
      <alignment horizontal="left" indent="2"/>
    </xf>
    <xf numFmtId="2" fontId="5" fillId="0" borderId="22" xfId="0" applyFont="1" applyBorder="1" applyAlignment="1" applyProtection="1">
      <alignment horizontal="left" indent="2"/>
    </xf>
    <xf numFmtId="2" fontId="0" fillId="0" borderId="22" xfId="0" applyBorder="1" applyAlignment="1" applyProtection="1">
      <alignment horizontal="left" indent="2"/>
    </xf>
    <xf numFmtId="2" fontId="0" fillId="4" borderId="6" xfId="0" applyFill="1" applyBorder="1" applyProtection="1"/>
    <xf numFmtId="2" fontId="5" fillId="0" borderId="0" xfId="0" applyFont="1" applyFill="1" applyBorder="1" applyAlignment="1" applyProtection="1">
      <alignment wrapText="1"/>
    </xf>
    <xf numFmtId="2" fontId="0" fillId="0" borderId="29" xfId="0" applyBorder="1" applyAlignment="1" applyProtection="1">
      <alignment horizontal="left" indent="1"/>
    </xf>
    <xf numFmtId="2" fontId="5" fillId="0" borderId="29" xfId="0" applyNumberFormat="1" applyFont="1" applyBorder="1" applyAlignment="1" applyProtection="1">
      <alignment horizontal="left" indent="1"/>
    </xf>
    <xf numFmtId="2" fontId="4" fillId="0" borderId="29" xfId="0" applyFont="1" applyBorder="1" applyAlignment="1" applyProtection="1">
      <alignment horizontal="left" indent="1"/>
    </xf>
    <xf numFmtId="2" fontId="4" fillId="0" borderId="17" xfId="0" applyFont="1" applyBorder="1" applyAlignment="1" applyProtection="1">
      <alignment horizontal="center"/>
    </xf>
    <xf numFmtId="2" fontId="4" fillId="0" borderId="0" xfId="0" applyFont="1" applyFill="1" applyBorder="1" applyAlignment="1" applyProtection="1">
      <alignment horizontal="right" vertical="center"/>
    </xf>
    <xf numFmtId="2" fontId="11" fillId="0" borderId="0" xfId="0" applyFont="1" applyProtection="1"/>
    <xf numFmtId="2" fontId="8" fillId="0" borderId="0" xfId="0" applyFont="1" applyProtection="1"/>
    <xf numFmtId="2" fontId="0" fillId="0" borderId="15" xfId="0" applyBorder="1" applyAlignment="1" applyProtection="1"/>
    <xf numFmtId="2" fontId="0" fillId="0" borderId="0" xfId="0" applyBorder="1" applyAlignment="1" applyProtection="1"/>
    <xf numFmtId="2" fontId="4" fillId="4" borderId="27" xfId="0" applyFont="1" applyFill="1" applyBorder="1" applyAlignment="1" applyProtection="1"/>
    <xf numFmtId="2" fontId="6" fillId="4" borderId="15" xfId="0" applyFont="1" applyFill="1" applyBorder="1" applyAlignment="1" applyProtection="1"/>
    <xf numFmtId="2" fontId="6" fillId="4" borderId="25" xfId="0" applyFont="1" applyFill="1" applyBorder="1" applyAlignment="1" applyProtection="1"/>
    <xf numFmtId="2" fontId="5" fillId="4" borderId="11" xfId="0" applyFont="1" applyFill="1" applyBorder="1" applyAlignment="1" applyProtection="1">
      <alignment horizontal="left"/>
    </xf>
    <xf numFmtId="2" fontId="5" fillId="4" borderId="19" xfId="0" applyFont="1" applyFill="1" applyBorder="1" applyAlignment="1" applyProtection="1">
      <alignment horizontal="left"/>
    </xf>
    <xf numFmtId="2" fontId="5" fillId="4" borderId="10" xfId="0" applyFont="1" applyFill="1" applyBorder="1" applyAlignment="1" applyProtection="1">
      <alignment horizontal="left"/>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168" fontId="0" fillId="0" borderId="6" xfId="0" applyNumberFormat="1" applyBorder="1" applyAlignment="1">
      <alignment horizontal="center" vertical="center"/>
    </xf>
    <xf numFmtId="14" fontId="5" fillId="0" borderId="6" xfId="0" quotePrefix="1" applyNumberFormat="1" applyFont="1" applyBorder="1" applyAlignment="1">
      <alignment horizontal="center" vertical="center"/>
    </xf>
    <xf numFmtId="2" fontId="0" fillId="0" borderId="0" xfId="0" applyFill="1"/>
    <xf numFmtId="2" fontId="4" fillId="4" borderId="30" xfId="0" applyFont="1" applyFill="1" applyBorder="1"/>
    <xf numFmtId="2" fontId="4" fillId="4" borderId="31" xfId="0" applyFont="1" applyFill="1" applyBorder="1" applyAlignment="1">
      <alignment horizontal="center"/>
    </xf>
    <xf numFmtId="2" fontId="4" fillId="4" borderId="32" xfId="0" applyFont="1" applyFill="1" applyBorder="1"/>
    <xf numFmtId="2" fontId="5" fillId="0" borderId="22" xfId="0" applyFont="1" applyBorder="1"/>
    <xf numFmtId="2" fontId="5" fillId="0" borderId="7" xfId="0" applyFont="1" applyBorder="1" applyAlignment="1">
      <alignment horizontal="center"/>
    </xf>
    <xf numFmtId="2" fontId="5" fillId="0" borderId="9" xfId="0" applyFont="1" applyBorder="1"/>
    <xf numFmtId="2" fontId="5" fillId="0" borderId="0" xfId="0" applyFont="1" applyFill="1" applyBorder="1" applyAlignment="1" applyProtection="1">
      <alignment vertical="center" wrapText="1"/>
    </xf>
    <xf numFmtId="2" fontId="5" fillId="0" borderId="22" xfId="0" applyFont="1" applyBorder="1" applyAlignment="1" applyProtection="1">
      <alignment vertical="center" wrapText="1"/>
    </xf>
    <xf numFmtId="2" fontId="5" fillId="0" borderId="14" xfId="0" quotePrefix="1" applyFont="1" applyBorder="1" applyAlignment="1" applyProtection="1">
      <alignment horizontal="left" vertical="center" wrapText="1"/>
    </xf>
    <xf numFmtId="2" fontId="22" fillId="0" borderId="0" xfId="0" applyFont="1" applyAlignment="1" applyProtection="1">
      <alignment wrapText="1"/>
    </xf>
    <xf numFmtId="2" fontId="5" fillId="0" borderId="12" xfId="0" applyFont="1" applyFill="1" applyBorder="1"/>
    <xf numFmtId="2" fontId="5" fillId="0" borderId="6" xfId="0" applyFont="1" applyFill="1" applyBorder="1" applyAlignment="1">
      <alignment horizontal="center"/>
    </xf>
    <xf numFmtId="2" fontId="5" fillId="0" borderId="8" xfId="0" applyFont="1" applyFill="1" applyBorder="1"/>
    <xf numFmtId="2" fontId="5" fillId="0" borderId="43" xfId="0" applyFont="1" applyFill="1" applyBorder="1"/>
    <xf numFmtId="2" fontId="5" fillId="0" borderId="45" xfId="0" applyFont="1" applyFill="1" applyBorder="1" applyAlignment="1">
      <alignment horizontal="center"/>
    </xf>
    <xf numFmtId="2" fontId="5" fillId="0" borderId="44" xfId="0" applyFont="1" applyFill="1" applyBorder="1"/>
    <xf numFmtId="2" fontId="5" fillId="0" borderId="6" xfId="0" applyFont="1" applyBorder="1" applyAlignment="1">
      <alignment horizontal="center" vertical="center" wrapText="1"/>
    </xf>
    <xf numFmtId="2" fontId="5" fillId="5" borderId="12" xfId="0" applyFont="1" applyFill="1" applyBorder="1" applyAlignment="1" applyProtection="1">
      <alignment vertical="center" wrapText="1"/>
    </xf>
    <xf numFmtId="166" fontId="15" fillId="5" borderId="8" xfId="0" applyNumberFormat="1" applyFont="1" applyFill="1" applyBorder="1" applyAlignment="1" applyProtection="1">
      <alignment horizontal="center" vertical="center"/>
      <protection locked="0"/>
    </xf>
    <xf numFmtId="2" fontId="4" fillId="0" borderId="0" xfId="0" applyFont="1" applyBorder="1" applyAlignment="1" applyProtection="1">
      <alignment horizontal="left"/>
    </xf>
    <xf numFmtId="2" fontId="5" fillId="0" borderId="13" xfId="0" applyFont="1" applyBorder="1" applyAlignment="1" applyProtection="1">
      <alignment vertical="center"/>
    </xf>
    <xf numFmtId="2" fontId="5" fillId="0" borderId="20" xfId="0" applyFont="1" applyBorder="1" applyAlignment="1" applyProtection="1">
      <alignment horizontal="left" vertical="center"/>
    </xf>
    <xf numFmtId="3" fontId="15" fillId="0" borderId="8" xfId="0" applyNumberFormat="1" applyFont="1" applyBorder="1" applyAlignment="1" applyProtection="1">
      <alignment horizontal="center" vertical="center"/>
      <protection locked="0"/>
    </xf>
    <xf numFmtId="2" fontId="15" fillId="0" borderId="8" xfId="0" applyFont="1" applyBorder="1" applyAlignment="1" applyProtection="1">
      <alignment horizontal="center" vertical="center"/>
      <protection locked="0"/>
    </xf>
    <xf numFmtId="2" fontId="4" fillId="4" borderId="7" xfId="0" applyFont="1" applyFill="1" applyBorder="1" applyAlignment="1" applyProtection="1">
      <alignment horizontal="center"/>
    </xf>
    <xf numFmtId="2" fontId="4" fillId="4" borderId="9" xfId="0" applyFont="1" applyFill="1" applyBorder="1" applyAlignment="1" applyProtection="1">
      <alignment horizontal="center"/>
    </xf>
    <xf numFmtId="2" fontId="23" fillId="0" borderId="0" xfId="0" applyFont="1" applyProtection="1"/>
    <xf numFmtId="2" fontId="5" fillId="0" borderId="1" xfId="0" applyFont="1" applyBorder="1" applyAlignment="1" applyProtection="1">
      <alignment horizontal="left" vertical="center"/>
    </xf>
    <xf numFmtId="2" fontId="0" fillId="0" borderId="26" xfId="0" applyBorder="1" applyAlignment="1" applyProtection="1">
      <alignment horizontal="left" vertical="center"/>
    </xf>
    <xf numFmtId="2" fontId="0" fillId="0" borderId="23" xfId="0" applyBorder="1" applyAlignment="1" applyProtection="1">
      <alignment horizontal="left" vertical="center"/>
    </xf>
    <xf numFmtId="2" fontId="5" fillId="0" borderId="50" xfId="0" applyFont="1" applyBorder="1" applyAlignment="1" applyProtection="1">
      <alignment horizontal="left" vertical="center"/>
    </xf>
    <xf numFmtId="2" fontId="5" fillId="0" borderId="51" xfId="0" applyFont="1" applyBorder="1" applyAlignment="1" applyProtection="1">
      <alignment horizontal="left" vertical="center"/>
    </xf>
    <xf numFmtId="0" fontId="5" fillId="0" borderId="13" xfId="2" applyBorder="1" applyAlignment="1" applyProtection="1">
      <alignment horizontal="left" vertical="center" wrapText="1"/>
    </xf>
    <xf numFmtId="0" fontId="5" fillId="0" borderId="50" xfId="2" applyBorder="1" applyAlignment="1" applyProtection="1">
      <alignment horizontal="left" vertical="center" wrapText="1"/>
    </xf>
    <xf numFmtId="0" fontId="5" fillId="0" borderId="24" xfId="2" applyBorder="1" applyAlignment="1" applyProtection="1">
      <alignment horizontal="left" vertical="center" wrapText="1"/>
    </xf>
    <xf numFmtId="2" fontId="5" fillId="0" borderId="52" xfId="0" applyFont="1" applyBorder="1" applyAlignment="1" applyProtection="1">
      <alignment vertical="center"/>
    </xf>
    <xf numFmtId="2" fontId="0" fillId="0" borderId="52" xfId="0" applyBorder="1" applyAlignment="1" applyProtection="1">
      <alignment vertical="center"/>
    </xf>
    <xf numFmtId="2" fontId="5" fillId="0" borderId="53" xfId="0" applyFont="1" applyBorder="1" applyAlignment="1" applyProtection="1">
      <alignment vertical="center"/>
    </xf>
    <xf numFmtId="2" fontId="13" fillId="0" borderId="0" xfId="4" applyFont="1" applyAlignment="1"/>
    <xf numFmtId="0" fontId="3" fillId="0" borderId="0" xfId="5" applyAlignment="1">
      <alignment horizontal="center"/>
    </xf>
    <xf numFmtId="0" fontId="3" fillId="0" borderId="0" xfId="5" applyAlignment="1"/>
    <xf numFmtId="0" fontId="27" fillId="4" borderId="6" xfId="5" applyFont="1" applyFill="1" applyBorder="1" applyAlignment="1"/>
    <xf numFmtId="0" fontId="27" fillId="4" borderId="6" xfId="5" applyFont="1" applyFill="1" applyBorder="1" applyAlignment="1">
      <alignment horizontal="center"/>
    </xf>
    <xf numFmtId="0" fontId="3" fillId="0" borderId="0" xfId="5" applyFont="1" applyAlignment="1">
      <alignment horizontal="left" vertical="center"/>
    </xf>
    <xf numFmtId="0" fontId="3" fillId="0" borderId="0" xfId="5" applyFont="1" applyAlignment="1"/>
    <xf numFmtId="0" fontId="28" fillId="0" borderId="0" xfId="1" applyNumberFormat="1" applyFont="1" applyAlignment="1">
      <alignment horizontal="left" vertical="center"/>
    </xf>
    <xf numFmtId="0" fontId="28" fillId="0" borderId="0" xfId="1" applyNumberFormat="1" applyFont="1" applyAlignment="1"/>
    <xf numFmtId="0" fontId="3" fillId="0" borderId="0" xfId="5" applyFont="1" applyAlignment="1">
      <alignment horizontal="center"/>
    </xf>
    <xf numFmtId="0" fontId="16" fillId="0" borderId="0" xfId="1" applyNumberFormat="1" applyAlignment="1">
      <alignment horizontal="left" vertical="center"/>
    </xf>
    <xf numFmtId="0" fontId="15" fillId="0" borderId="8" xfId="0" applyNumberFormat="1" applyFont="1" applyBorder="1" applyProtection="1">
      <protection locked="0"/>
    </xf>
    <xf numFmtId="2" fontId="5" fillId="0" borderId="54" xfId="4" applyBorder="1" applyAlignment="1" applyProtection="1">
      <alignment horizontal="left" indent="2"/>
    </xf>
    <xf numFmtId="2" fontId="30" fillId="0" borderId="25" xfId="4" applyFont="1" applyBorder="1" applyProtection="1"/>
    <xf numFmtId="2" fontId="5" fillId="0" borderId="12" xfId="4" applyBorder="1" applyAlignment="1" applyProtection="1">
      <alignment horizontal="left" indent="2"/>
    </xf>
    <xf numFmtId="2" fontId="30" fillId="0" borderId="8" xfId="4" applyFont="1" applyBorder="1" applyProtection="1"/>
    <xf numFmtId="2" fontId="5" fillId="0" borderId="55" xfId="4" applyBorder="1" applyAlignment="1" applyProtection="1">
      <alignment horizontal="left" indent="2"/>
    </xf>
    <xf numFmtId="2" fontId="30" fillId="0" borderId="21" xfId="4" applyFont="1" applyBorder="1" applyProtection="1"/>
    <xf numFmtId="2" fontId="5" fillId="0" borderId="55" xfId="4" applyBorder="1" applyProtection="1"/>
    <xf numFmtId="2" fontId="30" fillId="0" borderId="17" xfId="4" applyFont="1" applyBorder="1" applyProtection="1"/>
    <xf numFmtId="2" fontId="5" fillId="0" borderId="49" xfId="4" applyBorder="1" applyProtection="1"/>
    <xf numFmtId="2" fontId="30" fillId="0" borderId="26" xfId="4" applyFont="1" applyBorder="1" applyAlignment="1" applyProtection="1">
      <alignment vertical="top"/>
    </xf>
    <xf numFmtId="2" fontId="4" fillId="3" borderId="6" xfId="4" applyFont="1" applyFill="1" applyBorder="1" applyProtection="1"/>
    <xf numFmtId="2" fontId="5" fillId="4" borderId="6" xfId="4" applyFont="1" applyFill="1" applyBorder="1" applyAlignment="1" applyProtection="1">
      <alignment horizontal="left"/>
    </xf>
    <xf numFmtId="2" fontId="5" fillId="0" borderId="0" xfId="4" applyProtection="1"/>
    <xf numFmtId="2" fontId="5" fillId="0" borderId="30" xfId="0" applyFont="1" applyBorder="1" applyAlignment="1" applyProtection="1">
      <alignment vertical="center"/>
    </xf>
    <xf numFmtId="2" fontId="15" fillId="0" borderId="17" xfId="0" applyFont="1" applyBorder="1" applyAlignment="1" applyProtection="1">
      <alignment horizontal="center" vertical="center"/>
      <protection locked="0"/>
    </xf>
    <xf numFmtId="2" fontId="5" fillId="0" borderId="12" xfId="0" applyFont="1" applyBorder="1" applyAlignment="1" applyProtection="1">
      <alignment vertical="center"/>
    </xf>
    <xf numFmtId="2" fontId="15" fillId="0" borderId="8" xfId="0" applyFont="1" applyBorder="1" applyAlignment="1" applyProtection="1">
      <alignment horizontal="center" vertical="center"/>
    </xf>
    <xf numFmtId="2" fontId="0" fillId="0" borderId="12" xfId="0" applyBorder="1" applyAlignment="1" applyProtection="1">
      <alignment vertical="center"/>
    </xf>
    <xf numFmtId="2" fontId="0" fillId="0" borderId="8" xfId="0" applyBorder="1" applyAlignment="1" applyProtection="1">
      <alignment horizontal="center" vertical="center"/>
    </xf>
    <xf numFmtId="2" fontId="0" fillId="0" borderId="22" xfId="0" applyBorder="1" applyAlignment="1" applyProtection="1">
      <alignment vertical="center"/>
    </xf>
    <xf numFmtId="2" fontId="0" fillId="0" borderId="9" xfId="0" applyBorder="1" applyAlignment="1" applyProtection="1">
      <alignment horizontal="center" vertical="center"/>
    </xf>
    <xf numFmtId="2" fontId="0" fillId="0" borderId="0" xfId="0" applyBorder="1" applyAlignment="1" applyProtection="1">
      <alignment horizontal="center"/>
    </xf>
    <xf numFmtId="2" fontId="0" fillId="0" borderId="0" xfId="0" applyFill="1" applyBorder="1" applyAlignment="1" applyProtection="1">
      <alignment horizontal="center"/>
    </xf>
    <xf numFmtId="2" fontId="5" fillId="0" borderId="27" xfId="4" applyBorder="1" applyProtection="1"/>
    <xf numFmtId="2" fontId="33" fillId="0" borderId="15" xfId="4" applyFont="1" applyBorder="1" applyAlignment="1" applyProtection="1">
      <alignment horizontal="left" indent="3"/>
    </xf>
    <xf numFmtId="2" fontId="5" fillId="0" borderId="25" xfId="4" applyBorder="1" applyProtection="1"/>
    <xf numFmtId="2" fontId="5" fillId="0" borderId="3" xfId="4" applyBorder="1" applyProtection="1"/>
    <xf numFmtId="2" fontId="33" fillId="0" borderId="0" xfId="4" applyFont="1" applyBorder="1" applyAlignment="1" applyProtection="1">
      <alignment horizontal="left" indent="3"/>
    </xf>
    <xf numFmtId="2" fontId="5" fillId="0" borderId="17" xfId="4" applyBorder="1" applyProtection="1"/>
    <xf numFmtId="2" fontId="5" fillId="0" borderId="2" xfId="4" applyBorder="1" applyProtection="1"/>
    <xf numFmtId="2" fontId="5" fillId="0" borderId="1" xfId="4" applyBorder="1" applyProtection="1"/>
    <xf numFmtId="2" fontId="5" fillId="0" borderId="26" xfId="4" applyBorder="1" applyProtection="1"/>
    <xf numFmtId="2" fontId="5" fillId="0" borderId="56" xfId="0" applyFont="1" applyBorder="1" applyAlignment="1">
      <alignment vertical="center" wrapText="1"/>
    </xf>
    <xf numFmtId="165" fontId="13" fillId="0" borderId="0" xfId="0" applyNumberFormat="1" applyFont="1"/>
    <xf numFmtId="2" fontId="30" fillId="0" borderId="18" xfId="0" applyFont="1" applyBorder="1" applyProtection="1"/>
    <xf numFmtId="2" fontId="30" fillId="0" borderId="6" xfId="0" applyFont="1" applyBorder="1" applyProtection="1"/>
    <xf numFmtId="2" fontId="30" fillId="0" borderId="0" xfId="0" applyFont="1" applyBorder="1" applyProtection="1"/>
    <xf numFmtId="2" fontId="4" fillId="4" borderId="58" xfId="0" applyFont="1" applyFill="1" applyBorder="1" applyAlignment="1" applyProtection="1">
      <alignment horizontal="center"/>
    </xf>
    <xf numFmtId="4" fontId="30" fillId="0" borderId="42" xfId="0" applyNumberFormat="1" applyFont="1" applyFill="1" applyBorder="1" applyAlignment="1" applyProtection="1">
      <alignment horizontal="right"/>
    </xf>
    <xf numFmtId="4" fontId="30" fillId="0" borderId="16" xfId="0" applyNumberFormat="1" applyFont="1" applyFill="1" applyBorder="1" applyAlignment="1" applyProtection="1">
      <alignment horizontal="right"/>
    </xf>
    <xf numFmtId="2" fontId="5" fillId="0" borderId="12" xfId="0" applyFont="1" applyBorder="1" applyProtection="1"/>
    <xf numFmtId="2" fontId="4" fillId="4" borderId="60" xfId="0" applyFont="1" applyFill="1" applyBorder="1" applyProtection="1"/>
    <xf numFmtId="2" fontId="4" fillId="4" borderId="59" xfId="0" applyFont="1" applyFill="1" applyBorder="1" applyAlignment="1" applyProtection="1">
      <alignment horizontal="center"/>
    </xf>
    <xf numFmtId="2" fontId="5" fillId="0" borderId="1" xfId="0" applyFont="1" applyFill="1" applyBorder="1" applyProtection="1"/>
    <xf numFmtId="2" fontId="30" fillId="0" borderId="1" xfId="0" applyFont="1" applyBorder="1" applyProtection="1"/>
    <xf numFmtId="2" fontId="4" fillId="0" borderId="22" xfId="0" applyFont="1" applyFill="1" applyBorder="1" applyProtection="1"/>
    <xf numFmtId="4" fontId="35" fillId="0" borderId="7" xfId="0" applyNumberFormat="1" applyFont="1" applyFill="1" applyBorder="1" applyAlignment="1" applyProtection="1">
      <alignment horizontal="right"/>
    </xf>
    <xf numFmtId="4" fontId="35" fillId="0" borderId="9" xfId="0" applyNumberFormat="1" applyFont="1" applyFill="1" applyBorder="1" applyAlignment="1" applyProtection="1">
      <alignment horizontal="right"/>
    </xf>
    <xf numFmtId="2" fontId="4" fillId="0" borderId="3" xfId="0" applyFont="1" applyBorder="1" applyAlignment="1" applyProtection="1">
      <alignment horizontal="center"/>
    </xf>
    <xf numFmtId="2" fontId="4" fillId="0" borderId="0" xfId="0" applyFont="1" applyAlignment="1" applyProtection="1">
      <alignment vertical="center" wrapText="1"/>
    </xf>
    <xf numFmtId="2" fontId="16" fillId="0" borderId="0" xfId="1" applyProtection="1"/>
    <xf numFmtId="2" fontId="5" fillId="0" borderId="0" xfId="0" applyFont="1" applyAlignment="1" applyProtection="1">
      <alignment vertical="center" wrapText="1"/>
    </xf>
    <xf numFmtId="2" fontId="5" fillId="0" borderId="0" xfId="0" quotePrefix="1" applyFont="1" applyAlignment="1" applyProtection="1">
      <alignment horizontal="right" vertical="top"/>
    </xf>
    <xf numFmtId="2" fontId="5" fillId="0" borderId="0" xfId="0" applyFont="1" applyAlignment="1" applyProtection="1">
      <alignment horizontal="left" vertical="top" wrapText="1" indent="1"/>
    </xf>
    <xf numFmtId="2" fontId="5" fillId="0" borderId="0" xfId="0" applyFont="1" applyAlignment="1" applyProtection="1">
      <alignment horizontal="left" vertical="center" wrapText="1" indent="1"/>
    </xf>
    <xf numFmtId="2" fontId="16" fillId="0" borderId="0" xfId="1" applyFont="1" applyAlignment="1" applyProtection="1">
      <alignment vertical="center" wrapText="1"/>
    </xf>
    <xf numFmtId="2" fontId="5" fillId="0" borderId="0" xfId="0" applyFont="1" applyAlignment="1" applyProtection="1">
      <alignment wrapText="1"/>
    </xf>
    <xf numFmtId="1" fontId="15" fillId="0" borderId="9" xfId="0" applyNumberFormat="1" applyFont="1" applyBorder="1" applyAlignment="1" applyProtection="1">
      <alignment horizontal="left"/>
      <protection locked="0"/>
    </xf>
    <xf numFmtId="2" fontId="4" fillId="0" borderId="0" xfId="0" applyFont="1" applyBorder="1" applyProtection="1"/>
    <xf numFmtId="2" fontId="0" fillId="0" borderId="27" xfId="0" applyNumberFormat="1" applyBorder="1" applyAlignment="1" applyProtection="1">
      <alignment horizontal="left" indent="1"/>
    </xf>
    <xf numFmtId="2" fontId="0" fillId="0" borderId="36" xfId="0" applyNumberFormat="1" applyBorder="1" applyAlignment="1" applyProtection="1">
      <alignment horizontal="left" indent="1"/>
    </xf>
    <xf numFmtId="167" fontId="7" fillId="0" borderId="28" xfId="0" applyNumberFormat="1" applyFont="1" applyBorder="1" applyAlignment="1" applyProtection="1">
      <alignment horizontal="right" indent="3"/>
    </xf>
    <xf numFmtId="2" fontId="0" fillId="0" borderId="15" xfId="0" applyNumberFormat="1" applyBorder="1" applyProtection="1"/>
    <xf numFmtId="166" fontId="7" fillId="0" borderId="28" xfId="0" applyNumberFormat="1" applyFont="1" applyBorder="1" applyAlignment="1" applyProtection="1">
      <alignment horizontal="right" indent="3"/>
    </xf>
    <xf numFmtId="2" fontId="0" fillId="0" borderId="64" xfId="0" applyBorder="1" applyProtection="1"/>
    <xf numFmtId="2" fontId="4" fillId="0" borderId="3" xfId="0" applyNumberFormat="1" applyFont="1" applyBorder="1" applyAlignment="1" applyProtection="1">
      <alignment horizontal="left" indent="3"/>
    </xf>
    <xf numFmtId="4" fontId="4" fillId="0" borderId="4" xfId="0" applyNumberFormat="1" applyFont="1" applyBorder="1" applyAlignment="1" applyProtection="1">
      <alignment horizontal="right" indent="7"/>
    </xf>
    <xf numFmtId="164" fontId="4" fillId="0" borderId="4" xfId="0" applyNumberFormat="1" applyFont="1" applyBorder="1" applyAlignment="1" applyProtection="1">
      <alignment horizontal="right" indent="7"/>
    </xf>
    <xf numFmtId="164" fontId="4" fillId="0" borderId="17" xfId="4" applyNumberFormat="1" applyFont="1" applyFill="1" applyBorder="1" applyAlignment="1" applyProtection="1">
      <alignment horizontal="right" indent="8"/>
    </xf>
    <xf numFmtId="164" fontId="4" fillId="0" borderId="0" xfId="4" applyNumberFormat="1" applyFont="1" applyFill="1" applyBorder="1" applyAlignment="1" applyProtection="1">
      <alignment horizontal="right" indent="3"/>
    </xf>
    <xf numFmtId="2" fontId="0" fillId="0" borderId="3" xfId="0" applyBorder="1" applyAlignment="1" applyProtection="1">
      <alignment horizontal="left" indent="3"/>
    </xf>
    <xf numFmtId="167" fontId="4" fillId="0" borderId="0" xfId="0" applyNumberFormat="1" applyFont="1" applyBorder="1" applyAlignment="1" applyProtection="1">
      <alignment horizontal="right" indent="8"/>
    </xf>
    <xf numFmtId="164" fontId="4" fillId="0" borderId="4" xfId="0" applyNumberFormat="1" applyFont="1" applyBorder="1" applyAlignment="1" applyProtection="1">
      <alignment horizontal="right" indent="8"/>
    </xf>
    <xf numFmtId="167" fontId="4" fillId="0" borderId="4" xfId="0" applyNumberFormat="1" applyFont="1" applyBorder="1" applyAlignment="1" applyProtection="1">
      <alignment horizontal="right" indent="7"/>
    </xf>
    <xf numFmtId="2" fontId="0" fillId="0" borderId="3" xfId="0" applyNumberFormat="1" applyBorder="1" applyAlignment="1" applyProtection="1">
      <alignment horizontal="left" indent="3"/>
    </xf>
    <xf numFmtId="2" fontId="0" fillId="0" borderId="29" xfId="0" applyNumberFormat="1" applyBorder="1" applyAlignment="1" applyProtection="1">
      <alignment horizontal="left" indent="1"/>
    </xf>
    <xf numFmtId="2" fontId="5" fillId="0" borderId="3" xfId="0" applyNumberFormat="1" applyFont="1" applyBorder="1" applyAlignment="1" applyProtection="1">
      <alignment horizontal="left" indent="3"/>
    </xf>
    <xf numFmtId="164" fontId="5" fillId="0" borderId="17" xfId="4" applyNumberFormat="1" applyFont="1" applyFill="1" applyBorder="1" applyAlignment="1" applyProtection="1">
      <alignment horizontal="right" indent="8"/>
    </xf>
    <xf numFmtId="164" fontId="5" fillId="0" borderId="0" xfId="4" applyNumberFormat="1" applyFont="1" applyFill="1" applyBorder="1" applyAlignment="1" applyProtection="1">
      <alignment horizontal="right" indent="3"/>
    </xf>
    <xf numFmtId="2" fontId="4" fillId="0" borderId="3" xfId="0" applyFont="1" applyBorder="1" applyAlignment="1" applyProtection="1">
      <alignment horizontal="left" indent="3"/>
    </xf>
    <xf numFmtId="167" fontId="7" fillId="0" borderId="4" xfId="0" applyNumberFormat="1" applyFont="1" applyBorder="1" applyAlignment="1" applyProtection="1">
      <alignment horizontal="right" indent="6"/>
    </xf>
    <xf numFmtId="164" fontId="5" fillId="0" borderId="0" xfId="4" applyNumberFormat="1" applyFont="1" applyFill="1" applyBorder="1" applyAlignment="1" applyProtection="1">
      <alignment horizontal="center"/>
    </xf>
    <xf numFmtId="164" fontId="4" fillId="0" borderId="0" xfId="4" applyNumberFormat="1" applyFont="1" applyFill="1" applyBorder="1" applyAlignment="1" applyProtection="1">
      <alignment horizontal="center"/>
    </xf>
    <xf numFmtId="2" fontId="36" fillId="0" borderId="15" xfId="4" applyFont="1" applyBorder="1" applyProtection="1"/>
    <xf numFmtId="2" fontId="32" fillId="0" borderId="15" xfId="4" applyFont="1" applyBorder="1" applyProtection="1"/>
    <xf numFmtId="2" fontId="36" fillId="0" borderId="0" xfId="4" applyFont="1" applyBorder="1" applyProtection="1"/>
    <xf numFmtId="2" fontId="32" fillId="0" borderId="0" xfId="4" applyFont="1" applyBorder="1" applyProtection="1"/>
    <xf numFmtId="2" fontId="4" fillId="3" borderId="6" xfId="0" applyFont="1" applyFill="1" applyBorder="1" applyProtection="1"/>
    <xf numFmtId="2" fontId="5" fillId="0" borderId="6" xfId="0" applyFont="1" applyBorder="1" applyAlignment="1" applyProtection="1">
      <alignment horizontal="center" vertical="center" wrapText="1"/>
      <protection locked="0"/>
    </xf>
    <xf numFmtId="2" fontId="5" fillId="0" borderId="13" xfId="0" applyFont="1" applyBorder="1" applyAlignment="1" applyProtection="1">
      <alignment vertical="center" wrapText="1"/>
    </xf>
    <xf numFmtId="0" fontId="2" fillId="0" borderId="0" xfId="5" applyFont="1" applyAlignment="1">
      <alignment horizontal="left" vertical="center"/>
    </xf>
    <xf numFmtId="0" fontId="2" fillId="0" borderId="0" xfId="5" applyFont="1" applyAlignment="1"/>
    <xf numFmtId="166" fontId="15" fillId="0" borderId="9" xfId="0" applyNumberFormat="1" applyFont="1" applyBorder="1" applyAlignment="1" applyProtection="1">
      <alignment horizontal="center" vertical="center"/>
      <protection locked="0"/>
    </xf>
    <xf numFmtId="2" fontId="5" fillId="0" borderId="6" xfId="0" applyFont="1" applyBorder="1"/>
    <xf numFmtId="2" fontId="5" fillId="0" borderId="43" xfId="0" applyFont="1" applyFill="1" applyBorder="1" applyAlignment="1">
      <alignment vertical="center" wrapText="1"/>
    </xf>
    <xf numFmtId="1" fontId="5" fillId="0" borderId="45" xfId="0" applyNumberFormat="1" applyFont="1" applyFill="1" applyBorder="1" applyAlignment="1">
      <alignment horizontal="center" vertical="center"/>
    </xf>
    <xf numFmtId="2" fontId="5" fillId="0" borderId="45" xfId="0" applyFont="1" applyFill="1" applyBorder="1" applyAlignment="1">
      <alignment horizontal="center" vertical="center"/>
    </xf>
    <xf numFmtId="2" fontId="5" fillId="0" borderId="44" xfId="0" applyFont="1" applyFill="1" applyBorder="1" applyAlignment="1">
      <alignment vertical="center"/>
    </xf>
    <xf numFmtId="2" fontId="5" fillId="0" borderId="12" xfId="0" applyFont="1" applyFill="1" applyBorder="1" applyAlignment="1" applyProtection="1">
      <alignment horizontal="left" vertical="center" wrapText="1"/>
    </xf>
    <xf numFmtId="2" fontId="5" fillId="0" borderId="30" xfId="0" quotePrefix="1" applyFont="1" applyBorder="1" applyAlignment="1" applyProtection="1">
      <alignment horizontal="left" vertical="center" wrapText="1"/>
    </xf>
    <xf numFmtId="3" fontId="15" fillId="0" borderId="32" xfId="0" applyNumberFormat="1" applyFont="1" applyBorder="1" applyAlignment="1" applyProtection="1">
      <alignment horizontal="center" vertical="center"/>
      <protection locked="0"/>
    </xf>
    <xf numFmtId="2" fontId="5" fillId="0" borderId="12" xfId="0" applyFont="1" applyBorder="1" applyAlignment="1" applyProtection="1">
      <alignment horizontal="left" vertical="center" wrapText="1"/>
    </xf>
    <xf numFmtId="2" fontId="5" fillId="0" borderId="22" xfId="0" applyFont="1" applyFill="1" applyBorder="1" applyAlignment="1" applyProtection="1">
      <alignment horizontal="left" vertical="center" wrapText="1"/>
    </xf>
    <xf numFmtId="2" fontId="4" fillId="3" borderId="6" xfId="4" applyFont="1" applyFill="1" applyBorder="1" applyAlignment="1" applyProtection="1">
      <alignment horizontal="center" vertical="center"/>
    </xf>
    <xf numFmtId="2" fontId="5" fillId="4" borderId="6" xfId="4" applyFont="1" applyFill="1" applyBorder="1" applyAlignment="1" applyProtection="1">
      <alignment horizontal="center" vertical="center"/>
    </xf>
    <xf numFmtId="165" fontId="4" fillId="4" borderId="31" xfId="0" applyNumberFormat="1" applyFont="1" applyFill="1" applyBorder="1" applyAlignment="1">
      <alignment horizontal="center" vertical="center" wrapText="1"/>
    </xf>
    <xf numFmtId="168" fontId="0" fillId="0" borderId="6" xfId="0" applyNumberFormat="1" applyBorder="1" applyAlignment="1">
      <alignment horizontal="center"/>
    </xf>
    <xf numFmtId="2" fontId="5" fillId="0" borderId="0" xfId="0" applyFont="1" applyAlignment="1" applyProtection="1">
      <alignment horizontal="left" vertical="center" wrapText="1"/>
    </xf>
    <xf numFmtId="2" fontId="0" fillId="0" borderId="24" xfId="0" applyBorder="1" applyAlignment="1" applyProtection="1">
      <alignment horizontal="left" vertical="center"/>
    </xf>
    <xf numFmtId="2" fontId="0" fillId="0" borderId="21" xfId="0" applyBorder="1" applyAlignment="1" applyProtection="1">
      <alignment horizontal="left" vertical="center"/>
    </xf>
    <xf numFmtId="2" fontId="14" fillId="0" borderId="0" xfId="0" applyFont="1" applyAlignment="1" applyProtection="1">
      <alignment horizontal="left" vertical="top"/>
    </xf>
    <xf numFmtId="2" fontId="0" fillId="0" borderId="0" xfId="0" applyAlignment="1" applyProtection="1">
      <alignment horizontal="center"/>
    </xf>
    <xf numFmtId="2" fontId="4" fillId="0" borderId="4" xfId="0" applyFont="1" applyBorder="1" applyAlignment="1" applyProtection="1">
      <alignment horizontal="center"/>
    </xf>
    <xf numFmtId="3" fontId="30" fillId="0" borderId="18" xfId="0" applyNumberFormat="1" applyFont="1" applyBorder="1" applyAlignment="1" applyProtection="1">
      <alignment horizontal="center" vertical="center"/>
    </xf>
    <xf numFmtId="3" fontId="30" fillId="0" borderId="8" xfId="0" applyNumberFormat="1" applyFont="1" applyBorder="1" applyAlignment="1" applyProtection="1">
      <alignment horizontal="center" vertical="center"/>
    </xf>
    <xf numFmtId="3" fontId="30" fillId="0" borderId="9" xfId="0" applyNumberFormat="1" applyFont="1" applyBorder="1" applyAlignment="1" applyProtection="1">
      <alignment horizontal="center" vertical="center"/>
    </xf>
    <xf numFmtId="1" fontId="15" fillId="0" borderId="8" xfId="0" applyNumberFormat="1" applyFont="1" applyBorder="1" applyAlignment="1" applyProtection="1">
      <alignment horizontal="center" vertical="center"/>
      <protection locked="0"/>
    </xf>
    <xf numFmtId="0" fontId="1" fillId="0" borderId="0" xfId="5" applyFont="1" applyAlignment="1"/>
    <xf numFmtId="2" fontId="0" fillId="0" borderId="6" xfId="0" quotePrefix="1" applyBorder="1" applyAlignment="1" applyProtection="1">
      <alignment horizontal="center" vertical="center"/>
      <protection locked="0"/>
    </xf>
    <xf numFmtId="2" fontId="16" fillId="0" borderId="6" xfId="1" applyBorder="1" applyAlignment="1" applyProtection="1">
      <alignment vertical="center"/>
      <protection locked="0"/>
    </xf>
    <xf numFmtId="2" fontId="4" fillId="0" borderId="0" xfId="0" applyFont="1" applyAlignment="1" applyProtection="1">
      <alignment horizontal="left" vertical="center" wrapText="1"/>
    </xf>
    <xf numFmtId="2" fontId="13" fillId="0" borderId="0" xfId="0" applyFont="1" applyAlignment="1" applyProtection="1">
      <alignment horizontal="left" vertical="center" wrapText="1"/>
    </xf>
    <xf numFmtId="2" fontId="33" fillId="0" borderId="0" xfId="0" applyFont="1" applyAlignment="1" applyProtection="1">
      <alignment horizontal="left" vertical="center" wrapText="1"/>
    </xf>
    <xf numFmtId="2" fontId="5" fillId="0" borderId="0" xfId="0" applyFont="1" applyAlignment="1" applyProtection="1">
      <alignment horizontal="left" vertical="center" wrapText="1"/>
    </xf>
    <xf numFmtId="2" fontId="16" fillId="0" borderId="0" xfId="1" applyAlignment="1" applyProtection="1">
      <alignment horizontal="left" vertical="center" wrapText="1"/>
    </xf>
    <xf numFmtId="2" fontId="5" fillId="0" borderId="0" xfId="0" applyFont="1" applyAlignment="1" applyProtection="1">
      <alignment horizontal="left" wrapText="1"/>
    </xf>
    <xf numFmtId="49" fontId="5" fillId="0" borderId="6" xfId="0" applyNumberFormat="1" applyFont="1" applyBorder="1" applyAlignment="1" applyProtection="1">
      <alignment horizontal="left" vertical="center"/>
    </xf>
    <xf numFmtId="2" fontId="5" fillId="0" borderId="39" xfId="0" applyFont="1" applyBorder="1" applyAlignment="1" applyProtection="1">
      <alignment horizontal="left" vertical="center"/>
    </xf>
    <xf numFmtId="2" fontId="0" fillId="0" borderId="40" xfId="0" applyBorder="1" applyAlignment="1" applyProtection="1">
      <alignment horizontal="left" vertical="center"/>
    </xf>
    <xf numFmtId="2" fontId="5" fillId="0" borderId="39" xfId="0" applyFont="1" applyBorder="1" applyAlignment="1" applyProtection="1">
      <alignment horizontal="left" vertical="center" wrapText="1"/>
    </xf>
    <xf numFmtId="2" fontId="0" fillId="0" borderId="40" xfId="0" applyBorder="1" applyAlignment="1">
      <alignment horizontal="left" vertical="center" wrapText="1"/>
    </xf>
    <xf numFmtId="2" fontId="0" fillId="0" borderId="40" xfId="0" applyBorder="1" applyAlignment="1" applyProtection="1">
      <alignment horizontal="left" vertical="center" wrapText="1"/>
    </xf>
    <xf numFmtId="2" fontId="5" fillId="0" borderId="40" xfId="0" applyFont="1" applyBorder="1" applyAlignment="1" applyProtection="1">
      <alignment horizontal="left" vertical="center" wrapText="1"/>
    </xf>
    <xf numFmtId="2" fontId="14" fillId="0" borderId="0" xfId="0" applyFont="1" applyAlignment="1" applyProtection="1">
      <alignment horizontal="left" vertical="top"/>
    </xf>
    <xf numFmtId="2" fontId="5" fillId="0" borderId="0" xfId="0" applyFont="1" applyAlignment="1" applyProtection="1">
      <alignment horizontal="left" vertical="top" wrapText="1"/>
    </xf>
    <xf numFmtId="2" fontId="8" fillId="0" borderId="0" xfId="0" applyFont="1" applyAlignment="1" applyProtection="1">
      <alignment horizontal="left" vertical="top" wrapText="1"/>
    </xf>
    <xf numFmtId="2" fontId="8" fillId="0" borderId="0" xfId="0" applyFont="1" applyAlignment="1" applyProtection="1">
      <alignment horizontal="left" vertical="center" wrapText="1"/>
    </xf>
    <xf numFmtId="2" fontId="4" fillId="4" borderId="11" xfId="0" applyFont="1" applyFill="1" applyBorder="1" applyAlignment="1" applyProtection="1">
      <alignment horizontal="left"/>
    </xf>
    <xf numFmtId="2" fontId="6" fillId="4" borderId="19" xfId="0" applyFont="1" applyFill="1" applyBorder="1" applyAlignment="1" applyProtection="1">
      <alignment horizontal="left"/>
    </xf>
    <xf numFmtId="2" fontId="6" fillId="4" borderId="10" xfId="0" applyFont="1" applyFill="1" applyBorder="1" applyAlignment="1" applyProtection="1">
      <alignment horizontal="left"/>
    </xf>
    <xf numFmtId="2" fontId="20" fillId="0" borderId="0" xfId="0" applyFont="1" applyAlignment="1" applyProtection="1">
      <alignment horizontal="left" vertical="center" wrapText="1"/>
    </xf>
    <xf numFmtId="2" fontId="5" fillId="0" borderId="30" xfId="0" applyFont="1" applyBorder="1" applyAlignment="1" applyProtection="1"/>
    <xf numFmtId="2" fontId="0" fillId="0" borderId="31" xfId="0" applyBorder="1" applyAlignment="1" applyProtection="1"/>
    <xf numFmtId="2" fontId="0" fillId="0" borderId="32" xfId="0" applyBorder="1" applyAlignment="1" applyProtection="1"/>
    <xf numFmtId="2" fontId="5"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4" fillId="4" borderId="19" xfId="0" applyFont="1" applyFill="1" applyBorder="1" applyAlignment="1" applyProtection="1">
      <alignment horizontal="left"/>
    </xf>
    <xf numFmtId="2" fontId="4" fillId="4" borderId="10" xfId="0" applyFont="1" applyFill="1" applyBorder="1" applyAlignment="1" applyProtection="1">
      <alignment horizontal="left"/>
    </xf>
    <xf numFmtId="2" fontId="0" fillId="0" borderId="20" xfId="0" applyBorder="1" applyAlignment="1" applyProtection="1">
      <alignment horizontal="left" vertical="center"/>
    </xf>
    <xf numFmtId="2" fontId="0" fillId="0" borderId="21" xfId="0" applyBorder="1" applyAlignment="1" applyProtection="1">
      <alignment horizontal="left" vertical="center"/>
    </xf>
    <xf numFmtId="2" fontId="5" fillId="6" borderId="22" xfId="0" applyFont="1" applyFill="1" applyBorder="1" applyAlignment="1" applyProtection="1"/>
    <xf numFmtId="2" fontId="0" fillId="6" borderId="7" xfId="0" applyFill="1" applyBorder="1" applyAlignment="1" applyProtection="1"/>
    <xf numFmtId="2" fontId="0" fillId="6" borderId="9" xfId="0" applyFill="1" applyBorder="1" applyAlignment="1" applyProtection="1"/>
    <xf numFmtId="2" fontId="5" fillId="0" borderId="65" xfId="0" applyFont="1" applyFill="1" applyBorder="1" applyAlignment="1" applyProtection="1">
      <alignment horizontal="left" vertical="center" wrapText="1"/>
    </xf>
    <xf numFmtId="2" fontId="0" fillId="0" borderId="47" xfId="0" applyBorder="1" applyAlignment="1">
      <alignment horizontal="left" vertical="center" wrapText="1"/>
    </xf>
    <xf numFmtId="2" fontId="5" fillId="0" borderId="50" xfId="0" applyFont="1" applyBorder="1" applyAlignment="1" applyProtection="1">
      <alignment horizontal="left" vertical="center" wrapText="1"/>
    </xf>
    <xf numFmtId="2" fontId="0" fillId="0" borderId="24" xfId="0" applyBorder="1" applyAlignment="1">
      <alignment horizontal="left" vertical="center" wrapText="1"/>
    </xf>
    <xf numFmtId="2" fontId="0" fillId="0" borderId="50" xfId="0" applyBorder="1" applyAlignment="1" applyProtection="1">
      <alignment horizontal="left" vertical="center"/>
    </xf>
    <xf numFmtId="2" fontId="0" fillId="0" borderId="24" xfId="0" applyBorder="1" applyAlignment="1" applyProtection="1">
      <alignment horizontal="left" vertical="center"/>
    </xf>
    <xf numFmtId="2" fontId="5" fillId="0" borderId="41" xfId="0" applyFont="1" applyBorder="1" applyAlignment="1" applyProtection="1">
      <alignment horizontal="left" vertical="center" wrapText="1"/>
    </xf>
    <xf numFmtId="2" fontId="5" fillId="0" borderId="42" xfId="0" applyFont="1" applyBorder="1" applyAlignment="1" applyProtection="1">
      <alignment horizontal="left" vertical="center" wrapText="1"/>
    </xf>
    <xf numFmtId="49" fontId="5" fillId="0" borderId="16" xfId="0" applyNumberFormat="1" applyFont="1" applyBorder="1" applyAlignment="1" applyProtection="1">
      <alignment horizontal="left" vertical="center"/>
    </xf>
    <xf numFmtId="49" fontId="5" fillId="0" borderId="48" xfId="0" applyNumberFormat="1" applyFont="1" applyBorder="1" applyAlignment="1" applyProtection="1">
      <alignment horizontal="left" vertical="top"/>
    </xf>
    <xf numFmtId="49" fontId="5" fillId="0" borderId="57" xfId="0" applyNumberFormat="1" applyFont="1" applyBorder="1" applyAlignment="1" applyProtection="1">
      <alignment horizontal="left" vertical="top"/>
    </xf>
    <xf numFmtId="2" fontId="0" fillId="0" borderId="41" xfId="0" applyBorder="1" applyAlignment="1">
      <alignment horizontal="left" vertical="top"/>
    </xf>
    <xf numFmtId="2" fontId="0" fillId="0" borderId="42" xfId="0" applyBorder="1" applyAlignment="1">
      <alignment horizontal="left" vertical="top"/>
    </xf>
    <xf numFmtId="2" fontId="16" fillId="0" borderId="39" xfId="1" applyBorder="1" applyAlignment="1" applyProtection="1">
      <alignment horizontal="center" vertical="center" wrapText="1"/>
    </xf>
    <xf numFmtId="2" fontId="0" fillId="0" borderId="40" xfId="0" applyBorder="1" applyAlignment="1">
      <alignment horizontal="center" vertical="center" wrapText="1"/>
    </xf>
    <xf numFmtId="2" fontId="6" fillId="4" borderId="11" xfId="0" applyFont="1" applyFill="1" applyBorder="1" applyAlignment="1" applyProtection="1">
      <alignment horizontal="left"/>
    </xf>
    <xf numFmtId="2" fontId="4" fillId="4" borderId="11" xfId="0" quotePrefix="1" applyFont="1" applyFill="1" applyBorder="1" applyAlignment="1" applyProtection="1">
      <alignment horizontal="left" vertical="center" wrapText="1"/>
    </xf>
    <xf numFmtId="2" fontId="4" fillId="4" borderId="10" xfId="0" quotePrefix="1" applyFont="1" applyFill="1" applyBorder="1" applyAlignment="1" applyProtection="1">
      <alignment horizontal="left" vertical="center" wrapText="1"/>
    </xf>
    <xf numFmtId="2" fontId="4" fillId="4" borderId="11" xfId="4" applyFont="1" applyFill="1" applyBorder="1" applyAlignment="1" applyProtection="1">
      <alignment horizontal="left"/>
    </xf>
    <xf numFmtId="2" fontId="4" fillId="4" borderId="10" xfId="4" applyFont="1" applyFill="1" applyBorder="1" applyAlignment="1" applyProtection="1">
      <alignment horizontal="left"/>
    </xf>
    <xf numFmtId="2" fontId="5" fillId="4" borderId="46" xfId="0" applyFont="1" applyFill="1" applyBorder="1" applyAlignment="1" applyProtection="1">
      <alignment horizontal="left" vertical="center" wrapText="1"/>
    </xf>
    <xf numFmtId="2" fontId="5" fillId="0" borderId="47" xfId="0" applyFont="1" applyBorder="1" applyAlignment="1" applyProtection="1">
      <alignment horizontal="left" vertical="center"/>
    </xf>
    <xf numFmtId="2" fontId="5" fillId="0" borderId="60" xfId="4" applyBorder="1" applyAlignment="1" applyProtection="1">
      <alignment horizontal="left" vertical="center" wrapText="1"/>
    </xf>
    <xf numFmtId="2" fontId="5" fillId="0" borderId="59" xfId="4" applyBorder="1" applyAlignment="1" applyProtection="1">
      <alignment horizontal="left" vertical="center" wrapText="1"/>
    </xf>
    <xf numFmtId="2" fontId="15" fillId="0" borderId="66" xfId="0" applyFont="1" applyBorder="1" applyAlignment="1" applyProtection="1">
      <alignment horizontal="center" vertical="center"/>
      <protection locked="0"/>
    </xf>
    <xf numFmtId="2" fontId="15" fillId="0" borderId="19" xfId="0" applyFont="1" applyBorder="1" applyAlignment="1" applyProtection="1">
      <alignment horizontal="center" vertical="center"/>
      <protection locked="0"/>
    </xf>
    <xf numFmtId="2" fontId="15" fillId="0" borderId="10" xfId="0" applyFont="1" applyBorder="1" applyAlignment="1" applyProtection="1">
      <alignment horizontal="center" vertical="center"/>
      <protection locked="0"/>
    </xf>
    <xf numFmtId="2" fontId="4" fillId="9" borderId="11" xfId="0" applyFont="1" applyFill="1" applyBorder="1" applyAlignment="1" applyProtection="1">
      <alignment horizontal="center"/>
    </xf>
    <xf numFmtId="2" fontId="4" fillId="9" borderId="19" xfId="0" applyFont="1" applyFill="1" applyBorder="1" applyAlignment="1" applyProtection="1">
      <alignment horizontal="center"/>
    </xf>
    <xf numFmtId="2" fontId="4" fillId="9" borderId="10" xfId="0" applyFont="1" applyFill="1" applyBorder="1" applyAlignment="1" applyProtection="1">
      <alignment horizontal="center"/>
    </xf>
    <xf numFmtId="2" fontId="0" fillId="0" borderId="0" xfId="0" applyAlignment="1" applyProtection="1">
      <alignment horizontal="center"/>
    </xf>
    <xf numFmtId="2" fontId="4" fillId="0" borderId="0" xfId="0" applyFont="1" applyAlignment="1" applyProtection="1">
      <alignment horizontal="center" vertical="center" wrapText="1"/>
    </xf>
    <xf numFmtId="2" fontId="4" fillId="0" borderId="0" xfId="0" applyFont="1" applyAlignment="1" applyProtection="1">
      <alignment horizontal="center" wrapText="1"/>
    </xf>
    <xf numFmtId="2" fontId="4" fillId="0" borderId="29" xfId="0" applyFont="1" applyBorder="1" applyAlignment="1" applyProtection="1">
      <alignment horizontal="center"/>
    </xf>
    <xf numFmtId="2" fontId="4" fillId="0" borderId="4" xfId="0" applyFont="1" applyBorder="1" applyAlignment="1" applyProtection="1">
      <alignment horizontal="center"/>
    </xf>
    <xf numFmtId="2" fontId="5" fillId="0" borderId="37" xfId="0" applyFont="1" applyBorder="1" applyAlignment="1" applyProtection="1">
      <alignment horizontal="center"/>
    </xf>
    <xf numFmtId="2" fontId="5" fillId="0" borderId="5" xfId="0" applyFont="1" applyBorder="1" applyAlignment="1" applyProtection="1">
      <alignment horizontal="center"/>
    </xf>
    <xf numFmtId="2" fontId="0" fillId="0" borderId="37" xfId="0" applyBorder="1" applyAlignment="1" applyProtection="1">
      <alignment horizontal="center"/>
    </xf>
    <xf numFmtId="2" fontId="0" fillId="0" borderId="5" xfId="0" applyBorder="1" applyAlignment="1" applyProtection="1">
      <alignment horizontal="center"/>
    </xf>
    <xf numFmtId="2" fontId="4" fillId="0" borderId="13" xfId="0" applyFont="1" applyBorder="1" applyAlignment="1" applyProtection="1">
      <alignment horizontal="center" vertical="center"/>
    </xf>
    <xf numFmtId="2" fontId="4" fillId="0" borderId="23" xfId="0" applyFont="1" applyBorder="1" applyAlignment="1" applyProtection="1">
      <alignment horizontal="center" vertical="center"/>
    </xf>
    <xf numFmtId="2" fontId="4" fillId="0" borderId="24" xfId="0" applyFont="1" applyBorder="1" applyAlignment="1" applyProtection="1">
      <alignment horizontal="center" vertical="center"/>
    </xf>
    <xf numFmtId="2" fontId="31" fillId="7" borderId="11" xfId="4" applyFont="1" applyFill="1" applyBorder="1" applyAlignment="1" applyProtection="1">
      <alignment horizontal="center" vertical="center"/>
    </xf>
    <xf numFmtId="2" fontId="31" fillId="7" borderId="19" xfId="4" applyFont="1" applyFill="1" applyBorder="1" applyAlignment="1" applyProtection="1">
      <alignment horizontal="center" vertical="center"/>
    </xf>
    <xf numFmtId="2" fontId="31" fillId="7" borderId="10" xfId="4" applyFont="1" applyFill="1" applyBorder="1" applyAlignment="1" applyProtection="1">
      <alignment horizontal="center" vertical="center"/>
    </xf>
    <xf numFmtId="2" fontId="31" fillId="0" borderId="2" xfId="4" applyFont="1" applyBorder="1" applyAlignment="1" applyProtection="1">
      <alignment horizontal="justify" vertical="top" wrapText="1"/>
    </xf>
    <xf numFmtId="2" fontId="31" fillId="0" borderId="1" xfId="4" applyFont="1" applyBorder="1" applyAlignment="1" applyProtection="1">
      <alignment horizontal="justify" vertical="top" wrapText="1"/>
    </xf>
    <xf numFmtId="2" fontId="31" fillId="0" borderId="26" xfId="4" applyFont="1" applyBorder="1" applyAlignment="1" applyProtection="1">
      <alignment horizontal="justify" vertical="top" wrapText="1"/>
    </xf>
    <xf numFmtId="2" fontId="32" fillId="8" borderId="11" xfId="4" applyFont="1" applyFill="1" applyBorder="1" applyAlignment="1" applyProtection="1">
      <alignment horizontal="center" vertical="top" wrapText="1"/>
    </xf>
    <xf numFmtId="2" fontId="32" fillId="8" borderId="19" xfId="4" applyFont="1" applyFill="1" applyBorder="1" applyAlignment="1" applyProtection="1">
      <alignment horizontal="center" vertical="top" wrapText="1"/>
    </xf>
    <xf numFmtId="2" fontId="32" fillId="8" borderId="10" xfId="4" applyFont="1" applyFill="1" applyBorder="1" applyAlignment="1" applyProtection="1">
      <alignment horizontal="center" vertical="top" wrapText="1"/>
    </xf>
    <xf numFmtId="2" fontId="9" fillId="2" borderId="2" xfId="0" applyFont="1" applyFill="1" applyBorder="1" applyAlignment="1" applyProtection="1">
      <alignment horizontal="center" vertical="center"/>
    </xf>
    <xf numFmtId="2" fontId="9" fillId="2" borderId="1" xfId="0" applyFont="1" applyFill="1" applyBorder="1" applyAlignment="1" applyProtection="1">
      <alignment horizontal="center" vertical="center"/>
    </xf>
    <xf numFmtId="2" fontId="9" fillId="2" borderId="26" xfId="0" applyFont="1" applyFill="1" applyBorder="1" applyAlignment="1" applyProtection="1">
      <alignment horizontal="center" vertical="center"/>
    </xf>
    <xf numFmtId="2" fontId="4" fillId="0" borderId="61" xfId="0" applyFont="1" applyBorder="1" applyAlignment="1" applyProtection="1">
      <alignment horizontal="center" vertical="center"/>
    </xf>
    <xf numFmtId="2" fontId="4" fillId="0" borderId="62" xfId="0" applyFont="1" applyBorder="1" applyAlignment="1" applyProtection="1">
      <alignment horizontal="center" vertical="center"/>
    </xf>
    <xf numFmtId="2" fontId="4" fillId="0" borderId="63" xfId="0" applyFont="1" applyBorder="1" applyAlignment="1" applyProtection="1">
      <alignment horizontal="center" vertical="center"/>
    </xf>
    <xf numFmtId="2" fontId="4" fillId="0" borderId="29" xfId="0" applyFont="1" applyBorder="1" applyAlignment="1" applyProtection="1">
      <alignment horizontal="center" wrapText="1"/>
    </xf>
    <xf numFmtId="2" fontId="4" fillId="0" borderId="4" xfId="0" applyFont="1" applyBorder="1" applyAlignment="1" applyProtection="1">
      <alignment horizontal="center" wrapText="1"/>
    </xf>
    <xf numFmtId="2" fontId="14" fillId="0" borderId="0" xfId="0" applyFont="1" applyAlignment="1">
      <alignment horizontal="left" vertical="top"/>
    </xf>
    <xf numFmtId="2" fontId="13" fillId="0" borderId="0" xfId="0" applyFont="1" applyAlignment="1">
      <alignment horizontal="left"/>
    </xf>
    <xf numFmtId="0" fontId="27" fillId="4" borderId="6" xfId="5" applyFont="1" applyFill="1" applyBorder="1" applyAlignment="1">
      <alignment horizontal="center"/>
    </xf>
  </cellXfs>
  <cellStyles count="9">
    <cellStyle name="Hyperlink" xfId="1" builtinId="8"/>
    <cellStyle name="Hyperlink 2" xfId="6"/>
    <cellStyle name="Normal" xfId="0" builtinId="0"/>
    <cellStyle name="Normal 2" xfId="2"/>
    <cellStyle name="Normal 2 2" xfId="4"/>
    <cellStyle name="Normal 2 3" xfId="7"/>
    <cellStyle name="Normal 3" xfId="5"/>
    <cellStyle name="Normal 4" xfId="8"/>
    <cellStyle name="Percent 2" xfId="3"/>
  </cellStyles>
  <dxfs count="10">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6600"/>
      <color rgb="FFFF00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oquendo.ana@epa.gov" TargetMode="External"/><Relationship Id="rId21" Type="http://schemas.openxmlformats.org/officeDocument/2006/relationships/hyperlink" Target="mailto:smith.claudia@epa.gov" TargetMode="External"/><Relationship Id="rId34" Type="http://schemas.openxmlformats.org/officeDocument/2006/relationships/hyperlink" Target="mailto:gupta.kaushal@epa.gov" TargetMode="External"/><Relationship Id="rId42" Type="http://schemas.openxmlformats.org/officeDocument/2006/relationships/hyperlink" Target="mailto:shepherd.lorinda@epa.gov" TargetMode="External"/><Relationship Id="rId47" Type="http://schemas.openxmlformats.org/officeDocument/2006/relationships/hyperlink" Target="mailto:shepherd.lorinda@epa.gov" TargetMode="External"/><Relationship Id="rId50" Type="http://schemas.openxmlformats.org/officeDocument/2006/relationships/hyperlink" Target="mailto:Gutierrez.roberto@epa.gov" TargetMode="External"/><Relationship Id="rId55" Type="http://schemas.openxmlformats.org/officeDocument/2006/relationships/hyperlink" Target="mailto:Gutierrez.roberto@epa.gov" TargetMode="External"/><Relationship Id="rId63" Type="http://schemas.openxmlformats.org/officeDocument/2006/relationships/hyperlink" Target="mailto:braganza.bonnie@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webber.robert@epa.gov" TargetMode="External"/><Relationship Id="rId41" Type="http://schemas.openxmlformats.org/officeDocument/2006/relationships/hyperlink" Target="mailto:oquendo.ana@epa.gov" TargetMode="External"/><Relationship Id="rId54" Type="http://schemas.openxmlformats.org/officeDocument/2006/relationships/hyperlink" Target="mailto:Gutierrez.roberto@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gupta.kaushal@epa.gov" TargetMode="External"/><Relationship Id="rId37" Type="http://schemas.openxmlformats.org/officeDocument/2006/relationships/hyperlink" Target="mailto:oquendo.ana@epa.gov" TargetMode="External"/><Relationship Id="rId40" Type="http://schemas.openxmlformats.org/officeDocument/2006/relationships/hyperlink" Target="mailto:oquendo.ana@epa.gov" TargetMode="External"/><Relationship Id="rId45" Type="http://schemas.openxmlformats.org/officeDocument/2006/relationships/hyperlink" Target="mailto:shepherd.lorinda@epa.gov" TargetMode="External"/><Relationship Id="rId53" Type="http://schemas.openxmlformats.org/officeDocument/2006/relationships/hyperlink" Target="mailto:glass.geoffrey@epa.gov" TargetMode="External"/><Relationship Id="rId58" Type="http://schemas.openxmlformats.org/officeDocument/2006/relationships/hyperlink" Target="mailto:todd.bill@epa.gov" TargetMode="External"/><Relationship Id="rId66" Type="http://schemas.openxmlformats.org/officeDocument/2006/relationships/printerSettings" Target="../printerSettings/printerSettings10.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webber.robert@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lass.geoffrey@epa.gov" TargetMode="External"/><Relationship Id="rId60" Type="http://schemas.openxmlformats.org/officeDocument/2006/relationships/hyperlink" Target="mailto:todd.bill@epa.gov" TargetMode="External"/><Relationship Id="rId65" Type="http://schemas.openxmlformats.org/officeDocument/2006/relationships/hyperlink" Target="mailto:braganza.bonnie@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webber.robert@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shepherd.lorinda@epa.gov" TargetMode="External"/><Relationship Id="rId56" Type="http://schemas.openxmlformats.org/officeDocument/2006/relationships/hyperlink" Target="mailto:Gutierrez.roberto@epa.gov" TargetMode="External"/><Relationship Id="rId64" Type="http://schemas.openxmlformats.org/officeDocument/2006/relationships/hyperlink" Target="mailto:braganza.bonnie@epa.gov" TargetMode="External"/><Relationship Id="rId8" Type="http://schemas.openxmlformats.org/officeDocument/2006/relationships/hyperlink" Target="mailto:Dholakia.umesh@epa.gov" TargetMode="External"/><Relationship Id="rId51" Type="http://schemas.openxmlformats.org/officeDocument/2006/relationships/hyperlink" Target="mailto:glass.geoffrey@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gupta.kaushal@epa.gov" TargetMode="External"/><Relationship Id="rId38" Type="http://schemas.openxmlformats.org/officeDocument/2006/relationships/hyperlink" Target="mailto:oquendo.ana@epa.gov" TargetMode="External"/><Relationship Id="rId46" Type="http://schemas.openxmlformats.org/officeDocument/2006/relationships/hyperlink" Target="mailto:shepherd.lorinda@epa.gov" TargetMode="External"/><Relationship Id="rId59" Type="http://schemas.openxmlformats.org/officeDocument/2006/relationships/hyperlink" Target="mailto:todd.bill@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5" Type="http://schemas.openxmlformats.org/officeDocument/2006/relationships/printerSettings" Target="../printerSettings/printerSettings8.bin"/><Relationship Id="rId4" Type="http://schemas.openxmlformats.org/officeDocument/2006/relationships/hyperlink" Target="mailto:jonathan_dorn@abtassoc.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sqref="A1:XFD1"/>
    </sheetView>
  </sheetViews>
  <sheetFormatPr defaultColWidth="9.109375" defaultRowHeight="13.2" x14ac:dyDescent="0.25"/>
  <cols>
    <col min="1" max="1" width="2.109375" style="49" customWidth="1"/>
    <col min="2" max="2" width="5.88671875" style="190" customWidth="1"/>
    <col min="3" max="3" width="120.88671875" style="20" customWidth="1"/>
    <col min="4" max="16384" width="9.109375" style="49"/>
  </cols>
  <sheetData>
    <row r="1" spans="2:6" ht="17.399999999999999" x14ac:dyDescent="0.25">
      <c r="B1" s="255" t="s">
        <v>313</v>
      </c>
      <c r="C1" s="255"/>
    </row>
    <row r="2" spans="2:6" ht="15.6" x14ac:dyDescent="0.25">
      <c r="B2" s="256" t="s">
        <v>314</v>
      </c>
      <c r="C2" s="256"/>
    </row>
    <row r="3" spans="2:6" x14ac:dyDescent="0.25">
      <c r="B3" s="183"/>
      <c r="C3" s="49"/>
    </row>
    <row r="4" spans="2:6" x14ac:dyDescent="0.25">
      <c r="B4" s="254" t="s">
        <v>315</v>
      </c>
      <c r="C4" s="254"/>
    </row>
    <row r="5" spans="2:6" ht="75" customHeight="1" x14ac:dyDescent="0.25">
      <c r="B5" s="257" t="s">
        <v>397</v>
      </c>
      <c r="C5" s="257"/>
      <c r="F5" s="184"/>
    </row>
    <row r="6" spans="2:6" ht="18" customHeight="1" x14ac:dyDescent="0.25">
      <c r="B6" s="258" t="s">
        <v>316</v>
      </c>
      <c r="C6" s="258"/>
      <c r="F6" s="184"/>
    </row>
    <row r="7" spans="2:6" ht="15" customHeight="1" x14ac:dyDescent="0.25">
      <c r="B7" s="185"/>
      <c r="C7" s="49"/>
    </row>
    <row r="8" spans="2:6" x14ac:dyDescent="0.25">
      <c r="B8" s="254" t="s">
        <v>317</v>
      </c>
      <c r="C8" s="254"/>
    </row>
    <row r="9" spans="2:6" ht="97.5" customHeight="1" x14ac:dyDescent="0.25">
      <c r="B9" s="257" t="s">
        <v>318</v>
      </c>
      <c r="C9" s="257"/>
    </row>
    <row r="10" spans="2:6" ht="15" customHeight="1" x14ac:dyDescent="0.25">
      <c r="B10" s="185"/>
      <c r="C10" s="49"/>
    </row>
    <row r="11" spans="2:6" x14ac:dyDescent="0.25">
      <c r="B11" s="254" t="s">
        <v>319</v>
      </c>
      <c r="C11" s="254"/>
    </row>
    <row r="12" spans="2:6" ht="84" customHeight="1" x14ac:dyDescent="0.25">
      <c r="B12" s="257" t="s">
        <v>320</v>
      </c>
      <c r="C12" s="257"/>
    </row>
    <row r="13" spans="2:6" ht="15" customHeight="1" x14ac:dyDescent="0.25">
      <c r="B13" s="185"/>
      <c r="C13" s="49"/>
    </row>
    <row r="14" spans="2:6" x14ac:dyDescent="0.25">
      <c r="B14" s="254" t="s">
        <v>321</v>
      </c>
      <c r="C14" s="254"/>
    </row>
    <row r="15" spans="2:6" ht="18.75" customHeight="1" x14ac:dyDescent="0.25">
      <c r="B15" s="257" t="s">
        <v>322</v>
      </c>
      <c r="C15" s="257"/>
    </row>
    <row r="16" spans="2:6" ht="15.75" customHeight="1" x14ac:dyDescent="0.25">
      <c r="B16" s="186" t="s">
        <v>323</v>
      </c>
      <c r="C16" s="187" t="s">
        <v>324</v>
      </c>
    </row>
    <row r="17" spans="2:3" ht="27.75" customHeight="1" x14ac:dyDescent="0.25">
      <c r="B17" s="186" t="s">
        <v>325</v>
      </c>
      <c r="C17" s="187" t="s">
        <v>408</v>
      </c>
    </row>
    <row r="18" spans="2:3" ht="9" customHeight="1" x14ac:dyDescent="0.25">
      <c r="B18" s="241"/>
      <c r="C18" s="49"/>
    </row>
    <row r="19" spans="2:3" x14ac:dyDescent="0.25">
      <c r="B19" s="254" t="s">
        <v>326</v>
      </c>
      <c r="C19" s="254"/>
    </row>
    <row r="20" spans="2:3" ht="18" customHeight="1" x14ac:dyDescent="0.25">
      <c r="B20" s="257" t="s">
        <v>327</v>
      </c>
      <c r="C20" s="257"/>
    </row>
    <row r="21" spans="2:3" x14ac:dyDescent="0.25">
      <c r="B21" s="186" t="s">
        <v>323</v>
      </c>
      <c r="C21" s="188" t="s">
        <v>328</v>
      </c>
    </row>
    <row r="22" spans="2:3" x14ac:dyDescent="0.25">
      <c r="B22" s="186" t="s">
        <v>325</v>
      </c>
      <c r="C22" s="188" t="s">
        <v>329</v>
      </c>
    </row>
    <row r="23" spans="2:3" x14ac:dyDescent="0.25">
      <c r="B23" s="186" t="s">
        <v>330</v>
      </c>
      <c r="C23" s="188" t="s">
        <v>331</v>
      </c>
    </row>
    <row r="24" spans="2:3" x14ac:dyDescent="0.25">
      <c r="B24" s="49"/>
      <c r="C24" s="241"/>
    </row>
    <row r="25" spans="2:3" x14ac:dyDescent="0.25">
      <c r="B25" s="254" t="s">
        <v>332</v>
      </c>
      <c r="C25" s="254"/>
    </row>
    <row r="26" spans="2:3" ht="51" customHeight="1" x14ac:dyDescent="0.25">
      <c r="B26" s="259" t="s">
        <v>333</v>
      </c>
      <c r="C26" s="259"/>
    </row>
    <row r="27" spans="2:3" ht="24" customHeight="1" x14ac:dyDescent="0.25">
      <c r="B27" s="258" t="s">
        <v>334</v>
      </c>
      <c r="C27" s="257"/>
    </row>
    <row r="28" spans="2:3" x14ac:dyDescent="0.25">
      <c r="B28" s="189"/>
      <c r="C28" s="49"/>
    </row>
    <row r="29" spans="2:3" x14ac:dyDescent="0.25">
      <c r="B29" s="254" t="s">
        <v>335</v>
      </c>
      <c r="C29" s="254"/>
    </row>
    <row r="30" spans="2:3" ht="53.25" customHeight="1" x14ac:dyDescent="0.25">
      <c r="B30" s="257" t="s">
        <v>336</v>
      </c>
      <c r="C30" s="257"/>
    </row>
    <row r="31" spans="2:3" x14ac:dyDescent="0.25">
      <c r="B31" s="185"/>
      <c r="C31" s="49"/>
    </row>
    <row r="32" spans="2:3" x14ac:dyDescent="0.25">
      <c r="B32" s="254" t="s">
        <v>337</v>
      </c>
      <c r="C32" s="254"/>
    </row>
    <row r="33" spans="2:3" x14ac:dyDescent="0.25">
      <c r="B33" s="186" t="s">
        <v>323</v>
      </c>
      <c r="C33" s="187" t="s">
        <v>338</v>
      </c>
    </row>
    <row r="34" spans="2:3" x14ac:dyDescent="0.25">
      <c r="B34" s="186" t="s">
        <v>325</v>
      </c>
      <c r="C34" s="187" t="s">
        <v>339</v>
      </c>
    </row>
    <row r="35" spans="2:3" ht="26.4" x14ac:dyDescent="0.25">
      <c r="B35" s="186" t="s">
        <v>330</v>
      </c>
      <c r="C35" s="187" t="s">
        <v>409</v>
      </c>
    </row>
    <row r="36" spans="2:3" ht="26.4" x14ac:dyDescent="0.25">
      <c r="B36" s="186" t="s">
        <v>340</v>
      </c>
      <c r="C36" s="187" t="s">
        <v>407</v>
      </c>
    </row>
    <row r="37" spans="2:3" x14ac:dyDescent="0.25">
      <c r="B37" s="186" t="s">
        <v>341</v>
      </c>
      <c r="C37" s="187" t="s">
        <v>342</v>
      </c>
    </row>
  </sheetData>
  <sheetProtection password="C969" sheet="1" objects="1" scenarios="1"/>
  <mergeCells count="19">
    <mergeCell ref="B32:C32"/>
    <mergeCell ref="B20:C20"/>
    <mergeCell ref="B25:C25"/>
    <mergeCell ref="B26:C26"/>
    <mergeCell ref="B27:C27"/>
    <mergeCell ref="B29:C29"/>
    <mergeCell ref="B30:C30"/>
    <mergeCell ref="B19:C19"/>
    <mergeCell ref="B1:C1"/>
    <mergeCell ref="B2:C2"/>
    <mergeCell ref="B4:C4"/>
    <mergeCell ref="B5:C5"/>
    <mergeCell ref="B6:C6"/>
    <mergeCell ref="B8:C8"/>
    <mergeCell ref="B9:C9"/>
    <mergeCell ref="B11:C11"/>
    <mergeCell ref="B12:C12"/>
    <mergeCell ref="B14:C14"/>
    <mergeCell ref="B15:C15"/>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124" bestFit="1" customWidth="1"/>
    <col min="2" max="2" width="17.88671875" style="123" bestFit="1" customWidth="1"/>
    <col min="3" max="3" width="11" style="123" bestFit="1" customWidth="1"/>
    <col min="4" max="4" width="19.44140625" style="124" bestFit="1" customWidth="1"/>
    <col min="5" max="5" width="14.33203125" style="124" bestFit="1" customWidth="1"/>
    <col min="6" max="6" width="26" style="124" bestFit="1" customWidth="1"/>
    <col min="7" max="7" width="18.6640625" style="124" bestFit="1" customWidth="1"/>
    <col min="8" max="8" width="14.33203125" style="124" bestFit="1" customWidth="1"/>
    <col min="9" max="10" width="26" style="124" bestFit="1" customWidth="1"/>
    <col min="11" max="11" width="18.6640625" style="124" bestFit="1" customWidth="1"/>
    <col min="12" max="12" width="13.44140625" style="124" bestFit="1" customWidth="1"/>
    <col min="13" max="13" width="5.5546875" style="123" bestFit="1" customWidth="1"/>
    <col min="14" max="14" width="12.109375" style="123" bestFit="1" customWidth="1"/>
    <col min="15" max="16384" width="9.109375" style="124"/>
  </cols>
  <sheetData>
    <row r="1" spans="1:14" ht="17.399999999999999" x14ac:dyDescent="0.3">
      <c r="A1" s="122" t="s">
        <v>100</v>
      </c>
    </row>
    <row r="3" spans="1:14" x14ac:dyDescent="0.3">
      <c r="D3" s="349" t="s">
        <v>101</v>
      </c>
      <c r="E3" s="349"/>
      <c r="F3" s="349"/>
      <c r="G3" s="349"/>
      <c r="H3" s="349"/>
      <c r="I3" s="349"/>
      <c r="J3" s="349"/>
      <c r="K3" s="349"/>
      <c r="L3" s="349"/>
      <c r="M3" s="349"/>
      <c r="N3" s="349"/>
    </row>
    <row r="4" spans="1:14" x14ac:dyDescent="0.3">
      <c r="A4" s="125" t="s">
        <v>102</v>
      </c>
      <c r="B4" s="126" t="s">
        <v>103</v>
      </c>
      <c r="C4" s="126" t="s">
        <v>104</v>
      </c>
      <c r="D4" s="125" t="s">
        <v>4</v>
      </c>
      <c r="E4" s="125" t="s">
        <v>6</v>
      </c>
      <c r="F4" s="125" t="s">
        <v>7</v>
      </c>
      <c r="G4" s="125" t="s">
        <v>105</v>
      </c>
      <c r="H4" s="125" t="s">
        <v>106</v>
      </c>
      <c r="I4" s="125" t="s">
        <v>107</v>
      </c>
      <c r="J4" s="125" t="s">
        <v>108</v>
      </c>
      <c r="K4" s="125" t="s">
        <v>109</v>
      </c>
      <c r="L4" s="125" t="s">
        <v>110</v>
      </c>
      <c r="M4" s="126" t="s">
        <v>102</v>
      </c>
      <c r="N4" s="126" t="s">
        <v>111</v>
      </c>
    </row>
    <row r="5" spans="1:14" x14ac:dyDescent="0.3">
      <c r="A5" s="124" t="s">
        <v>112</v>
      </c>
      <c r="B5" s="123" t="s">
        <v>113</v>
      </c>
      <c r="C5" s="123">
        <v>4</v>
      </c>
      <c r="D5" s="127" t="s">
        <v>114</v>
      </c>
      <c r="E5" s="128" t="s">
        <v>115</v>
      </c>
      <c r="F5" s="129" t="s">
        <v>116</v>
      </c>
      <c r="G5" s="128" t="s">
        <v>117</v>
      </c>
      <c r="H5" s="128" t="s">
        <v>118</v>
      </c>
      <c r="I5" s="130" t="s">
        <v>119</v>
      </c>
      <c r="J5" s="128" t="s">
        <v>120</v>
      </c>
      <c r="K5" s="127" t="s">
        <v>121</v>
      </c>
      <c r="L5" s="128" t="s">
        <v>122</v>
      </c>
      <c r="M5" s="131" t="s">
        <v>123</v>
      </c>
      <c r="N5" s="131" t="s">
        <v>124</v>
      </c>
    </row>
    <row r="6" spans="1:14" x14ac:dyDescent="0.3">
      <c r="A6" s="124" t="s">
        <v>125</v>
      </c>
      <c r="B6" s="123" t="s">
        <v>126</v>
      </c>
      <c r="C6" s="123">
        <v>10</v>
      </c>
      <c r="D6" s="127" t="s">
        <v>127</v>
      </c>
      <c r="E6" s="127" t="s">
        <v>128</v>
      </c>
      <c r="F6" s="130" t="s">
        <v>129</v>
      </c>
      <c r="G6" s="127" t="s">
        <v>130</v>
      </c>
      <c r="H6" s="128"/>
      <c r="I6" s="128"/>
      <c r="J6" s="128" t="s">
        <v>131</v>
      </c>
      <c r="K6" s="128" t="s">
        <v>132</v>
      </c>
      <c r="L6" s="128" t="s">
        <v>133</v>
      </c>
      <c r="M6" s="131" t="s">
        <v>134</v>
      </c>
      <c r="N6" s="131">
        <v>98101</v>
      </c>
    </row>
    <row r="7" spans="1:14" x14ac:dyDescent="0.3">
      <c r="A7" s="124" t="s">
        <v>135</v>
      </c>
      <c r="B7" s="123" t="s">
        <v>136</v>
      </c>
      <c r="C7" s="123">
        <v>9</v>
      </c>
      <c r="D7" s="127" t="s">
        <v>137</v>
      </c>
      <c r="E7" s="128" t="s">
        <v>138</v>
      </c>
      <c r="F7" s="129" t="s">
        <v>139</v>
      </c>
      <c r="G7" s="127" t="s">
        <v>140</v>
      </c>
      <c r="H7" s="128" t="s">
        <v>141</v>
      </c>
      <c r="I7" s="129" t="s">
        <v>142</v>
      </c>
      <c r="J7" s="128" t="s">
        <v>143</v>
      </c>
      <c r="K7" s="128" t="s">
        <v>144</v>
      </c>
      <c r="L7" s="128" t="s">
        <v>145</v>
      </c>
      <c r="M7" s="131" t="s">
        <v>146</v>
      </c>
      <c r="N7" s="131">
        <v>94105</v>
      </c>
    </row>
    <row r="8" spans="1:14" x14ac:dyDescent="0.3">
      <c r="A8" s="124" t="s">
        <v>147</v>
      </c>
      <c r="B8" s="123" t="s">
        <v>148</v>
      </c>
      <c r="C8" s="123">
        <v>6</v>
      </c>
      <c r="D8" s="127" t="s">
        <v>149</v>
      </c>
      <c r="E8" s="128" t="s">
        <v>150</v>
      </c>
      <c r="F8" s="132" t="s">
        <v>151</v>
      </c>
      <c r="G8" s="128" t="s">
        <v>130</v>
      </c>
      <c r="H8" s="128"/>
      <c r="I8" s="128"/>
      <c r="J8" s="127" t="s">
        <v>152</v>
      </c>
      <c r="K8" s="127" t="s">
        <v>153</v>
      </c>
      <c r="L8" s="128" t="s">
        <v>154</v>
      </c>
      <c r="M8" s="131" t="s">
        <v>155</v>
      </c>
      <c r="N8" s="131" t="s">
        <v>156</v>
      </c>
    </row>
    <row r="9" spans="1:14" x14ac:dyDescent="0.3">
      <c r="A9" s="124" t="s">
        <v>157</v>
      </c>
      <c r="B9" s="123" t="s">
        <v>146</v>
      </c>
      <c r="C9" s="123">
        <v>9</v>
      </c>
      <c r="D9" s="127" t="s">
        <v>137</v>
      </c>
      <c r="E9" s="128" t="s">
        <v>138</v>
      </c>
      <c r="F9" s="129" t="s">
        <v>139</v>
      </c>
      <c r="G9" s="127" t="s">
        <v>140</v>
      </c>
      <c r="H9" s="128" t="s">
        <v>141</v>
      </c>
      <c r="I9" s="129" t="s">
        <v>142</v>
      </c>
      <c r="J9" s="128" t="s">
        <v>143</v>
      </c>
      <c r="K9" s="128" t="s">
        <v>144</v>
      </c>
      <c r="L9" s="128" t="s">
        <v>145</v>
      </c>
      <c r="M9" s="131" t="s">
        <v>146</v>
      </c>
      <c r="N9" s="131">
        <v>94105</v>
      </c>
    </row>
    <row r="10" spans="1:14" x14ac:dyDescent="0.3">
      <c r="A10" s="124" t="s">
        <v>158</v>
      </c>
      <c r="B10" s="123" t="s">
        <v>159</v>
      </c>
      <c r="C10" s="123">
        <v>8</v>
      </c>
      <c r="D10" s="127" t="s">
        <v>160</v>
      </c>
      <c r="E10" s="128" t="s">
        <v>161</v>
      </c>
      <c r="F10" s="129" t="s">
        <v>162</v>
      </c>
      <c r="G10" s="127" t="s">
        <v>163</v>
      </c>
      <c r="H10" s="128" t="s">
        <v>164</v>
      </c>
      <c r="I10" s="130" t="s">
        <v>165</v>
      </c>
      <c r="J10" s="127" t="s">
        <v>166</v>
      </c>
      <c r="K10" s="127" t="s">
        <v>167</v>
      </c>
      <c r="L10" s="128" t="s">
        <v>168</v>
      </c>
      <c r="M10" s="131" t="s">
        <v>159</v>
      </c>
      <c r="N10" s="131" t="s">
        <v>169</v>
      </c>
    </row>
    <row r="11" spans="1:14" x14ac:dyDescent="0.3">
      <c r="A11" s="124" t="s">
        <v>170</v>
      </c>
      <c r="B11" s="123" t="s">
        <v>171</v>
      </c>
      <c r="C11" s="123">
        <v>1</v>
      </c>
      <c r="D11" s="128" t="s">
        <v>172</v>
      </c>
      <c r="E11" s="128" t="s">
        <v>173</v>
      </c>
      <c r="F11" s="130" t="s">
        <v>174</v>
      </c>
      <c r="G11" s="128" t="s">
        <v>130</v>
      </c>
      <c r="H11" s="128"/>
      <c r="I11" s="128"/>
      <c r="J11" s="127" t="s">
        <v>175</v>
      </c>
      <c r="K11" s="127" t="s">
        <v>176</v>
      </c>
      <c r="L11" s="128" t="s">
        <v>177</v>
      </c>
      <c r="M11" s="131" t="s">
        <v>178</v>
      </c>
      <c r="N11" s="131" t="s">
        <v>179</v>
      </c>
    </row>
    <row r="12" spans="1:14" x14ac:dyDescent="0.3">
      <c r="A12" s="124" t="s">
        <v>180</v>
      </c>
      <c r="B12" s="123" t="s">
        <v>181</v>
      </c>
      <c r="C12" s="123">
        <v>4</v>
      </c>
      <c r="D12" s="127" t="s">
        <v>114</v>
      </c>
      <c r="E12" s="128" t="s">
        <v>115</v>
      </c>
      <c r="F12" s="129" t="s">
        <v>116</v>
      </c>
      <c r="G12" s="128" t="s">
        <v>117</v>
      </c>
      <c r="H12" s="128" t="s">
        <v>118</v>
      </c>
      <c r="I12" s="130" t="s">
        <v>119</v>
      </c>
      <c r="J12" s="128" t="s">
        <v>120</v>
      </c>
      <c r="K12" s="127" t="s">
        <v>121</v>
      </c>
      <c r="L12" s="128" t="s">
        <v>122</v>
      </c>
      <c r="M12" s="131" t="s">
        <v>123</v>
      </c>
      <c r="N12" s="131" t="s">
        <v>124</v>
      </c>
    </row>
    <row r="13" spans="1:14" x14ac:dyDescent="0.3">
      <c r="A13" s="225" t="s">
        <v>367</v>
      </c>
      <c r="B13" s="123" t="s">
        <v>123</v>
      </c>
      <c r="C13" s="123">
        <v>4</v>
      </c>
      <c r="D13" s="127" t="s">
        <v>114</v>
      </c>
      <c r="E13" s="128" t="s">
        <v>115</v>
      </c>
      <c r="F13" s="129" t="s">
        <v>116</v>
      </c>
      <c r="G13" s="128" t="s">
        <v>117</v>
      </c>
      <c r="H13" s="128" t="s">
        <v>118</v>
      </c>
      <c r="I13" s="130" t="s">
        <v>119</v>
      </c>
      <c r="J13" s="128" t="s">
        <v>120</v>
      </c>
      <c r="K13" s="127" t="s">
        <v>121</v>
      </c>
      <c r="L13" s="128" t="s">
        <v>122</v>
      </c>
      <c r="M13" s="131" t="s">
        <v>123</v>
      </c>
      <c r="N13" s="131" t="s">
        <v>124</v>
      </c>
    </row>
    <row r="14" spans="1:14" x14ac:dyDescent="0.3">
      <c r="A14" s="124" t="s">
        <v>182</v>
      </c>
      <c r="B14" s="123" t="s">
        <v>183</v>
      </c>
      <c r="C14" s="123">
        <v>9</v>
      </c>
      <c r="D14" s="127" t="s">
        <v>137</v>
      </c>
      <c r="E14" s="128" t="s">
        <v>138</v>
      </c>
      <c r="F14" s="129" t="s">
        <v>139</v>
      </c>
      <c r="G14" s="127" t="s">
        <v>140</v>
      </c>
      <c r="H14" s="128" t="s">
        <v>141</v>
      </c>
      <c r="I14" s="129" t="s">
        <v>142</v>
      </c>
      <c r="J14" s="128" t="s">
        <v>143</v>
      </c>
      <c r="K14" s="128" t="s">
        <v>144</v>
      </c>
      <c r="L14" s="128" t="s">
        <v>145</v>
      </c>
      <c r="M14" s="131" t="s">
        <v>146</v>
      </c>
      <c r="N14" s="131">
        <v>94105</v>
      </c>
    </row>
    <row r="15" spans="1:14" x14ac:dyDescent="0.3">
      <c r="A15" s="124" t="s">
        <v>184</v>
      </c>
      <c r="B15" s="123" t="s">
        <v>185</v>
      </c>
      <c r="C15" s="123">
        <v>10</v>
      </c>
      <c r="D15" s="127" t="s">
        <v>127</v>
      </c>
      <c r="E15" s="127" t="s">
        <v>128</v>
      </c>
      <c r="F15" s="130" t="s">
        <v>129</v>
      </c>
      <c r="G15" s="127" t="s">
        <v>130</v>
      </c>
      <c r="H15" s="128"/>
      <c r="I15" s="128"/>
      <c r="J15" s="128" t="s">
        <v>131</v>
      </c>
      <c r="K15" s="128" t="s">
        <v>132</v>
      </c>
      <c r="L15" s="128" t="s">
        <v>133</v>
      </c>
      <c r="M15" s="131" t="s">
        <v>134</v>
      </c>
      <c r="N15" s="131">
        <v>98101</v>
      </c>
    </row>
    <row r="16" spans="1:14" x14ac:dyDescent="0.3">
      <c r="A16" s="124" t="s">
        <v>186</v>
      </c>
      <c r="B16" s="123" t="s">
        <v>187</v>
      </c>
      <c r="C16" s="123">
        <v>5</v>
      </c>
      <c r="D16" s="127" t="s">
        <v>188</v>
      </c>
      <c r="E16" s="128" t="s">
        <v>189</v>
      </c>
      <c r="F16" s="129" t="s">
        <v>190</v>
      </c>
      <c r="G16" s="128" t="s">
        <v>130</v>
      </c>
      <c r="H16" s="128"/>
      <c r="I16" s="128"/>
      <c r="J16" s="127" t="s">
        <v>191</v>
      </c>
      <c r="K16" s="127" t="s">
        <v>192</v>
      </c>
      <c r="L16" s="128" t="s">
        <v>193</v>
      </c>
      <c r="M16" s="131" t="s">
        <v>187</v>
      </c>
      <c r="N16" s="131" t="s">
        <v>194</v>
      </c>
    </row>
    <row r="17" spans="1:14" x14ac:dyDescent="0.3">
      <c r="A17" s="124" t="s">
        <v>195</v>
      </c>
      <c r="B17" s="123" t="s">
        <v>196</v>
      </c>
      <c r="C17" s="123">
        <v>5</v>
      </c>
      <c r="D17" s="127" t="s">
        <v>188</v>
      </c>
      <c r="E17" s="128" t="s">
        <v>189</v>
      </c>
      <c r="F17" s="129" t="s">
        <v>190</v>
      </c>
      <c r="G17" s="128" t="s">
        <v>130</v>
      </c>
      <c r="H17" s="128"/>
      <c r="I17" s="128"/>
      <c r="J17" s="127" t="s">
        <v>191</v>
      </c>
      <c r="K17" s="127" t="s">
        <v>192</v>
      </c>
      <c r="L17" s="128" t="s">
        <v>193</v>
      </c>
      <c r="M17" s="131" t="s">
        <v>187</v>
      </c>
      <c r="N17" s="131" t="s">
        <v>194</v>
      </c>
    </row>
    <row r="18" spans="1:14" x14ac:dyDescent="0.3">
      <c r="A18" s="124" t="s">
        <v>197</v>
      </c>
      <c r="B18" s="123" t="s">
        <v>198</v>
      </c>
      <c r="C18" s="123">
        <v>7</v>
      </c>
      <c r="D18" s="127" t="s">
        <v>199</v>
      </c>
      <c r="E18" s="128" t="s">
        <v>200</v>
      </c>
      <c r="F18" s="129" t="s">
        <v>201</v>
      </c>
      <c r="G18" s="128" t="s">
        <v>130</v>
      </c>
      <c r="H18" s="128"/>
      <c r="I18" s="128"/>
      <c r="J18" s="224" t="s">
        <v>364</v>
      </c>
      <c r="K18" s="224" t="s">
        <v>365</v>
      </c>
      <c r="L18" s="128" t="s">
        <v>366</v>
      </c>
      <c r="M18" s="131" t="s">
        <v>202</v>
      </c>
      <c r="N18" s="131">
        <v>66219</v>
      </c>
    </row>
    <row r="19" spans="1:14" x14ac:dyDescent="0.3">
      <c r="A19" s="124" t="s">
        <v>203</v>
      </c>
      <c r="B19" s="123" t="s">
        <v>204</v>
      </c>
      <c r="C19" s="123">
        <v>7</v>
      </c>
      <c r="D19" s="127" t="s">
        <v>199</v>
      </c>
      <c r="E19" s="128" t="s">
        <v>200</v>
      </c>
      <c r="F19" s="129" t="s">
        <v>201</v>
      </c>
      <c r="G19" s="128" t="s">
        <v>130</v>
      </c>
      <c r="H19" s="128"/>
      <c r="I19" s="128"/>
      <c r="J19" s="127" t="s">
        <v>364</v>
      </c>
      <c r="K19" s="127" t="s">
        <v>365</v>
      </c>
      <c r="L19" s="128" t="s">
        <v>366</v>
      </c>
      <c r="M19" s="131" t="s">
        <v>202</v>
      </c>
      <c r="N19" s="131">
        <v>66219</v>
      </c>
    </row>
    <row r="20" spans="1:14" x14ac:dyDescent="0.3">
      <c r="A20" s="124" t="s">
        <v>205</v>
      </c>
      <c r="B20" s="123" t="s">
        <v>206</v>
      </c>
      <c r="C20" s="123">
        <v>4</v>
      </c>
      <c r="D20" s="127" t="s">
        <v>114</v>
      </c>
      <c r="E20" s="128" t="s">
        <v>115</v>
      </c>
      <c r="F20" s="129" t="s">
        <v>116</v>
      </c>
      <c r="G20" s="128" t="s">
        <v>117</v>
      </c>
      <c r="H20" s="128" t="s">
        <v>118</v>
      </c>
      <c r="I20" s="130" t="s">
        <v>119</v>
      </c>
      <c r="J20" s="128" t="s">
        <v>120</v>
      </c>
      <c r="K20" s="127" t="s">
        <v>121</v>
      </c>
      <c r="L20" s="128" t="s">
        <v>122</v>
      </c>
      <c r="M20" s="131" t="s">
        <v>123</v>
      </c>
      <c r="N20" s="131" t="s">
        <v>124</v>
      </c>
    </row>
    <row r="21" spans="1:14" x14ac:dyDescent="0.3">
      <c r="A21" s="225" t="s">
        <v>368</v>
      </c>
      <c r="B21" s="123" t="s">
        <v>207</v>
      </c>
      <c r="C21" s="123">
        <v>6</v>
      </c>
      <c r="D21" s="127" t="s">
        <v>149</v>
      </c>
      <c r="E21" s="251" t="s">
        <v>150</v>
      </c>
      <c r="F21" s="132" t="s">
        <v>151</v>
      </c>
      <c r="G21" s="128" t="s">
        <v>130</v>
      </c>
      <c r="H21" s="128"/>
      <c r="I21" s="128"/>
      <c r="J21" s="127" t="s">
        <v>152</v>
      </c>
      <c r="K21" s="127" t="s">
        <v>153</v>
      </c>
      <c r="L21" s="128" t="s">
        <v>154</v>
      </c>
      <c r="M21" s="131" t="s">
        <v>155</v>
      </c>
      <c r="N21" s="131" t="s">
        <v>156</v>
      </c>
    </row>
    <row r="22" spans="1:14" x14ac:dyDescent="0.3">
      <c r="A22" s="124" t="s">
        <v>208</v>
      </c>
      <c r="B22" s="123" t="s">
        <v>209</v>
      </c>
      <c r="C22" s="123">
        <v>1</v>
      </c>
      <c r="D22" s="128" t="s">
        <v>172</v>
      </c>
      <c r="E22" s="128" t="s">
        <v>173</v>
      </c>
      <c r="F22" s="130" t="s">
        <v>174</v>
      </c>
      <c r="G22" s="128" t="s">
        <v>130</v>
      </c>
      <c r="H22" s="128"/>
      <c r="I22" s="128"/>
      <c r="J22" s="127" t="s">
        <v>175</v>
      </c>
      <c r="K22" s="127" t="s">
        <v>176</v>
      </c>
      <c r="L22" s="128" t="s">
        <v>177</v>
      </c>
      <c r="M22" s="131" t="s">
        <v>178</v>
      </c>
      <c r="N22" s="131" t="s">
        <v>179</v>
      </c>
    </row>
    <row r="23" spans="1:14" x14ac:dyDescent="0.3">
      <c r="A23" s="124" t="s">
        <v>210</v>
      </c>
      <c r="B23" s="123" t="s">
        <v>178</v>
      </c>
      <c r="C23" s="123">
        <v>1</v>
      </c>
      <c r="D23" s="128" t="s">
        <v>172</v>
      </c>
      <c r="E23" s="128" t="s">
        <v>173</v>
      </c>
      <c r="F23" s="130" t="s">
        <v>174</v>
      </c>
      <c r="G23" s="128" t="s">
        <v>130</v>
      </c>
      <c r="H23" s="128"/>
      <c r="I23" s="128"/>
      <c r="J23" s="127" t="s">
        <v>175</v>
      </c>
      <c r="K23" s="127" t="s">
        <v>176</v>
      </c>
      <c r="L23" s="128" t="s">
        <v>177</v>
      </c>
      <c r="M23" s="131" t="s">
        <v>178</v>
      </c>
      <c r="N23" s="131" t="s">
        <v>179</v>
      </c>
    </row>
    <row r="24" spans="1:14" x14ac:dyDescent="0.3">
      <c r="A24" s="124" t="s">
        <v>211</v>
      </c>
      <c r="B24" s="123" t="s">
        <v>212</v>
      </c>
      <c r="C24" s="123">
        <v>5</v>
      </c>
      <c r="D24" s="127" t="s">
        <v>188</v>
      </c>
      <c r="E24" s="128" t="s">
        <v>189</v>
      </c>
      <c r="F24" s="129" t="s">
        <v>190</v>
      </c>
      <c r="G24" s="128" t="s">
        <v>130</v>
      </c>
      <c r="H24" s="128"/>
      <c r="I24" s="128"/>
      <c r="J24" s="127" t="s">
        <v>191</v>
      </c>
      <c r="K24" s="127" t="s">
        <v>192</v>
      </c>
      <c r="L24" s="128" t="s">
        <v>193</v>
      </c>
      <c r="M24" s="131" t="s">
        <v>187</v>
      </c>
      <c r="N24" s="131" t="s">
        <v>194</v>
      </c>
    </row>
    <row r="25" spans="1:14" x14ac:dyDescent="0.3">
      <c r="A25" s="124" t="s">
        <v>213</v>
      </c>
      <c r="B25" s="123" t="s">
        <v>214</v>
      </c>
      <c r="C25" s="123">
        <v>5</v>
      </c>
      <c r="D25" s="127" t="s">
        <v>188</v>
      </c>
      <c r="E25" s="128" t="s">
        <v>189</v>
      </c>
      <c r="F25" s="129" t="s">
        <v>190</v>
      </c>
      <c r="G25" s="128" t="s">
        <v>130</v>
      </c>
      <c r="H25" s="128"/>
      <c r="I25" s="128"/>
      <c r="J25" s="127" t="s">
        <v>191</v>
      </c>
      <c r="K25" s="127" t="s">
        <v>192</v>
      </c>
      <c r="L25" s="128" t="s">
        <v>193</v>
      </c>
      <c r="M25" s="131" t="s">
        <v>187</v>
      </c>
      <c r="N25" s="131" t="s">
        <v>194</v>
      </c>
    </row>
    <row r="26" spans="1:14" x14ac:dyDescent="0.3">
      <c r="A26" s="124" t="s">
        <v>215</v>
      </c>
      <c r="B26" s="123" t="s">
        <v>216</v>
      </c>
      <c r="C26" s="123">
        <v>4</v>
      </c>
      <c r="D26" s="127" t="s">
        <v>114</v>
      </c>
      <c r="E26" s="128" t="s">
        <v>115</v>
      </c>
      <c r="F26" s="129" t="s">
        <v>116</v>
      </c>
      <c r="G26" s="128" t="s">
        <v>117</v>
      </c>
      <c r="H26" s="128" t="s">
        <v>118</v>
      </c>
      <c r="I26" s="130" t="s">
        <v>119</v>
      </c>
      <c r="J26" s="128" t="s">
        <v>120</v>
      </c>
      <c r="K26" s="127" t="s">
        <v>121</v>
      </c>
      <c r="L26" s="128" t="s">
        <v>122</v>
      </c>
      <c r="M26" s="131" t="s">
        <v>123</v>
      </c>
      <c r="N26" s="131" t="s">
        <v>124</v>
      </c>
    </row>
    <row r="27" spans="1:14" x14ac:dyDescent="0.3">
      <c r="A27" s="124" t="s">
        <v>217</v>
      </c>
      <c r="B27" s="123" t="s">
        <v>218</v>
      </c>
      <c r="C27" s="123">
        <v>7</v>
      </c>
      <c r="D27" s="127" t="s">
        <v>199</v>
      </c>
      <c r="E27" s="128" t="s">
        <v>200</v>
      </c>
      <c r="F27" s="129" t="s">
        <v>201</v>
      </c>
      <c r="G27" s="128" t="s">
        <v>130</v>
      </c>
      <c r="H27" s="128"/>
      <c r="I27" s="128"/>
      <c r="J27" s="127" t="s">
        <v>364</v>
      </c>
      <c r="K27" s="127" t="s">
        <v>365</v>
      </c>
      <c r="L27" s="128" t="s">
        <v>366</v>
      </c>
      <c r="M27" s="131" t="s">
        <v>202</v>
      </c>
      <c r="N27" s="131">
        <v>66219</v>
      </c>
    </row>
    <row r="28" spans="1:14" x14ac:dyDescent="0.3">
      <c r="A28" s="124" t="s">
        <v>219</v>
      </c>
      <c r="B28" s="123" t="s">
        <v>220</v>
      </c>
      <c r="C28" s="123">
        <v>8</v>
      </c>
      <c r="D28" s="127" t="s">
        <v>160</v>
      </c>
      <c r="E28" s="128" t="s">
        <v>161</v>
      </c>
      <c r="F28" s="129" t="s">
        <v>162</v>
      </c>
      <c r="G28" s="127" t="s">
        <v>163</v>
      </c>
      <c r="H28" s="128" t="s">
        <v>164</v>
      </c>
      <c r="I28" s="130" t="s">
        <v>165</v>
      </c>
      <c r="J28" s="127" t="s">
        <v>166</v>
      </c>
      <c r="K28" s="127" t="s">
        <v>167</v>
      </c>
      <c r="L28" s="128" t="s">
        <v>168</v>
      </c>
      <c r="M28" s="131" t="s">
        <v>159</v>
      </c>
      <c r="N28" s="131" t="s">
        <v>169</v>
      </c>
    </row>
    <row r="29" spans="1:14" x14ac:dyDescent="0.3">
      <c r="A29" s="124" t="s">
        <v>221</v>
      </c>
      <c r="B29" s="123" t="s">
        <v>222</v>
      </c>
      <c r="C29" s="123">
        <v>7</v>
      </c>
      <c r="D29" s="127" t="s">
        <v>199</v>
      </c>
      <c r="E29" s="128" t="s">
        <v>200</v>
      </c>
      <c r="F29" s="129" t="s">
        <v>201</v>
      </c>
      <c r="G29" s="128" t="s">
        <v>130</v>
      </c>
      <c r="H29" s="128"/>
      <c r="I29" s="128"/>
      <c r="J29" s="127" t="s">
        <v>364</v>
      </c>
      <c r="K29" s="127" t="s">
        <v>365</v>
      </c>
      <c r="L29" s="128" t="s">
        <v>366</v>
      </c>
      <c r="M29" s="131" t="s">
        <v>202</v>
      </c>
      <c r="N29" s="131">
        <v>66219</v>
      </c>
    </row>
    <row r="30" spans="1:14" x14ac:dyDescent="0.3">
      <c r="A30" s="124" t="s">
        <v>223</v>
      </c>
      <c r="B30" s="123" t="s">
        <v>224</v>
      </c>
      <c r="C30" s="123">
        <v>9</v>
      </c>
      <c r="D30" s="127" t="s">
        <v>137</v>
      </c>
      <c r="E30" s="128" t="s">
        <v>138</v>
      </c>
      <c r="F30" s="129" t="s">
        <v>139</v>
      </c>
      <c r="G30" s="127" t="s">
        <v>140</v>
      </c>
      <c r="H30" s="128" t="s">
        <v>141</v>
      </c>
      <c r="I30" s="129" t="s">
        <v>142</v>
      </c>
      <c r="J30" s="128" t="s">
        <v>143</v>
      </c>
      <c r="K30" s="128" t="s">
        <v>144</v>
      </c>
      <c r="L30" s="128" t="s">
        <v>145</v>
      </c>
      <c r="M30" s="131" t="s">
        <v>146</v>
      </c>
      <c r="N30" s="131">
        <v>94105</v>
      </c>
    </row>
    <row r="31" spans="1:14" x14ac:dyDescent="0.3">
      <c r="A31" s="124" t="s">
        <v>225</v>
      </c>
      <c r="B31" s="123" t="s">
        <v>226</v>
      </c>
      <c r="C31" s="123">
        <v>1</v>
      </c>
      <c r="D31" s="128" t="s">
        <v>172</v>
      </c>
      <c r="E31" s="128" t="s">
        <v>173</v>
      </c>
      <c r="F31" s="130" t="s">
        <v>174</v>
      </c>
      <c r="G31" s="128" t="s">
        <v>130</v>
      </c>
      <c r="H31" s="128"/>
      <c r="I31" s="128"/>
      <c r="J31" s="127" t="s">
        <v>175</v>
      </c>
      <c r="K31" s="127" t="s">
        <v>176</v>
      </c>
      <c r="L31" s="128" t="s">
        <v>177</v>
      </c>
      <c r="M31" s="131" t="s">
        <v>178</v>
      </c>
      <c r="N31" s="131" t="s">
        <v>179</v>
      </c>
    </row>
    <row r="32" spans="1:14" x14ac:dyDescent="0.3">
      <c r="A32" s="124" t="s">
        <v>227</v>
      </c>
      <c r="B32" s="123" t="s">
        <v>228</v>
      </c>
      <c r="C32" s="123">
        <v>2</v>
      </c>
      <c r="D32" s="128" t="s">
        <v>229</v>
      </c>
      <c r="E32" s="128" t="s">
        <v>230</v>
      </c>
      <c r="F32" s="130" t="s">
        <v>231</v>
      </c>
      <c r="G32" s="127" t="s">
        <v>232</v>
      </c>
      <c r="H32" s="128" t="s">
        <v>233</v>
      </c>
      <c r="I32" s="130" t="s">
        <v>234</v>
      </c>
      <c r="J32" s="127" t="s">
        <v>235</v>
      </c>
      <c r="K32" s="127" t="s">
        <v>236</v>
      </c>
      <c r="L32" s="128" t="s">
        <v>237</v>
      </c>
      <c r="M32" s="131" t="s">
        <v>238</v>
      </c>
      <c r="N32" s="131" t="s">
        <v>239</v>
      </c>
    </row>
    <row r="33" spans="1:14" x14ac:dyDescent="0.3">
      <c r="A33" s="124" t="s">
        <v>240</v>
      </c>
      <c r="B33" s="123" t="s">
        <v>241</v>
      </c>
      <c r="C33" s="123">
        <v>6</v>
      </c>
      <c r="D33" s="127" t="s">
        <v>149</v>
      </c>
      <c r="E33" s="251" t="s">
        <v>150</v>
      </c>
      <c r="F33" s="132" t="s">
        <v>151</v>
      </c>
      <c r="G33" s="128" t="s">
        <v>130</v>
      </c>
      <c r="H33" s="128"/>
      <c r="I33" s="128"/>
      <c r="J33" s="127" t="s">
        <v>152</v>
      </c>
      <c r="K33" s="127" t="s">
        <v>153</v>
      </c>
      <c r="L33" s="128" t="s">
        <v>154</v>
      </c>
      <c r="M33" s="131" t="s">
        <v>155</v>
      </c>
      <c r="N33" s="131" t="s">
        <v>156</v>
      </c>
    </row>
    <row r="34" spans="1:14" x14ac:dyDescent="0.3">
      <c r="A34" s="124" t="s">
        <v>237</v>
      </c>
      <c r="B34" s="123" t="s">
        <v>238</v>
      </c>
      <c r="C34" s="123">
        <v>2</v>
      </c>
      <c r="D34" s="128" t="s">
        <v>229</v>
      </c>
      <c r="E34" s="128" t="s">
        <v>230</v>
      </c>
      <c r="F34" s="130" t="s">
        <v>231</v>
      </c>
      <c r="G34" s="127" t="s">
        <v>232</v>
      </c>
      <c r="H34" s="128" t="s">
        <v>233</v>
      </c>
      <c r="I34" s="130" t="s">
        <v>234</v>
      </c>
      <c r="J34" s="127" t="s">
        <v>235</v>
      </c>
      <c r="K34" s="127" t="s">
        <v>236</v>
      </c>
      <c r="L34" s="128" t="s">
        <v>237</v>
      </c>
      <c r="M34" s="131" t="s">
        <v>238</v>
      </c>
      <c r="N34" s="131" t="s">
        <v>239</v>
      </c>
    </row>
    <row r="35" spans="1:14" x14ac:dyDescent="0.3">
      <c r="A35" s="124" t="s">
        <v>242</v>
      </c>
      <c r="B35" s="123" t="s">
        <v>243</v>
      </c>
      <c r="C35" s="123">
        <v>4</v>
      </c>
      <c r="D35" s="127" t="s">
        <v>114</v>
      </c>
      <c r="E35" s="128" t="s">
        <v>115</v>
      </c>
      <c r="F35" s="129" t="s">
        <v>116</v>
      </c>
      <c r="G35" s="128" t="s">
        <v>117</v>
      </c>
      <c r="H35" s="128" t="s">
        <v>118</v>
      </c>
      <c r="I35" s="130" t="s">
        <v>119</v>
      </c>
      <c r="J35" s="128" t="s">
        <v>120</v>
      </c>
      <c r="K35" s="127" t="s">
        <v>121</v>
      </c>
      <c r="L35" s="128" t="s">
        <v>122</v>
      </c>
      <c r="M35" s="131" t="s">
        <v>123</v>
      </c>
      <c r="N35" s="131" t="s">
        <v>124</v>
      </c>
    </row>
    <row r="36" spans="1:14" x14ac:dyDescent="0.3">
      <c r="A36" s="124" t="s">
        <v>244</v>
      </c>
      <c r="B36" s="123" t="s">
        <v>245</v>
      </c>
      <c r="C36" s="123">
        <v>8</v>
      </c>
      <c r="D36" s="127" t="s">
        <v>160</v>
      </c>
      <c r="E36" s="128" t="s">
        <v>161</v>
      </c>
      <c r="F36" s="129" t="s">
        <v>162</v>
      </c>
      <c r="G36" s="127" t="s">
        <v>163</v>
      </c>
      <c r="H36" s="128" t="s">
        <v>164</v>
      </c>
      <c r="I36" s="130" t="s">
        <v>165</v>
      </c>
      <c r="J36" s="127" t="s">
        <v>166</v>
      </c>
      <c r="K36" s="127" t="s">
        <v>167</v>
      </c>
      <c r="L36" s="128" t="s">
        <v>168</v>
      </c>
      <c r="M36" s="131" t="s">
        <v>159</v>
      </c>
      <c r="N36" s="131" t="s">
        <v>169</v>
      </c>
    </row>
    <row r="37" spans="1:14" x14ac:dyDescent="0.3">
      <c r="A37" s="124" t="s">
        <v>246</v>
      </c>
      <c r="B37" s="123" t="s">
        <v>247</v>
      </c>
      <c r="C37" s="123">
        <v>5</v>
      </c>
      <c r="D37" s="127" t="s">
        <v>188</v>
      </c>
      <c r="E37" s="128" t="s">
        <v>189</v>
      </c>
      <c r="F37" s="129" t="s">
        <v>190</v>
      </c>
      <c r="G37" s="128" t="s">
        <v>130</v>
      </c>
      <c r="H37" s="128"/>
      <c r="I37" s="128"/>
      <c r="J37" s="127" t="s">
        <v>191</v>
      </c>
      <c r="K37" s="127" t="s">
        <v>192</v>
      </c>
      <c r="L37" s="128" t="s">
        <v>193</v>
      </c>
      <c r="M37" s="131" t="s">
        <v>187</v>
      </c>
      <c r="N37" s="131" t="s">
        <v>194</v>
      </c>
    </row>
    <row r="38" spans="1:14" x14ac:dyDescent="0.3">
      <c r="A38" s="124" t="s">
        <v>248</v>
      </c>
      <c r="B38" s="123" t="s">
        <v>249</v>
      </c>
      <c r="C38" s="123">
        <v>6</v>
      </c>
      <c r="D38" s="127" t="s">
        <v>149</v>
      </c>
      <c r="E38" s="251" t="s">
        <v>150</v>
      </c>
      <c r="F38" s="132" t="s">
        <v>151</v>
      </c>
      <c r="G38" s="128" t="s">
        <v>130</v>
      </c>
      <c r="H38" s="128"/>
      <c r="I38" s="128"/>
      <c r="J38" s="127" t="s">
        <v>152</v>
      </c>
      <c r="K38" s="127" t="s">
        <v>153</v>
      </c>
      <c r="L38" s="128" t="s">
        <v>154</v>
      </c>
      <c r="M38" s="131" t="s">
        <v>155</v>
      </c>
      <c r="N38" s="131" t="s">
        <v>156</v>
      </c>
    </row>
    <row r="39" spans="1:14" x14ac:dyDescent="0.3">
      <c r="A39" s="124" t="s">
        <v>250</v>
      </c>
      <c r="B39" s="123" t="s">
        <v>251</v>
      </c>
      <c r="C39" s="123">
        <v>10</v>
      </c>
      <c r="D39" s="127" t="s">
        <v>127</v>
      </c>
      <c r="E39" s="127" t="s">
        <v>128</v>
      </c>
      <c r="F39" s="130" t="s">
        <v>129</v>
      </c>
      <c r="G39" s="127" t="s">
        <v>130</v>
      </c>
      <c r="H39" s="128"/>
      <c r="I39" s="128"/>
      <c r="J39" s="128" t="s">
        <v>131</v>
      </c>
      <c r="K39" s="128" t="s">
        <v>132</v>
      </c>
      <c r="L39" s="128" t="s">
        <v>133</v>
      </c>
      <c r="M39" s="131" t="s">
        <v>134</v>
      </c>
      <c r="N39" s="131">
        <v>98101</v>
      </c>
    </row>
    <row r="40" spans="1:14" x14ac:dyDescent="0.3">
      <c r="A40" s="124" t="s">
        <v>252</v>
      </c>
      <c r="B40" s="123" t="s">
        <v>253</v>
      </c>
      <c r="C40" s="123">
        <v>1</v>
      </c>
      <c r="D40" s="128" t="s">
        <v>172</v>
      </c>
      <c r="E40" s="128" t="s">
        <v>173</v>
      </c>
      <c r="F40" s="130" t="s">
        <v>174</v>
      </c>
      <c r="G40" s="128" t="s">
        <v>130</v>
      </c>
      <c r="H40" s="128"/>
      <c r="I40" s="128"/>
      <c r="J40" s="127" t="s">
        <v>175</v>
      </c>
      <c r="K40" s="127" t="s">
        <v>176</v>
      </c>
      <c r="L40" s="128" t="s">
        <v>177</v>
      </c>
      <c r="M40" s="131" t="s">
        <v>178</v>
      </c>
      <c r="N40" s="131" t="s">
        <v>179</v>
      </c>
    </row>
    <row r="41" spans="1:14" x14ac:dyDescent="0.3">
      <c r="A41" s="124" t="s">
        <v>254</v>
      </c>
      <c r="B41" s="123" t="s">
        <v>255</v>
      </c>
      <c r="C41" s="123">
        <v>4</v>
      </c>
      <c r="D41" s="127" t="s">
        <v>114</v>
      </c>
      <c r="E41" s="128" t="s">
        <v>115</v>
      </c>
      <c r="F41" s="129" t="s">
        <v>116</v>
      </c>
      <c r="G41" s="128" t="s">
        <v>117</v>
      </c>
      <c r="H41" s="128" t="s">
        <v>118</v>
      </c>
      <c r="I41" s="130" t="s">
        <v>119</v>
      </c>
      <c r="J41" s="128" t="s">
        <v>120</v>
      </c>
      <c r="K41" s="127" t="s">
        <v>121</v>
      </c>
      <c r="L41" s="128" t="s">
        <v>122</v>
      </c>
      <c r="M41" s="131" t="s">
        <v>123</v>
      </c>
      <c r="N41" s="131" t="s">
        <v>124</v>
      </c>
    </row>
    <row r="42" spans="1:14" x14ac:dyDescent="0.3">
      <c r="A42" s="124" t="s">
        <v>256</v>
      </c>
      <c r="B42" s="123" t="s">
        <v>257</v>
      </c>
      <c r="C42" s="123">
        <v>8</v>
      </c>
      <c r="D42" s="127" t="s">
        <v>160</v>
      </c>
      <c r="E42" s="128" t="s">
        <v>161</v>
      </c>
      <c r="F42" s="129" t="s">
        <v>162</v>
      </c>
      <c r="G42" s="127" t="s">
        <v>163</v>
      </c>
      <c r="H42" s="128" t="s">
        <v>164</v>
      </c>
      <c r="I42" s="130" t="s">
        <v>165</v>
      </c>
      <c r="J42" s="127" t="s">
        <v>166</v>
      </c>
      <c r="K42" s="127" t="s">
        <v>167</v>
      </c>
      <c r="L42" s="128" t="s">
        <v>168</v>
      </c>
      <c r="M42" s="131" t="s">
        <v>159</v>
      </c>
      <c r="N42" s="131" t="s">
        <v>169</v>
      </c>
    </row>
    <row r="43" spans="1:14" x14ac:dyDescent="0.3">
      <c r="A43" s="124" t="s">
        <v>258</v>
      </c>
      <c r="B43" s="123" t="s">
        <v>259</v>
      </c>
      <c r="C43" s="123">
        <v>4</v>
      </c>
      <c r="D43" s="127" t="s">
        <v>114</v>
      </c>
      <c r="E43" s="128" t="s">
        <v>115</v>
      </c>
      <c r="F43" s="129" t="s">
        <v>116</v>
      </c>
      <c r="G43" s="128" t="s">
        <v>117</v>
      </c>
      <c r="H43" s="128" t="s">
        <v>118</v>
      </c>
      <c r="I43" s="130" t="s">
        <v>119</v>
      </c>
      <c r="J43" s="128" t="s">
        <v>120</v>
      </c>
      <c r="K43" s="127" t="s">
        <v>121</v>
      </c>
      <c r="L43" s="128" t="s">
        <v>122</v>
      </c>
      <c r="M43" s="131" t="s">
        <v>123</v>
      </c>
      <c r="N43" s="131" t="s">
        <v>124</v>
      </c>
    </row>
    <row r="44" spans="1:14" x14ac:dyDescent="0.3">
      <c r="A44" s="124" t="s">
        <v>260</v>
      </c>
      <c r="B44" s="123" t="s">
        <v>155</v>
      </c>
      <c r="C44" s="123">
        <v>6</v>
      </c>
      <c r="D44" s="127" t="s">
        <v>149</v>
      </c>
      <c r="E44" s="251" t="s">
        <v>150</v>
      </c>
      <c r="F44" s="132" t="s">
        <v>151</v>
      </c>
      <c r="G44" s="128" t="s">
        <v>130</v>
      </c>
      <c r="H44" s="128"/>
      <c r="I44" s="128"/>
      <c r="J44" s="127" t="s">
        <v>152</v>
      </c>
      <c r="K44" s="127" t="s">
        <v>153</v>
      </c>
      <c r="L44" s="128" t="s">
        <v>154</v>
      </c>
      <c r="M44" s="131" t="s">
        <v>155</v>
      </c>
      <c r="N44" s="131" t="s">
        <v>156</v>
      </c>
    </row>
    <row r="45" spans="1:14" x14ac:dyDescent="0.3">
      <c r="A45" s="124" t="s">
        <v>261</v>
      </c>
      <c r="B45" s="123" t="s">
        <v>262</v>
      </c>
      <c r="C45" s="123">
        <v>8</v>
      </c>
      <c r="D45" s="127" t="s">
        <v>160</v>
      </c>
      <c r="E45" s="128" t="s">
        <v>161</v>
      </c>
      <c r="F45" s="129" t="s">
        <v>162</v>
      </c>
      <c r="G45" s="127" t="s">
        <v>163</v>
      </c>
      <c r="H45" s="128" t="s">
        <v>164</v>
      </c>
      <c r="I45" s="130" t="s">
        <v>165</v>
      </c>
      <c r="J45" s="127" t="s">
        <v>166</v>
      </c>
      <c r="K45" s="127" t="s">
        <v>167</v>
      </c>
      <c r="L45" s="128" t="s">
        <v>168</v>
      </c>
      <c r="M45" s="131" t="s">
        <v>159</v>
      </c>
      <c r="N45" s="131" t="s">
        <v>169</v>
      </c>
    </row>
    <row r="46" spans="1:14" x14ac:dyDescent="0.3">
      <c r="A46" s="124" t="s">
        <v>263</v>
      </c>
      <c r="B46" s="123" t="s">
        <v>264</v>
      </c>
      <c r="C46" s="123">
        <v>1</v>
      </c>
      <c r="D46" s="128" t="s">
        <v>172</v>
      </c>
      <c r="E46" s="128" t="s">
        <v>173</v>
      </c>
      <c r="F46" s="130" t="s">
        <v>174</v>
      </c>
      <c r="G46" s="128" t="s">
        <v>130</v>
      </c>
      <c r="H46" s="128"/>
      <c r="I46" s="128"/>
      <c r="J46" s="127" t="s">
        <v>175</v>
      </c>
      <c r="K46" s="127" t="s">
        <v>176</v>
      </c>
      <c r="L46" s="128" t="s">
        <v>177</v>
      </c>
      <c r="M46" s="131" t="s">
        <v>178</v>
      </c>
      <c r="N46" s="131" t="s">
        <v>179</v>
      </c>
    </row>
    <row r="47" spans="1:14" x14ac:dyDescent="0.3">
      <c r="A47" s="124" t="s">
        <v>265</v>
      </c>
      <c r="B47" s="123" t="s">
        <v>134</v>
      </c>
      <c r="C47" s="123">
        <v>10</v>
      </c>
      <c r="D47" s="127" t="s">
        <v>127</v>
      </c>
      <c r="E47" s="127" t="s">
        <v>128</v>
      </c>
      <c r="F47" s="130" t="s">
        <v>129</v>
      </c>
      <c r="G47" s="127" t="s">
        <v>130</v>
      </c>
      <c r="H47" s="128"/>
      <c r="I47" s="128"/>
      <c r="J47" s="128" t="s">
        <v>131</v>
      </c>
      <c r="K47" s="128" t="s">
        <v>132</v>
      </c>
      <c r="L47" s="128" t="s">
        <v>133</v>
      </c>
      <c r="M47" s="131" t="s">
        <v>134</v>
      </c>
      <c r="N47" s="131">
        <v>98101</v>
      </c>
    </row>
    <row r="48" spans="1:14" x14ac:dyDescent="0.3">
      <c r="A48" s="124" t="s">
        <v>266</v>
      </c>
      <c r="B48" s="123" t="s">
        <v>267</v>
      </c>
      <c r="C48" s="123">
        <v>5</v>
      </c>
      <c r="D48" s="127" t="s">
        <v>188</v>
      </c>
      <c r="E48" s="128" t="s">
        <v>189</v>
      </c>
      <c r="F48" s="129" t="s">
        <v>190</v>
      </c>
      <c r="G48" s="128" t="s">
        <v>130</v>
      </c>
      <c r="H48" s="128"/>
      <c r="I48" s="128"/>
      <c r="J48" s="127" t="s">
        <v>191</v>
      </c>
      <c r="K48" s="127" t="s">
        <v>192</v>
      </c>
      <c r="L48" s="128" t="s">
        <v>193</v>
      </c>
      <c r="M48" s="131" t="s">
        <v>187</v>
      </c>
      <c r="N48" s="131" t="s">
        <v>194</v>
      </c>
    </row>
    <row r="49" spans="1:14" x14ac:dyDescent="0.3">
      <c r="A49" s="124" t="s">
        <v>268</v>
      </c>
      <c r="B49" s="123" t="s">
        <v>269</v>
      </c>
      <c r="C49" s="123">
        <v>8</v>
      </c>
      <c r="D49" s="127" t="s">
        <v>160</v>
      </c>
      <c r="E49" s="128" t="s">
        <v>161</v>
      </c>
      <c r="F49" s="129" t="s">
        <v>162</v>
      </c>
      <c r="G49" s="127" t="s">
        <v>163</v>
      </c>
      <c r="H49" s="128" t="s">
        <v>164</v>
      </c>
      <c r="I49" s="130" t="s">
        <v>165</v>
      </c>
      <c r="J49" s="127" t="s">
        <v>166</v>
      </c>
      <c r="K49" s="127" t="s">
        <v>167</v>
      </c>
      <c r="L49" s="128" t="s">
        <v>168</v>
      </c>
      <c r="M49" s="131" t="s">
        <v>159</v>
      </c>
      <c r="N49" s="131" t="s">
        <v>169</v>
      </c>
    </row>
    <row r="50" spans="1:14" x14ac:dyDescent="0.3">
      <c r="A50" s="124" t="s">
        <v>270</v>
      </c>
      <c r="B50" s="123" t="s">
        <v>271</v>
      </c>
      <c r="C50" s="123">
        <v>3</v>
      </c>
      <c r="D50" s="127" t="s">
        <v>130</v>
      </c>
      <c r="E50" s="128"/>
      <c r="F50" s="128"/>
      <c r="G50" s="128"/>
      <c r="H50" s="128"/>
      <c r="I50" s="128"/>
      <c r="J50" s="128"/>
      <c r="K50" s="128"/>
      <c r="L50" s="128"/>
      <c r="M50" s="131"/>
      <c r="N50" s="131"/>
    </row>
    <row r="51" spans="1:14" x14ac:dyDescent="0.3">
      <c r="A51" s="124" t="s">
        <v>272</v>
      </c>
      <c r="B51" s="123" t="s">
        <v>273</v>
      </c>
      <c r="C51" s="123">
        <v>3</v>
      </c>
      <c r="D51" s="127" t="s">
        <v>130</v>
      </c>
      <c r="E51" s="128"/>
      <c r="F51" s="128"/>
      <c r="G51" s="128"/>
      <c r="H51" s="128"/>
      <c r="I51" s="128"/>
      <c r="J51" s="128"/>
      <c r="K51" s="128"/>
      <c r="L51" s="128"/>
      <c r="M51" s="131"/>
      <c r="N51" s="131"/>
    </row>
    <row r="52" spans="1:14" x14ac:dyDescent="0.3">
      <c r="A52" s="124" t="s">
        <v>274</v>
      </c>
      <c r="B52" s="123" t="s">
        <v>275</v>
      </c>
      <c r="C52" s="123">
        <v>3</v>
      </c>
      <c r="D52" s="127" t="s">
        <v>130</v>
      </c>
      <c r="E52" s="128"/>
      <c r="F52" s="128"/>
      <c r="G52" s="128"/>
      <c r="H52" s="128"/>
      <c r="I52" s="128"/>
      <c r="J52" s="128"/>
      <c r="K52" s="128"/>
      <c r="L52" s="128"/>
      <c r="M52" s="131"/>
      <c r="N52" s="131"/>
    </row>
    <row r="53" spans="1:14" x14ac:dyDescent="0.3">
      <c r="A53" s="124" t="s">
        <v>276</v>
      </c>
      <c r="B53" s="123" t="s">
        <v>277</v>
      </c>
      <c r="C53" s="123">
        <v>3</v>
      </c>
      <c r="D53" s="127" t="s">
        <v>130</v>
      </c>
      <c r="E53" s="128"/>
      <c r="F53" s="128"/>
      <c r="G53" s="128"/>
      <c r="H53" s="128"/>
      <c r="I53" s="128"/>
      <c r="J53" s="128"/>
      <c r="K53" s="128"/>
      <c r="L53" s="128"/>
      <c r="M53" s="131"/>
      <c r="N53" s="131"/>
    </row>
    <row r="54" spans="1:14" x14ac:dyDescent="0.3">
      <c r="A54" s="124" t="s">
        <v>278</v>
      </c>
      <c r="B54" s="123" t="s">
        <v>279</v>
      </c>
      <c r="C54" s="123">
        <v>3</v>
      </c>
      <c r="D54" s="127" t="s">
        <v>130</v>
      </c>
      <c r="E54" s="128"/>
      <c r="F54" s="128"/>
      <c r="G54" s="128"/>
      <c r="H54" s="128"/>
      <c r="I54" s="128"/>
      <c r="J54" s="128"/>
      <c r="K54" s="128"/>
      <c r="L54" s="128"/>
      <c r="M54" s="131"/>
      <c r="N54" s="131"/>
    </row>
    <row r="55" spans="1:14" x14ac:dyDescent="0.3">
      <c r="A55" s="124" t="s">
        <v>280</v>
      </c>
      <c r="B55" s="123" t="s">
        <v>281</v>
      </c>
      <c r="C55" s="123">
        <v>3</v>
      </c>
      <c r="D55" s="127" t="s">
        <v>130</v>
      </c>
      <c r="E55" s="128"/>
      <c r="F55" s="128"/>
      <c r="G55" s="128"/>
      <c r="H55" s="128"/>
      <c r="I55" s="128"/>
      <c r="J55" s="128"/>
      <c r="K55" s="128"/>
      <c r="L55" s="128"/>
      <c r="M55" s="131"/>
      <c r="N55" s="131"/>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9" r:id="rId27" display="mailto:webber.robert@epa.gov"/>
    <hyperlink ref="F27" r:id="rId28" display="mailto:webber.robert@epa.gov"/>
    <hyperlink ref="F29" r:id="rId29" display="mailto:webber.robert@epa.gov"/>
    <hyperlink ref="F17" r:id="rId30" display="mailto:gupta.kaushal@epa.gov"/>
    <hyperlink ref="F24" r:id="rId31" display="mailto:gupta.kaushal@epa.gov"/>
    <hyperlink ref="F25" r:id="rId32" display="mailto:gupta.kaushal@epa.gov"/>
    <hyperlink ref="F37" r:id="rId33" display="mailto:gupta.kaushal@epa.gov"/>
    <hyperlink ref="F48" r:id="rId34" display="mailto:gupta.kaushal@epa.gov"/>
    <hyperlink ref="F12" r:id="rId35" display="mailto:oquendo.ana@epa.gov"/>
    <hyperlink ref="F13" r:id="rId36" display="mailto:oquendo.ana@epa.gov"/>
    <hyperlink ref="F20" r:id="rId37" display="mailto:oquendo.ana@epa.gov"/>
    <hyperlink ref="F26" r:id="rId38" display="mailto:oquendo.ana@epa.gov"/>
    <hyperlink ref="F35" r:id="rId39" display="mailto:oquendo.ana@epa.gov"/>
    <hyperlink ref="F41" r:id="rId40" display="mailto:oquendo.ana@epa.gov"/>
    <hyperlink ref="F43" r:id="rId41" display="mailto:oquendo.ana@epa.gov"/>
    <hyperlink ref="I12" r:id="rId42" display="mailto:shepherd.lorinda@epa.gov"/>
    <hyperlink ref="I13" r:id="rId43" display="mailto:shepherd.lorinda@epa.gov"/>
    <hyperlink ref="I20" r:id="rId44" display="mailto:shepherd.lorinda@epa.gov"/>
    <hyperlink ref="I26" r:id="rId45" display="mailto:shepherd.lorinda@epa.gov"/>
    <hyperlink ref="I35" r:id="rId46" display="mailto:shepherd.lorinda@epa.gov"/>
    <hyperlink ref="I41" r:id="rId47" display="mailto:shepherd.lorinda@epa.gov"/>
    <hyperlink ref="I43" r:id="rId48" display="mailto:shepherd.lorinda@epa.gov"/>
    <hyperlink ref="F7" r:id="rId49" display="mailto:glass.geoffrey@epa.gov"/>
    <hyperlink ref="I7" r:id="rId50" display="mailto:Gutierrez.roberto@epa.gov"/>
    <hyperlink ref="F9" r:id="rId51" display="mailto:glass.geoffrey@epa.gov"/>
    <hyperlink ref="F14" r:id="rId52" display="mailto:glass.geoffrey@epa.gov"/>
    <hyperlink ref="F30" r:id="rId53" display="mailto:glass.geoffrey@epa.gov"/>
    <hyperlink ref="I9" r:id="rId54" display="mailto:Gutierrez.roberto@epa.gov"/>
    <hyperlink ref="I14" r:id="rId55" display="mailto:Gutierrez.roberto@epa.gov"/>
    <hyperlink ref="I30" r:id="rId56" display="mailto:Gutierrez.roberto@epa.gov"/>
    <hyperlink ref="F6" r:id="rId57"/>
    <hyperlink ref="F15" r:id="rId58"/>
    <hyperlink ref="F39" r:id="rId59"/>
    <hyperlink ref="F47" r:id="rId60"/>
    <hyperlink ref="F8" r:id="rId61"/>
    <hyperlink ref="F21" r:id="rId62"/>
    <hyperlink ref="F33" r:id="rId63"/>
    <hyperlink ref="F38" r:id="rId64"/>
    <hyperlink ref="F44"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4"/>
  <sheetViews>
    <sheetView showGridLines="0" zoomScaleNormal="100" workbookViewId="0"/>
  </sheetViews>
  <sheetFormatPr defaultColWidth="3.33203125" defaultRowHeight="13.2" x14ac:dyDescent="0.25"/>
  <cols>
    <col min="1" max="1" width="1.5546875" style="20" customWidth="1"/>
    <col min="2" max="2" width="12.33203125" style="20" customWidth="1"/>
    <col min="3" max="3" width="18.109375" style="20" customWidth="1"/>
    <col min="4" max="4" width="53.33203125" style="20" customWidth="1"/>
    <col min="5" max="5" width="85.44140625" style="20" customWidth="1"/>
    <col min="6" max="27" width="1.6640625" style="20" customWidth="1"/>
    <col min="28" max="16384" width="3.33203125" style="20"/>
  </cols>
  <sheetData>
    <row r="1" spans="2:5" ht="17.399999999999999" x14ac:dyDescent="0.3">
      <c r="B1" s="18" t="str">
        <f>'Change Log'!A1</f>
        <v>Concrete Batch Plant Registration Calculator</v>
      </c>
    </row>
    <row r="2" spans="2:5" ht="15.75" customHeight="1" x14ac:dyDescent="0.25">
      <c r="B2" s="267" t="str">
        <f>'Change Log'!A2</f>
        <v>v1.3 (last updated 2013.02.26)</v>
      </c>
      <c r="C2" s="267"/>
      <c r="D2" s="267"/>
    </row>
    <row r="3" spans="2:5" ht="117.75" customHeight="1" x14ac:dyDescent="0.25">
      <c r="B3" s="274" t="s">
        <v>353</v>
      </c>
      <c r="C3" s="274"/>
      <c r="D3" s="274"/>
      <c r="E3" s="274"/>
    </row>
    <row r="4" spans="2:5" ht="6.75" customHeight="1" x14ac:dyDescent="0.25">
      <c r="B4" s="244"/>
      <c r="C4" s="244"/>
      <c r="D4" s="244"/>
    </row>
    <row r="5" spans="2:5" x14ac:dyDescent="0.25">
      <c r="B5" s="69" t="s">
        <v>2</v>
      </c>
    </row>
    <row r="6" spans="2:5" ht="36" customHeight="1" x14ac:dyDescent="0.25">
      <c r="B6" s="257" t="s">
        <v>394</v>
      </c>
      <c r="C6" s="270"/>
      <c r="D6" s="270"/>
      <c r="E6" s="270"/>
    </row>
    <row r="7" spans="2:5" ht="4.5" customHeight="1" x14ac:dyDescent="0.25">
      <c r="B7" s="70"/>
    </row>
    <row r="8" spans="2:5" ht="13.5" customHeight="1" x14ac:dyDescent="0.25">
      <c r="B8" s="69" t="s">
        <v>10</v>
      </c>
    </row>
    <row r="9" spans="2:5" ht="54" customHeight="1" x14ac:dyDescent="0.25">
      <c r="B9" s="268" t="s">
        <v>75</v>
      </c>
      <c r="C9" s="269"/>
      <c r="D9" s="269"/>
      <c r="E9" s="269"/>
    </row>
    <row r="10" spans="2:5" ht="4.5" customHeight="1" x14ac:dyDescent="0.25">
      <c r="B10" s="70"/>
    </row>
    <row r="11" spans="2:5" ht="12.75" customHeight="1" x14ac:dyDescent="0.25">
      <c r="B11" s="69" t="s">
        <v>25</v>
      </c>
    </row>
    <row r="12" spans="2:5" ht="59.25" customHeight="1" x14ac:dyDescent="0.25">
      <c r="B12" s="268" t="s">
        <v>304</v>
      </c>
      <c r="C12" s="269"/>
      <c r="D12" s="269"/>
      <c r="E12" s="269"/>
    </row>
    <row r="13" spans="2:5" ht="9" customHeight="1" thickBot="1" x14ac:dyDescent="0.3">
      <c r="B13" s="69"/>
    </row>
    <row r="14" spans="2:5" ht="13.8" thickBot="1" x14ac:dyDescent="0.3">
      <c r="B14" s="271" t="s">
        <v>85</v>
      </c>
      <c r="C14" s="272"/>
      <c r="D14" s="273"/>
    </row>
    <row r="15" spans="2:5" x14ac:dyDescent="0.25">
      <c r="B15" s="275" t="s">
        <v>354</v>
      </c>
      <c r="C15" s="276"/>
      <c r="D15" s="277"/>
    </row>
    <row r="16" spans="2:5" x14ac:dyDescent="0.25">
      <c r="B16" s="278" t="s">
        <v>355</v>
      </c>
      <c r="C16" s="279"/>
      <c r="D16" s="280"/>
    </row>
    <row r="17" spans="2:5" x14ac:dyDescent="0.25">
      <c r="B17" s="278" t="s">
        <v>356</v>
      </c>
      <c r="C17" s="279"/>
      <c r="D17" s="280"/>
    </row>
    <row r="18" spans="2:5" ht="13.8" thickBot="1" x14ac:dyDescent="0.3">
      <c r="B18" s="285" t="s">
        <v>82</v>
      </c>
      <c r="C18" s="286"/>
      <c r="D18" s="287"/>
    </row>
    <row r="19" spans="2:5" ht="10.5" customHeight="1" thickBot="1" x14ac:dyDescent="0.3">
      <c r="B19" s="71"/>
      <c r="C19" s="72"/>
      <c r="D19" s="71"/>
      <c r="E19" s="21"/>
    </row>
    <row r="20" spans="2:5" ht="13.8" thickBot="1" x14ac:dyDescent="0.3">
      <c r="B20" s="271" t="s">
        <v>305</v>
      </c>
      <c r="C20" s="281"/>
      <c r="D20" s="282"/>
    </row>
    <row r="21" spans="2:5" ht="57.75" customHeight="1" x14ac:dyDescent="0.25">
      <c r="B21" s="166" t="s">
        <v>348</v>
      </c>
      <c r="C21" s="288" t="s">
        <v>357</v>
      </c>
      <c r="D21" s="289"/>
    </row>
    <row r="22" spans="2:5" x14ac:dyDescent="0.25">
      <c r="B22" s="104" t="s">
        <v>92</v>
      </c>
      <c r="C22" s="114" t="s">
        <v>93</v>
      </c>
      <c r="D22" s="242"/>
    </row>
    <row r="23" spans="2:5" x14ac:dyDescent="0.25">
      <c r="B23" s="104" t="s">
        <v>308</v>
      </c>
      <c r="C23" s="114" t="s">
        <v>309</v>
      </c>
      <c r="D23" s="242"/>
    </row>
    <row r="24" spans="2:5" ht="15.75" customHeight="1" x14ac:dyDescent="0.25">
      <c r="B24" s="104" t="s">
        <v>86</v>
      </c>
      <c r="C24" s="114" t="s">
        <v>87</v>
      </c>
      <c r="D24" s="242"/>
      <c r="E24" s="21"/>
    </row>
    <row r="25" spans="2:5" ht="57" customHeight="1" x14ac:dyDescent="0.25">
      <c r="B25" s="223" t="s">
        <v>358</v>
      </c>
      <c r="C25" s="290" t="s">
        <v>359</v>
      </c>
      <c r="D25" s="291"/>
      <c r="E25" s="21"/>
    </row>
    <row r="26" spans="2:5" ht="15.75" customHeight="1" x14ac:dyDescent="0.25">
      <c r="B26" s="104" t="s">
        <v>94</v>
      </c>
      <c r="C26" s="115" t="s">
        <v>95</v>
      </c>
      <c r="D26" s="243"/>
      <c r="E26" s="21"/>
    </row>
    <row r="27" spans="2:5" ht="15" customHeight="1" x14ac:dyDescent="0.25">
      <c r="B27" s="119" t="s">
        <v>88</v>
      </c>
      <c r="C27" s="105" t="s">
        <v>51</v>
      </c>
      <c r="D27" s="243"/>
      <c r="E27" s="21"/>
    </row>
    <row r="28" spans="2:5" ht="13.5" customHeight="1" x14ac:dyDescent="0.25">
      <c r="B28" s="120" t="s">
        <v>89</v>
      </c>
      <c r="C28" s="283" t="s">
        <v>306</v>
      </c>
      <c r="D28" s="284"/>
    </row>
    <row r="29" spans="2:5" ht="15" customHeight="1" x14ac:dyDescent="0.25">
      <c r="B29" s="119" t="s">
        <v>90</v>
      </c>
      <c r="C29" s="113" t="s">
        <v>307</v>
      </c>
      <c r="D29" s="242"/>
    </row>
    <row r="30" spans="2:5" ht="15" customHeight="1" x14ac:dyDescent="0.25">
      <c r="B30" s="116" t="s">
        <v>96</v>
      </c>
      <c r="C30" s="117" t="s">
        <v>97</v>
      </c>
      <c r="D30" s="118"/>
    </row>
    <row r="31" spans="2:5" ht="15" customHeight="1" x14ac:dyDescent="0.25">
      <c r="B31" s="104" t="s">
        <v>98</v>
      </c>
      <c r="C31" s="292" t="s">
        <v>99</v>
      </c>
      <c r="D31" s="293"/>
    </row>
    <row r="32" spans="2:5" ht="18" customHeight="1" thickBot="1" x14ac:dyDescent="0.3">
      <c r="B32" s="121" t="s">
        <v>91</v>
      </c>
      <c r="C32" s="111" t="s">
        <v>84</v>
      </c>
      <c r="D32" s="112"/>
    </row>
    <row r="33" spans="2:13" ht="13.5" customHeight="1" thickBot="1" x14ac:dyDescent="0.3">
      <c r="B33" s="71"/>
      <c r="C33" s="71"/>
      <c r="D33" s="71"/>
      <c r="F33" s="21"/>
    </row>
    <row r="34" spans="2:13" ht="21" customHeight="1" thickBot="1" x14ac:dyDescent="0.3">
      <c r="B34" s="73" t="s">
        <v>46</v>
      </c>
      <c r="C34" s="74"/>
      <c r="D34" s="74"/>
      <c r="E34" s="75"/>
      <c r="F34" s="21"/>
    </row>
    <row r="35" spans="2:13" ht="16.5" customHeight="1" thickBot="1" x14ac:dyDescent="0.3">
      <c r="B35" s="76" t="s">
        <v>369</v>
      </c>
      <c r="C35" s="77"/>
      <c r="D35" s="77"/>
      <c r="E35" s="78"/>
      <c r="F35" s="21"/>
    </row>
    <row r="36" spans="2:13" ht="27.75" customHeight="1" x14ac:dyDescent="0.25">
      <c r="B36" s="296" t="s">
        <v>43</v>
      </c>
      <c r="C36" s="296"/>
      <c r="D36" s="294" t="s">
        <v>360</v>
      </c>
      <c r="E36" s="295"/>
      <c r="M36" s="21"/>
    </row>
    <row r="37" spans="2:13" ht="18.75" customHeight="1" x14ac:dyDescent="0.25">
      <c r="B37" s="260" t="s">
        <v>44</v>
      </c>
      <c r="C37" s="260"/>
      <c r="D37" s="263" t="s">
        <v>47</v>
      </c>
      <c r="E37" s="266"/>
    </row>
    <row r="38" spans="2:13" ht="66.75" customHeight="1" x14ac:dyDescent="0.25">
      <c r="B38" s="297" t="s">
        <v>45</v>
      </c>
      <c r="C38" s="298"/>
      <c r="D38" s="263" t="s">
        <v>361</v>
      </c>
      <c r="E38" s="266"/>
    </row>
    <row r="39" spans="2:13" ht="30" customHeight="1" x14ac:dyDescent="0.25">
      <c r="B39" s="299"/>
      <c r="C39" s="300"/>
      <c r="D39" s="301" t="s">
        <v>310</v>
      </c>
      <c r="E39" s="302"/>
    </row>
    <row r="40" spans="2:13" ht="42.75" customHeight="1" x14ac:dyDescent="0.25">
      <c r="B40" s="260" t="s">
        <v>54</v>
      </c>
      <c r="C40" s="260"/>
      <c r="D40" s="263" t="s">
        <v>391</v>
      </c>
      <c r="E40" s="266"/>
    </row>
    <row r="41" spans="2:13" ht="45" customHeight="1" x14ac:dyDescent="0.25">
      <c r="B41" s="261" t="s">
        <v>76</v>
      </c>
      <c r="C41" s="262"/>
      <c r="D41" s="263" t="s">
        <v>392</v>
      </c>
      <c r="E41" s="265"/>
    </row>
    <row r="42" spans="2:13" ht="39" customHeight="1" x14ac:dyDescent="0.25">
      <c r="B42" s="263" t="s">
        <v>370</v>
      </c>
      <c r="C42" s="264"/>
      <c r="D42" s="263" t="s">
        <v>395</v>
      </c>
      <c r="E42" s="264"/>
    </row>
    <row r="43" spans="2:13" ht="40.5" customHeight="1" x14ac:dyDescent="0.25">
      <c r="B43" s="260" t="s">
        <v>371</v>
      </c>
      <c r="C43" s="260"/>
      <c r="D43" s="263" t="s">
        <v>362</v>
      </c>
      <c r="E43" s="266"/>
    </row>
    <row r="44" spans="2:13" x14ac:dyDescent="0.25">
      <c r="B44" s="79"/>
      <c r="C44" s="80"/>
      <c r="D44" s="80"/>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30">
    <mergeCell ref="C31:D31"/>
    <mergeCell ref="D36:E36"/>
    <mergeCell ref="D37:E37"/>
    <mergeCell ref="D38:E38"/>
    <mergeCell ref="D40:E40"/>
    <mergeCell ref="B36:C36"/>
    <mergeCell ref="B37:C37"/>
    <mergeCell ref="B38:C39"/>
    <mergeCell ref="D39:E39"/>
    <mergeCell ref="B40:C40"/>
    <mergeCell ref="B15:D15"/>
    <mergeCell ref="B16:D16"/>
    <mergeCell ref="B17:D17"/>
    <mergeCell ref="B20:D20"/>
    <mergeCell ref="C28:D28"/>
    <mergeCell ref="B18:D18"/>
    <mergeCell ref="C21:D21"/>
    <mergeCell ref="C25:D25"/>
    <mergeCell ref="B2:D2"/>
    <mergeCell ref="B9:E9"/>
    <mergeCell ref="B6:E6"/>
    <mergeCell ref="B14:D14"/>
    <mergeCell ref="B12:E12"/>
    <mergeCell ref="B3:E3"/>
    <mergeCell ref="B43:C43"/>
    <mergeCell ref="B41:C41"/>
    <mergeCell ref="B42:C42"/>
    <mergeCell ref="D41:E41"/>
    <mergeCell ref="D42:E42"/>
    <mergeCell ref="D43:E43"/>
  </mergeCells>
  <phoneticPr fontId="0" type="noConversion"/>
  <hyperlinks>
    <hyperlink ref="D39" r:id="rId2"/>
  </hyperlinks>
  <pageMargins left="0.2" right="0.2" top="0.5" bottom="0.5" header="0.5" footer="0.5"/>
  <pageSetup scale="59" orientation="landscape" r:id="rId3"/>
  <headerFooter alignWithMargins="0">
    <oddFooter>&amp;LPage &amp;P of &amp;N&amp;C&amp;F&amp;RPrinted &amp;D</oddFooter>
  </headerFooter>
  <rowBreaks count="1" manualBreakCount="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65"/>
  <sheetViews>
    <sheetView showGridLines="0" zoomScaleNormal="100" workbookViewId="0"/>
  </sheetViews>
  <sheetFormatPr defaultColWidth="9.109375" defaultRowHeight="13.2" x14ac:dyDescent="0.25"/>
  <cols>
    <col min="1" max="1" width="2.44140625" style="20" customWidth="1"/>
    <col min="2" max="2" width="44" style="20" customWidth="1"/>
    <col min="3" max="3" width="72.6640625" style="20" customWidth="1"/>
    <col min="4" max="4" width="17.33203125" style="20" customWidth="1"/>
    <col min="5" max="5" width="97.44140625" style="20" hidden="1" customWidth="1"/>
    <col min="6" max="16384" width="9.109375" style="20"/>
  </cols>
  <sheetData>
    <row r="1" spans="2:5" ht="17.399999999999999" x14ac:dyDescent="0.3">
      <c r="B1" s="18" t="s">
        <v>71</v>
      </c>
    </row>
    <row r="2" spans="2:5" ht="16.2" thickBot="1" x14ac:dyDescent="0.4">
      <c r="E2" s="144" t="s">
        <v>290</v>
      </c>
    </row>
    <row r="3" spans="2:5" ht="13.8" thickBot="1" x14ac:dyDescent="0.3">
      <c r="B3" s="271" t="s">
        <v>3</v>
      </c>
      <c r="C3" s="282"/>
      <c r="E3" s="145" t="s">
        <v>9</v>
      </c>
    </row>
    <row r="4" spans="2:5" x14ac:dyDescent="0.25">
      <c r="B4" s="58" t="s">
        <v>4</v>
      </c>
      <c r="C4" s="39" t="s">
        <v>401</v>
      </c>
      <c r="E4" s="145" t="s">
        <v>291</v>
      </c>
    </row>
    <row r="5" spans="2:5" x14ac:dyDescent="0.25">
      <c r="B5" s="59" t="s">
        <v>5</v>
      </c>
      <c r="C5" s="37" t="s">
        <v>19</v>
      </c>
      <c r="E5" s="145" t="s">
        <v>15</v>
      </c>
    </row>
    <row r="6" spans="2:5" x14ac:dyDescent="0.25">
      <c r="B6" s="59" t="s">
        <v>110</v>
      </c>
      <c r="C6" s="37" t="s">
        <v>282</v>
      </c>
      <c r="E6" s="146"/>
    </row>
    <row r="7" spans="2:5" x14ac:dyDescent="0.25">
      <c r="B7" s="59" t="s">
        <v>102</v>
      </c>
      <c r="C7" s="133" t="s">
        <v>240</v>
      </c>
      <c r="E7" s="144" t="s">
        <v>292</v>
      </c>
    </row>
    <row r="8" spans="2:5" ht="13.8" thickBot="1" x14ac:dyDescent="0.3">
      <c r="B8" s="60" t="s">
        <v>283</v>
      </c>
      <c r="C8" s="191">
        <v>87101</v>
      </c>
      <c r="E8" s="145" t="s">
        <v>9</v>
      </c>
    </row>
    <row r="9" spans="2:5" ht="13.8" thickBot="1" x14ac:dyDescent="0.3">
      <c r="E9" s="145" t="s">
        <v>293</v>
      </c>
    </row>
    <row r="10" spans="2:5" ht="13.8" thickBot="1" x14ac:dyDescent="0.3">
      <c r="B10" s="303" t="s">
        <v>8</v>
      </c>
      <c r="C10" s="273"/>
      <c r="E10" s="145" t="s">
        <v>291</v>
      </c>
    </row>
    <row r="11" spans="2:5" x14ac:dyDescent="0.25">
      <c r="B11" s="58" t="s">
        <v>4</v>
      </c>
      <c r="C11" s="39" t="s">
        <v>16</v>
      </c>
      <c r="E11" s="145" t="s">
        <v>15</v>
      </c>
    </row>
    <row r="12" spans="2:5" x14ac:dyDescent="0.25">
      <c r="B12" s="59" t="s">
        <v>6</v>
      </c>
      <c r="C12" s="37" t="s">
        <v>17</v>
      </c>
      <c r="E12" s="145" t="s">
        <v>14</v>
      </c>
    </row>
    <row r="13" spans="2:5" ht="13.8" thickBot="1" x14ac:dyDescent="0.3">
      <c r="B13" s="61" t="s">
        <v>7</v>
      </c>
      <c r="C13" s="38" t="s">
        <v>18</v>
      </c>
      <c r="E13" s="145" t="s">
        <v>13</v>
      </c>
    </row>
    <row r="14" spans="2:5" ht="13.8" thickBot="1" x14ac:dyDescent="0.3"/>
    <row r="15" spans="2:5" ht="16.2" thickBot="1" x14ac:dyDescent="0.4">
      <c r="B15" s="306" t="str">
        <f>"U.S. Environmental Protection Agency Region "&amp;VLOOKUP(C7,'EPA Regional Contact Info'!$A$5:$C$49,3,FALSE)&amp;" Contact"</f>
        <v>U.S. Environmental Protection Agency Region 6 Contact</v>
      </c>
      <c r="C15" s="307"/>
      <c r="E15" s="144" t="s">
        <v>294</v>
      </c>
    </row>
    <row r="16" spans="2:5" x14ac:dyDescent="0.25">
      <c r="B16" s="134" t="s">
        <v>284</v>
      </c>
      <c r="C16" s="135" t="str">
        <f>VLOOKUP($C$7,'EPA Regional Contact Info'!$A$5:$N$49,4,FALSE)</f>
        <v>Bonnie Braganza</v>
      </c>
      <c r="E16" s="145" t="s">
        <v>9</v>
      </c>
    </row>
    <row r="17" spans="2:5" x14ac:dyDescent="0.25">
      <c r="B17" s="136" t="s">
        <v>285</v>
      </c>
      <c r="C17" s="137" t="str">
        <f>VLOOKUP($C$7,'EPA Regional Contact Info'!$A$5:$N$49,5,FALSE)</f>
        <v>214-665-7340</v>
      </c>
      <c r="E17" s="145" t="s">
        <v>295</v>
      </c>
    </row>
    <row r="18" spans="2:5" x14ac:dyDescent="0.25">
      <c r="B18" s="136" t="s">
        <v>286</v>
      </c>
      <c r="C18" s="137" t="str">
        <f>VLOOKUP($C$7,'EPA Regional Contact Info'!$A$5:$N$49,6,FALSE)</f>
        <v>braganza.bonnie@epa.gov</v>
      </c>
    </row>
    <row r="19" spans="2:5" x14ac:dyDescent="0.25">
      <c r="B19" s="136" t="s">
        <v>287</v>
      </c>
      <c r="C19" s="137" t="str">
        <f>VLOOKUP($C$7,'EPA Regional Contact Info'!$A$5:$N$49,7,FALSE)</f>
        <v>None</v>
      </c>
    </row>
    <row r="20" spans="2:5" ht="12.75" customHeight="1" x14ac:dyDescent="0.25">
      <c r="B20" s="136" t="s">
        <v>288</v>
      </c>
      <c r="C20" s="137" t="str">
        <f>IF(VLOOKUP($C$7,'EPA Regional Contact Info'!$A$5:$N$49,8,FALSE)=0,"",VLOOKUP($C$7,'EPA Regional Contact Info'!$A$5:$N$49,8,FALSE))</f>
        <v/>
      </c>
      <c r="E20" s="221" t="s">
        <v>351</v>
      </c>
    </row>
    <row r="21" spans="2:5" ht="12.75" customHeight="1" x14ac:dyDescent="0.25">
      <c r="B21" s="136" t="s">
        <v>289</v>
      </c>
      <c r="C21" s="137" t="str">
        <f>IF(VLOOKUP($C$7,'EPA Regional Contact Info'!$A$5:$N$49,9,FALSE)=0,"",VLOOKUP($C$7,'EPA Regional Contact Info'!$A$5:$N$49,9,FALSE))</f>
        <v/>
      </c>
      <c r="E21" s="62" t="str">
        <f>'EPA Regional Contact Info'!A5</f>
        <v>Alabama</v>
      </c>
    </row>
    <row r="22" spans="2:5" ht="12.75" customHeight="1" x14ac:dyDescent="0.25">
      <c r="B22" s="138" t="s">
        <v>5</v>
      </c>
      <c r="C22" s="139" t="str">
        <f>"U.S. Environmental Protection Agency Region "&amp;VLOOKUP($C$7,'EPA Regional Contact Info'!$A$5:$C$49,3,FALSE)</f>
        <v>U.S. Environmental Protection Agency Region 6</v>
      </c>
      <c r="E22" s="62" t="str">
        <f>'EPA Regional Contact Info'!A6</f>
        <v>Alaska</v>
      </c>
    </row>
    <row r="23" spans="2:5" ht="12.75" customHeight="1" x14ac:dyDescent="0.25">
      <c r="B23" s="140"/>
      <c r="C23" s="141" t="str">
        <f>VLOOKUP($C$7,'EPA Regional Contact Info'!$A$5:$N$49,10,FALSE)</f>
        <v>1445 Ross Avenue, Suite 1200</v>
      </c>
      <c r="E23" s="62" t="str">
        <f>'EPA Regional Contact Info'!A7</f>
        <v>Arizona</v>
      </c>
    </row>
    <row r="24" spans="2:5" ht="12.75" customHeight="1" x14ac:dyDescent="0.25">
      <c r="B24" s="140"/>
      <c r="C24" s="141" t="str">
        <f>VLOOKUP($C$7,'EPA Regional Contact Info'!$A$5:$N$49,11,FALSE)</f>
        <v>MC: 6PD</v>
      </c>
      <c r="E24" s="62" t="str">
        <f>'EPA Regional Contact Info'!A8</f>
        <v>Arkansas</v>
      </c>
    </row>
    <row r="25" spans="2:5" ht="12.75" customHeight="1" thickBot="1" x14ac:dyDescent="0.3">
      <c r="B25" s="142"/>
      <c r="C25" s="143" t="str">
        <f>VLOOKUP($C$7,'EPA Regional Contact Info'!$A$5:$N$49,12,FALSE)&amp;", "&amp;VLOOKUP($C$7,'EPA Regional Contact Info'!$A$5:$N$49,13,FALSE)&amp;" "&amp;VLOOKUP($C$7,'EPA Regional Contact Info'!$A$5:$N$49,14,FALSE)</f>
        <v>Dallas, TX 75202-2733</v>
      </c>
      <c r="E25" s="62" t="str">
        <f>'EPA Regional Contact Info'!A9</f>
        <v>California</v>
      </c>
    </row>
    <row r="26" spans="2:5" ht="12.75" customHeight="1" thickBot="1" x14ac:dyDescent="0.3">
      <c r="E26" s="62" t="str">
        <f>'EPA Regional Contact Info'!A10</f>
        <v>Colorado</v>
      </c>
    </row>
    <row r="27" spans="2:5" ht="12.75" customHeight="1" thickBot="1" x14ac:dyDescent="0.3">
      <c r="B27" s="271" t="s">
        <v>42</v>
      </c>
      <c r="C27" s="282"/>
      <c r="E27" s="62" t="str">
        <f>'EPA Regional Contact Info'!A11</f>
        <v>Connecticut</v>
      </c>
    </row>
    <row r="28" spans="2:5" ht="12.75" customHeight="1" x14ac:dyDescent="0.25">
      <c r="B28" s="147" t="s">
        <v>296</v>
      </c>
      <c r="C28" s="148" t="s">
        <v>9</v>
      </c>
      <c r="E28" s="62" t="str">
        <f>'EPA Regional Contact Info'!A12</f>
        <v>Florida</v>
      </c>
    </row>
    <row r="29" spans="2:5" ht="12.75" customHeight="1" x14ac:dyDescent="0.25">
      <c r="B29" s="149"/>
      <c r="C29" s="150"/>
      <c r="E29" s="62" t="str">
        <f>'EPA Regional Contact Info'!A13</f>
        <v>Georgia</v>
      </c>
    </row>
    <row r="30" spans="2:5" ht="12.75" customHeight="1" x14ac:dyDescent="0.25">
      <c r="B30" s="149" t="s">
        <v>297</v>
      </c>
      <c r="C30" s="107" t="s">
        <v>9</v>
      </c>
      <c r="E30" s="62" t="str">
        <f>'EPA Regional Contact Info'!A14</f>
        <v>Hawaii</v>
      </c>
    </row>
    <row r="31" spans="2:5" ht="12.75" customHeight="1" x14ac:dyDescent="0.25">
      <c r="B31" s="151"/>
      <c r="C31" s="152"/>
      <c r="E31" s="62" t="str">
        <f>'EPA Regional Contact Info'!A15</f>
        <v>Idaho</v>
      </c>
    </row>
    <row r="32" spans="2:5" ht="12.75" customHeight="1" x14ac:dyDescent="0.25">
      <c r="B32" s="149" t="s">
        <v>298</v>
      </c>
      <c r="C32" s="107" t="s">
        <v>9</v>
      </c>
      <c r="E32" s="62" t="str">
        <f>'EPA Regional Contact Info'!A16</f>
        <v>Illinois</v>
      </c>
    </row>
    <row r="33" spans="2:5" ht="12.75" customHeight="1" x14ac:dyDescent="0.25">
      <c r="B33" s="151"/>
      <c r="C33" s="152"/>
      <c r="E33" s="62" t="str">
        <f>'EPA Regional Contact Info'!A17</f>
        <v>Indiana</v>
      </c>
    </row>
    <row r="34" spans="2:5" ht="12.75" customHeight="1" x14ac:dyDescent="0.25">
      <c r="B34" s="149" t="s">
        <v>55</v>
      </c>
      <c r="C34" s="107" t="s">
        <v>9</v>
      </c>
      <c r="E34" s="62" t="str">
        <f>'EPA Regional Contact Info'!A18</f>
        <v>Iowa</v>
      </c>
    </row>
    <row r="35" spans="2:5" ht="12.75" customHeight="1" x14ac:dyDescent="0.25">
      <c r="B35" s="151"/>
      <c r="C35" s="152"/>
      <c r="D35" s="49"/>
      <c r="E35" s="62" t="str">
        <f>'EPA Regional Contact Info'!A19</f>
        <v>Kansas</v>
      </c>
    </row>
    <row r="36" spans="2:5" ht="12.75" customHeight="1" x14ac:dyDescent="0.25">
      <c r="B36" s="149" t="s">
        <v>344</v>
      </c>
      <c r="C36" s="107" t="s">
        <v>9</v>
      </c>
      <c r="E36" s="62" t="str">
        <f>'EPA Regional Contact Info'!A20</f>
        <v>Kentucky</v>
      </c>
    </row>
    <row r="37" spans="2:5" ht="12.75" customHeight="1" thickBot="1" x14ac:dyDescent="0.3">
      <c r="B37" s="153"/>
      <c r="C37" s="154"/>
      <c r="E37" s="62" t="str">
        <f>'EPA Regional Contact Info'!A21</f>
        <v>Louisiana</v>
      </c>
    </row>
    <row r="38" spans="2:5" ht="18" customHeight="1" thickBot="1" x14ac:dyDescent="0.3">
      <c r="B38" s="21"/>
      <c r="C38" s="21"/>
      <c r="E38" s="62" t="str">
        <f>'EPA Regional Contact Info'!A22</f>
        <v>Maine</v>
      </c>
    </row>
    <row r="39" spans="2:5" ht="12.75" customHeight="1" thickBot="1" x14ac:dyDescent="0.3">
      <c r="B39" s="271" t="s">
        <v>69</v>
      </c>
      <c r="C39" s="282"/>
      <c r="E39" s="62" t="str">
        <f>'EPA Regional Contact Info'!A23</f>
        <v>Massachusetts</v>
      </c>
    </row>
    <row r="40" spans="2:5" ht="45" customHeight="1" x14ac:dyDescent="0.25">
      <c r="B40" s="308" t="s">
        <v>363</v>
      </c>
      <c r="C40" s="309"/>
      <c r="D40" s="49"/>
      <c r="E40" s="62" t="str">
        <f>'EPA Regional Contact Info'!A24</f>
        <v>Michigan</v>
      </c>
    </row>
    <row r="41" spans="2:5" ht="42" customHeight="1" x14ac:dyDescent="0.25">
      <c r="B41" s="101" t="s">
        <v>374</v>
      </c>
      <c r="C41" s="102">
        <v>0</v>
      </c>
      <c r="E41" s="62" t="str">
        <f>'EPA Regional Contact Info'!A25</f>
        <v>Minnesota</v>
      </c>
    </row>
    <row r="42" spans="2:5" ht="31.5" customHeight="1" thickBot="1" x14ac:dyDescent="0.3">
      <c r="B42" s="91" t="s">
        <v>389</v>
      </c>
      <c r="C42" s="226">
        <v>0</v>
      </c>
      <c r="E42" s="62" t="str">
        <f>'EPA Regional Contact Info'!A26</f>
        <v>Mississippi</v>
      </c>
    </row>
    <row r="43" spans="2:5" ht="19.5" customHeight="1" thickBot="1" x14ac:dyDescent="0.3">
      <c r="B43" s="90"/>
      <c r="C43" s="93"/>
      <c r="E43" s="62" t="str">
        <f>'EPA Regional Contact Info'!A27</f>
        <v>Missouri</v>
      </c>
    </row>
    <row r="44" spans="2:5" ht="19.5" customHeight="1" thickBot="1" x14ac:dyDescent="0.3">
      <c r="B44" s="304" t="s">
        <v>67</v>
      </c>
      <c r="C44" s="305"/>
      <c r="E44" s="62" t="str">
        <f>'EPA Regional Contact Info'!A28</f>
        <v>Montana</v>
      </c>
    </row>
    <row r="45" spans="2:5" ht="42" customHeight="1" x14ac:dyDescent="0.25">
      <c r="B45" s="233" t="s">
        <v>390</v>
      </c>
      <c r="C45" s="234">
        <v>0</v>
      </c>
      <c r="E45" s="62" t="str">
        <f>'EPA Regional Contact Info'!A29</f>
        <v>Nebraska</v>
      </c>
    </row>
    <row r="46" spans="2:5" ht="21" customHeight="1" x14ac:dyDescent="0.25">
      <c r="B46" s="92" t="s">
        <v>373</v>
      </c>
      <c r="C46" s="247">
        <f>IF(C45=0,Default_Concrete_Density, C45)</f>
        <v>4024</v>
      </c>
      <c r="E46" s="62" t="str">
        <f>'EPA Regional Contact Info'!A30</f>
        <v>Nevada</v>
      </c>
    </row>
    <row r="47" spans="2:5" ht="39" customHeight="1" x14ac:dyDescent="0.25">
      <c r="B47" s="235" t="s">
        <v>378</v>
      </c>
      <c r="C47" s="250">
        <v>0</v>
      </c>
      <c r="E47" s="62" t="str">
        <f>'EPA Regional Contact Info'!A31</f>
        <v>New Hampshire</v>
      </c>
    </row>
    <row r="48" spans="2:5" ht="15" customHeight="1" x14ac:dyDescent="0.25">
      <c r="B48" s="232" t="s">
        <v>377</v>
      </c>
      <c r="C48" s="248">
        <f>IF(C47=0,Default_Pounds_of_Cement_per_Cubic_Yard_of_Concrete,C47)</f>
        <v>491</v>
      </c>
      <c r="E48" s="62" t="str">
        <f>'EPA Regional Contact Info'!A32</f>
        <v>New Jersey</v>
      </c>
    </row>
    <row r="49" spans="2:5" ht="41.25" customHeight="1" x14ac:dyDescent="0.25">
      <c r="B49" s="232" t="s">
        <v>379</v>
      </c>
      <c r="C49" s="106">
        <v>0</v>
      </c>
      <c r="E49" s="62" t="str">
        <f>'EPA Regional Contact Info'!A33</f>
        <v>New Mexico</v>
      </c>
    </row>
    <row r="50" spans="2:5" ht="27" customHeight="1" thickBot="1" x14ac:dyDescent="0.3">
      <c r="B50" s="236" t="s">
        <v>376</v>
      </c>
      <c r="C50" s="249">
        <f>IF(C49=0,Default_Pounds_of_Cement_Supplement_per_Cubic_Yard_of_Concrete,C49)</f>
        <v>73</v>
      </c>
      <c r="E50" s="62" t="str">
        <f>'EPA Regional Contact Info'!A34</f>
        <v>New York</v>
      </c>
    </row>
    <row r="51" spans="2:5" ht="42.75" customHeight="1" x14ac:dyDescent="0.25">
      <c r="E51" s="62" t="str">
        <f>'EPA Regional Contact Info'!A35</f>
        <v>North Carolina</v>
      </c>
    </row>
    <row r="52" spans="2:5" ht="27" customHeight="1" x14ac:dyDescent="0.25">
      <c r="E52" s="62" t="str">
        <f>'EPA Regional Contact Info'!A36</f>
        <v>North Dakota</v>
      </c>
    </row>
    <row r="53" spans="2:5" ht="12.75" customHeight="1" x14ac:dyDescent="0.25">
      <c r="E53" s="62" t="str">
        <f>'EPA Regional Contact Info'!A37</f>
        <v>Ohio</v>
      </c>
    </row>
    <row r="54" spans="2:5" ht="12.75" customHeight="1" x14ac:dyDescent="0.25">
      <c r="E54" s="62" t="str">
        <f>'EPA Regional Contact Info'!A38</f>
        <v>Oklahoma</v>
      </c>
    </row>
    <row r="55" spans="2:5" ht="12.75" customHeight="1" x14ac:dyDescent="0.25">
      <c r="E55" s="62" t="str">
        <f>'EPA Regional Contact Info'!A39</f>
        <v>Oregon</v>
      </c>
    </row>
    <row r="56" spans="2:5" ht="12.75" customHeight="1" x14ac:dyDescent="0.25">
      <c r="E56" s="62" t="str">
        <f>'EPA Regional Contact Info'!A40</f>
        <v>Rhode Island</v>
      </c>
    </row>
    <row r="57" spans="2:5" ht="12.75" customHeight="1" x14ac:dyDescent="0.25">
      <c r="E57" s="62" t="str">
        <f>'EPA Regional Contact Info'!A41</f>
        <v>South Carolina</v>
      </c>
    </row>
    <row r="58" spans="2:5" x14ac:dyDescent="0.25">
      <c r="E58" s="62" t="str">
        <f>'EPA Regional Contact Info'!A42</f>
        <v>South Dakota</v>
      </c>
    </row>
    <row r="59" spans="2:5" x14ac:dyDescent="0.25">
      <c r="E59" s="62" t="str">
        <f>'EPA Regional Contact Info'!A43</f>
        <v>Tennessee</v>
      </c>
    </row>
    <row r="60" spans="2:5" x14ac:dyDescent="0.25">
      <c r="B60" s="63"/>
      <c r="E60" s="62" t="str">
        <f>'EPA Regional Contact Info'!A44</f>
        <v>Texas</v>
      </c>
    </row>
    <row r="61" spans="2:5" x14ac:dyDescent="0.25">
      <c r="E61" s="62" t="str">
        <f>'EPA Regional Contact Info'!A45</f>
        <v>Utah</v>
      </c>
    </row>
    <row r="62" spans="2:5" x14ac:dyDescent="0.25">
      <c r="E62" s="62" t="str">
        <f>'EPA Regional Contact Info'!A46</f>
        <v>Vermont</v>
      </c>
    </row>
    <row r="63" spans="2:5" x14ac:dyDescent="0.25">
      <c r="E63" s="62" t="str">
        <f>'EPA Regional Contact Info'!A47</f>
        <v>Washington</v>
      </c>
    </row>
    <row r="64" spans="2:5" x14ac:dyDescent="0.25">
      <c r="E64" s="62" t="str">
        <f>'EPA Regional Contact Info'!A48</f>
        <v>Wisconsin</v>
      </c>
    </row>
    <row r="65" spans="5:5" x14ac:dyDescent="0.25">
      <c r="E65" s="62" t="str">
        <f>'EPA Regional Contact Info'!A49</f>
        <v>Wyoming</v>
      </c>
    </row>
  </sheetData>
  <sheetProtection password="C969" sheet="1" objects="1" scenarios="1"/>
  <dataConsolidate/>
  <mergeCells count="7">
    <mergeCell ref="B3:C3"/>
    <mergeCell ref="B10:C10"/>
    <mergeCell ref="B27:C27"/>
    <mergeCell ref="B44:C44"/>
    <mergeCell ref="B39:C39"/>
    <mergeCell ref="B15:C15"/>
    <mergeCell ref="B40:C40"/>
  </mergeCells>
  <conditionalFormatting sqref="C41 B44:B46">
    <cfRule type="expression" dxfId="9" priority="6">
      <formula>#REF!="No"</formula>
    </cfRule>
  </conditionalFormatting>
  <conditionalFormatting sqref="C41">
    <cfRule type="expression" dxfId="8" priority="2">
      <formula>#REF!&lt;&gt;"oil - distillate"</formula>
    </cfRule>
  </conditionalFormatting>
  <dataValidations xWindow="665" yWindow="638" count="14">
    <dataValidation allowBlank="1" showInputMessage="1" showErrorMessage="1" promptTitle="Concrete Density" prompt="The density of concrete is the density of your completed mixture of cement, aggregate, sand, supplement and water, and is expressed in pounds per cubic yard. If you do not have this information, enter 0 and a default value of 4,024 lbs/yd3 will be used." sqref="C45"/>
    <dataValidation allowBlank="1" showInputMessage="1" showErrorMessage="1" promptTitle="Maximum Hourly Loading Rate" prompt="The maximum hourly loading rate is the maximum volume of concrete or concrete mix that your facility could load into haul trucks per hour in calendar year 2012 (expressed in cubic yards per hour)." sqref="C41"/>
    <dataValidation allowBlank="1" showInputMessage="1" showErrorMessage="1" promptTitle="Concrete Produced in 2012" prompt="Concrete produced in 2012 is an estimate of the actual volume of concrete or concrete mix loaded into haul trucks by your facility in 2012 (expressed in cubic yards per year)." sqref="C42"/>
    <dataValidation allowBlank="1" showInputMessage="1" showErrorMessage="1" promptTitle="Cement" prompt="Pounds of cement per cubic yard of concrete. If 0 is entered in the field above, a default value of 491 pounds will be used." sqref="C48"/>
    <dataValidation allowBlank="1" showInputMessage="1" showErrorMessage="1" promptTitle="Cement Supplement" prompt="Pounds of cement supplement per cubic yard of concrete. If 0 is entered in the field above, a default value of 73 pounds will be used." sqref="C50"/>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sqref="C36">
      <formula1>SO2_PM25_Attainment_List</formula1>
    </dataValidation>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allowBlank="1" showInputMessage="1" showErrorMessage="1" promptTitle="Concrete Density" prompt="Density of concrete (lbs per cubic yard). If 0 is entered in the field above, a default density of 4,024 lbs/yd3 will be used." sqref="C46"/>
    <dataValidation type="decimal" allowBlank="1" showInputMessage="1" showErrorMessage="1" errorTitle="Value Out of Range" error="The sum of cement and cement supplement in a cubic yard of concrete cannot exceed the density of the concrete." promptTitle="Cement Supplement" prompt="Enter the pounds of cement supplement in a typical cubic yard of concrete produced at your facility in 2012. Enter 0 if unknown and a default value of 73 pounds will be entered in the field below." sqref="C49">
      <formula1>0</formula1>
      <formula2>Concrete_Density-Cement_Weight</formula2>
    </dataValidation>
    <dataValidation type="decimal" allowBlank="1" showInputMessage="1" showErrorMessage="1" errorTitle="Value Out of Range" error="The sum of cement and cement supplement in a cubic yard of concrete cannot exceed the density of the concrete." promptTitle="Cement" prompt="Enter the pounds of cement in a typical cubic yard of concrete produced at your facility in 2012. Enter 0 if unknown and a default value of 491 pounds will be entered in the field below." sqref="C47">
      <formula1>0</formula1>
      <formula2>Concrete_Density-Supplement_Weight</formula2>
    </dataValidation>
  </dataValidations>
  <pageMargins left="0.7" right="0.7" top="0.75" bottom="0.75" header="0.3" footer="0.3"/>
  <pageSetup scale="90" orientation="landscape" r:id="rId1"/>
  <headerFooter>
    <oddFooter>&amp;LPage &amp;P of &amp;N&amp;C&amp;F&amp;RPrinted &amp;D</oddFooter>
  </headerFooter>
  <rowBreaks count="1" manualBreakCount="1">
    <brk id="26" max="2" man="1"/>
  </rowBreaks>
  <ignoredErrors>
    <ignoredError sqref="C46 C48 C5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
  <sheetViews>
    <sheetView showGridLines="0" zoomScaleNormal="100" workbookViewId="0"/>
  </sheetViews>
  <sheetFormatPr defaultRowHeight="13.2" x14ac:dyDescent="0.25"/>
  <cols>
    <col min="1" max="1" width="2.88671875" customWidth="1"/>
    <col min="5" max="5" width="19.5546875" customWidth="1"/>
    <col min="9" max="9" width="10.44140625" customWidth="1"/>
    <col min="12" max="12" width="23.88671875" hidden="1" customWidth="1"/>
  </cols>
  <sheetData>
    <row r="1" spans="2:12" ht="17.399999999999999" x14ac:dyDescent="0.3">
      <c r="B1" s="1" t="s">
        <v>343</v>
      </c>
    </row>
    <row r="2" spans="2:12" ht="13.8" thickBot="1" x14ac:dyDescent="0.3"/>
    <row r="3" spans="2:12" ht="13.8" thickBot="1" x14ac:dyDescent="0.3">
      <c r="B3" s="271" t="s">
        <v>385</v>
      </c>
      <c r="C3" s="281"/>
      <c r="D3" s="281"/>
      <c r="E3" s="281"/>
      <c r="F3" s="281"/>
      <c r="G3" s="281"/>
      <c r="H3" s="281"/>
      <c r="I3" s="282"/>
      <c r="L3" s="237" t="s">
        <v>386</v>
      </c>
    </row>
    <row r="4" spans="2:12" ht="42.75" customHeight="1" thickBot="1" x14ac:dyDescent="0.3">
      <c r="B4" s="310" t="s">
        <v>396</v>
      </c>
      <c r="C4" s="311"/>
      <c r="D4" s="311"/>
      <c r="E4" s="311"/>
      <c r="F4" s="312" t="s">
        <v>388</v>
      </c>
      <c r="G4" s="313"/>
      <c r="H4" s="313"/>
      <c r="I4" s="314"/>
      <c r="L4" s="238" t="s">
        <v>387</v>
      </c>
    </row>
    <row r="5" spans="2:12" x14ac:dyDescent="0.25">
      <c r="L5" s="238" t="s">
        <v>388</v>
      </c>
    </row>
  </sheetData>
  <sheetProtection password="C969" sheet="1" objects="1" scenarios="1"/>
  <mergeCells count="3">
    <mergeCell ref="B3:I3"/>
    <mergeCell ref="B4:E4"/>
    <mergeCell ref="F4:I4"/>
  </mergeCells>
  <dataValidations count="1">
    <dataValidation type="list" allowBlank="1" showInputMessage="1" showErrorMessage="1" promptTitle="Emission Controls" prompt="Using the drop-down list, select whether your facility used particulate matter emission controls, such as a fabric filter, on cement and cement supplement silos in calendar year 2012." sqref="F4:I4">
      <formula1>Emission_Control_Answer_List</formula1>
    </dataValidation>
  </dataValidations>
  <pageMargins left="0.7" right="0.7" top="0.75" bottom="0.75" header="0.3" footer="0.3"/>
  <pageSetup orientation="portrait"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showGridLines="0" zoomScaleNormal="100" workbookViewId="0"/>
  </sheetViews>
  <sheetFormatPr defaultColWidth="9.109375" defaultRowHeight="13.2" x14ac:dyDescent="0.25"/>
  <cols>
    <col min="1" max="1" width="2.44140625" style="20" customWidth="1"/>
    <col min="2" max="2" width="29.44140625" style="20" customWidth="1"/>
    <col min="3" max="8" width="14.44140625" style="20" customWidth="1"/>
    <col min="9" max="9" width="16.5546875" style="20" customWidth="1"/>
    <col min="10" max="10" width="15.88671875" style="20" customWidth="1"/>
    <col min="11" max="11" width="14.33203125" style="20" customWidth="1"/>
    <col min="12" max="16384" width="9.109375" style="20"/>
  </cols>
  <sheetData>
    <row r="1" spans="2:11" ht="17.399999999999999" x14ac:dyDescent="0.3">
      <c r="B1" s="18" t="s">
        <v>311</v>
      </c>
      <c r="C1" s="18"/>
      <c r="D1" s="18"/>
      <c r="E1" s="18"/>
      <c r="F1" s="18"/>
    </row>
    <row r="2" spans="2:11" ht="13.8" thickBot="1" x14ac:dyDescent="0.3">
      <c r="G2" s="318"/>
      <c r="H2" s="318"/>
    </row>
    <row r="3" spans="2:11" ht="13.8" thickBot="1" x14ac:dyDescent="0.3">
      <c r="B3" s="315" t="s">
        <v>349</v>
      </c>
      <c r="C3" s="316"/>
      <c r="D3" s="316"/>
      <c r="E3" s="316"/>
      <c r="F3" s="316"/>
      <c r="G3" s="316"/>
      <c r="H3" s="317"/>
    </row>
    <row r="4" spans="2:11" ht="16.2" thickBot="1" x14ac:dyDescent="0.4">
      <c r="B4" s="175" t="s">
        <v>79</v>
      </c>
      <c r="C4" s="171" t="s">
        <v>159</v>
      </c>
      <c r="D4" s="176" t="s">
        <v>299</v>
      </c>
      <c r="E4" s="171" t="s">
        <v>300</v>
      </c>
      <c r="F4" s="176" t="s">
        <v>98</v>
      </c>
      <c r="G4" s="108" t="s">
        <v>56</v>
      </c>
      <c r="H4" s="109" t="s">
        <v>57</v>
      </c>
    </row>
    <row r="5" spans="2:11" x14ac:dyDescent="0.25">
      <c r="B5" s="174" t="s">
        <v>62</v>
      </c>
      <c r="C5" s="172">
        <v>0</v>
      </c>
      <c r="D5" s="172">
        <v>0</v>
      </c>
      <c r="E5" s="172">
        <v>0</v>
      </c>
      <c r="F5" s="173">
        <v>0</v>
      </c>
      <c r="G5" s="169">
        <f>IF(Controls_Yes_No="No",(Yearly_Production*Cement_Weight*(1/2000)*(1/2000))*VLOOKUP("Cement Unloading"&amp;"PM10",'Emission Factors'!$C$4:$F$9,2,0),(Yearly_Production*Cement_Weight*(1/2000)*(1/2000))*VLOOKUP("Cement Unloading"&amp;"PM10",'Emission Factors'!$C$4:$F$9,4,0))</f>
        <v>0</v>
      </c>
      <c r="H5" s="168">
        <f>IF(Controls_Yes_No="No",(Yearly_Production*Cement_Weight*(1/2000)*(1/2000))*VLOOKUP("Cement Unloading"&amp;"PM2.5",'Emission Factors'!$C$4:$F$9,2,0),(Yearly_Production*Cement_Weight*(1/2000)*(1/2000))*VLOOKUP("Cement Unloading"&amp;"PM2.5",'Emission Factors'!$C$4:$F$9,4,0))</f>
        <v>0</v>
      </c>
    </row>
    <row r="6" spans="2:11" x14ac:dyDescent="0.25">
      <c r="B6" s="174" t="s">
        <v>63</v>
      </c>
      <c r="C6" s="172">
        <v>0</v>
      </c>
      <c r="D6" s="172">
        <v>0</v>
      </c>
      <c r="E6" s="172">
        <v>0</v>
      </c>
      <c r="F6" s="173">
        <v>0</v>
      </c>
      <c r="G6" s="169">
        <f>IF(Controls_Yes_No="No",(Yearly_Production*Supplement_Weight*(1/2000)*(1/2000))*VLOOKUP("Cement Supplement Unloading"&amp;"PM10",'Emission Factors'!$C$4:$F$9,2,0),(Yearly_Production*Supplement_Weight*(1/2000)*(1/2000))*VLOOKUP("Cement Supplement Unloading"&amp;"PM10",'Emission Factors'!$C$4:$F$9,4,0))</f>
        <v>0</v>
      </c>
      <c r="H6" s="168">
        <f>IF(Controls_Yes_No="No",(Yearly_Production*Supplement_Weight*(1/2000)*(1/2000))*VLOOKUP("Cement Supplement Unloading"&amp;"PM2.5",'Emission Factors'!$C$4:$F$9,2,0),(Yearly_Production*Supplement_Weight*(1/2000)*(1/2000))*VLOOKUP("Cement Supplement Unloading"&amp;"PM2.5",'Emission Factors'!$C$4:$F$9,4,0))</f>
        <v>0</v>
      </c>
    </row>
    <row r="7" spans="2:11" ht="13.8" thickBot="1" x14ac:dyDescent="0.3">
      <c r="B7" s="179" t="s">
        <v>68</v>
      </c>
      <c r="C7" s="180">
        <f t="shared" ref="C7:H7" si="0">SUM(C5:C6)</f>
        <v>0</v>
      </c>
      <c r="D7" s="180">
        <f t="shared" si="0"/>
        <v>0</v>
      </c>
      <c r="E7" s="180">
        <f t="shared" si="0"/>
        <v>0</v>
      </c>
      <c r="F7" s="180">
        <f t="shared" si="0"/>
        <v>0</v>
      </c>
      <c r="G7" s="180">
        <f t="shared" si="0"/>
        <v>0</v>
      </c>
      <c r="H7" s="181">
        <f t="shared" si="0"/>
        <v>0</v>
      </c>
    </row>
    <row r="8" spans="2:11" ht="13.8" thickBot="1" x14ac:dyDescent="0.3">
      <c r="B8" s="177"/>
      <c r="C8" s="177"/>
      <c r="D8" s="177"/>
      <c r="E8" s="177"/>
      <c r="F8" s="177"/>
      <c r="G8" s="178"/>
      <c r="H8" s="178"/>
      <c r="I8" s="170"/>
      <c r="J8" s="170"/>
      <c r="K8" s="170"/>
    </row>
    <row r="9" spans="2:11" ht="13.8" thickBot="1" x14ac:dyDescent="0.3">
      <c r="B9" s="315" t="s">
        <v>350</v>
      </c>
      <c r="C9" s="316"/>
      <c r="D9" s="316"/>
      <c r="E9" s="316"/>
      <c r="F9" s="316"/>
      <c r="G9" s="316"/>
      <c r="H9" s="317"/>
      <c r="I9" s="170"/>
      <c r="J9" s="170"/>
      <c r="K9" s="170"/>
    </row>
    <row r="10" spans="2:11" ht="16.2" thickBot="1" x14ac:dyDescent="0.4">
      <c r="B10" s="175" t="s">
        <v>79</v>
      </c>
      <c r="C10" s="171" t="s">
        <v>159</v>
      </c>
      <c r="D10" s="176" t="s">
        <v>299</v>
      </c>
      <c r="E10" s="171" t="s">
        <v>300</v>
      </c>
      <c r="F10" s="176" t="s">
        <v>98</v>
      </c>
      <c r="G10" s="108" t="s">
        <v>56</v>
      </c>
      <c r="H10" s="109" t="s">
        <v>57</v>
      </c>
      <c r="I10" s="170"/>
      <c r="J10" s="170"/>
      <c r="K10" s="170"/>
    </row>
    <row r="11" spans="2:11" x14ac:dyDescent="0.25">
      <c r="B11" s="174" t="s">
        <v>62</v>
      </c>
      <c r="C11" s="172">
        <v>0</v>
      </c>
      <c r="D11" s="172">
        <v>0</v>
      </c>
      <c r="E11" s="172">
        <v>0</v>
      </c>
      <c r="F11" s="173">
        <v>0</v>
      </c>
      <c r="G11" s="169">
        <f>(Max_Load_Rate*Cement_Weight*(1/2000)*8760*(1/2000))*VLOOKUP("Cement Unloading"&amp;"PM10",'Emission Factors'!$C$4:$F$9,3,0)</f>
        <v>0</v>
      </c>
      <c r="H11" s="168">
        <f>(Max_Load_Rate*Cement_Weight*(1/2000)*8760*(1/2000))*VLOOKUP("Cement Unloading"&amp;"PM2.5",'Emission Factors'!$C$4:$F$9,3,0)</f>
        <v>0</v>
      </c>
      <c r="I11" s="170"/>
      <c r="J11" s="170"/>
      <c r="K11" s="170"/>
    </row>
    <row r="12" spans="2:11" x14ac:dyDescent="0.25">
      <c r="B12" s="174" t="s">
        <v>63</v>
      </c>
      <c r="C12" s="172">
        <v>0</v>
      </c>
      <c r="D12" s="172">
        <v>0</v>
      </c>
      <c r="E12" s="172">
        <v>0</v>
      </c>
      <c r="F12" s="173">
        <v>0</v>
      </c>
      <c r="G12" s="169">
        <f>(Max_Load_Rate*Supplement_Weight*(1/2000)*8760*(1/2000))*VLOOKUP("Cement Supplement Unloading"&amp;"PM10",'Emission Factors'!$C$4:$F$9,3,0)</f>
        <v>0</v>
      </c>
      <c r="H12" s="168">
        <f>(Max_Load_Rate*Supplement_Weight*(1/2000)*8760*(1/2000))*VLOOKUP("Cement Supplement Unloading"&amp;"PM2.5",'Emission Factors'!$C$4:$F$9,3,0)</f>
        <v>0</v>
      </c>
      <c r="I12" s="170"/>
      <c r="J12" s="170"/>
      <c r="K12" s="170"/>
    </row>
    <row r="13" spans="2:11" ht="13.8" thickBot="1" x14ac:dyDescent="0.3">
      <c r="B13" s="179" t="s">
        <v>68</v>
      </c>
      <c r="C13" s="180">
        <f t="shared" ref="C13:H13" si="1">SUM(C11:C12)</f>
        <v>0</v>
      </c>
      <c r="D13" s="180">
        <f t="shared" si="1"/>
        <v>0</v>
      </c>
      <c r="E13" s="180">
        <f t="shared" si="1"/>
        <v>0</v>
      </c>
      <c r="F13" s="180">
        <f t="shared" si="1"/>
        <v>0</v>
      </c>
      <c r="G13" s="180">
        <f t="shared" si="1"/>
        <v>0</v>
      </c>
      <c r="H13" s="181">
        <f t="shared" si="1"/>
        <v>0</v>
      </c>
      <c r="I13" s="170"/>
      <c r="J13" s="170"/>
      <c r="K13" s="170"/>
    </row>
    <row r="14" spans="2:11" ht="16.5" customHeight="1" x14ac:dyDescent="0.25">
      <c r="B14" s="110"/>
      <c r="C14" s="110"/>
      <c r="D14" s="110"/>
      <c r="E14" s="110"/>
      <c r="F14" s="110"/>
    </row>
  </sheetData>
  <sheetProtection password="C969" sheet="1" objects="1" scenarios="1"/>
  <mergeCells count="3">
    <mergeCell ref="B9:H9"/>
    <mergeCell ref="G2:H2"/>
    <mergeCell ref="B3:H3"/>
  </mergeCells>
  <dataValidations xWindow="367" yWindow="628" count="1">
    <dataValidation allowBlank="1" showInputMessage="1" showErrorMessage="1" prompt="This sheet is intended to summarize the components of your facility's emissions. A summary of total emissions and your registration status is located on the Output-Summary Printout sheet." sqref="B3 B8:B9 I8:K13 C8:H8"/>
  </dataValidations>
  <pageMargins left="0.7" right="0.7" top="0.75" bottom="0.75" header="0.3" footer="0.3"/>
  <pageSetup scale="83" orientation="landscape" r:id="rId1"/>
  <headerFooter>
    <oddFooter>&amp;LPage &amp;P of &amp;N&amp;C&amp;F&amp;RPrinted &amp;D</oddFooter>
  </headerFooter>
  <colBreaks count="1" manualBreakCount="1">
    <brk id="9"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Normal="100" workbookViewId="0">
      <selection sqref="A1:XFD1"/>
    </sheetView>
  </sheetViews>
  <sheetFormatPr defaultColWidth="3.33203125" defaultRowHeight="13.2" x14ac:dyDescent="0.25"/>
  <cols>
    <col min="1" max="1" width="16.109375" style="20" customWidth="1"/>
    <col min="2" max="2" width="4.6640625" style="20" customWidth="1"/>
    <col min="3" max="3" width="24.6640625" style="20" customWidth="1"/>
    <col min="4" max="4" width="5.5546875" style="20" customWidth="1"/>
    <col min="5" max="5" width="25.44140625" style="20" customWidth="1"/>
    <col min="6" max="6" width="32.44140625" style="20" customWidth="1"/>
    <col min="7" max="9" width="1.88671875" style="20" customWidth="1"/>
    <col min="10" max="10" width="3.109375" style="20" customWidth="1"/>
    <col min="11" max="11" width="16.6640625" style="50" hidden="1" customWidth="1"/>
    <col min="12" max="12" width="16.6640625" style="245" hidden="1" customWidth="1"/>
    <col min="13" max="13" width="18" style="245" hidden="1" customWidth="1"/>
    <col min="14" max="14" width="20.44140625" style="20" customWidth="1"/>
    <col min="15" max="58" width="1.88671875" style="20" customWidth="1"/>
    <col min="59" max="16384" width="3.33203125" style="20"/>
  </cols>
  <sheetData>
    <row r="1" spans="1:13" ht="24.75" customHeight="1" thickBot="1" x14ac:dyDescent="0.3"/>
    <row r="2" spans="1:13" ht="14.25" customHeight="1" x14ac:dyDescent="0.25">
      <c r="A2" s="22"/>
      <c r="B2" s="23"/>
      <c r="C2" s="23"/>
      <c r="D2" s="23"/>
      <c r="E2" s="23"/>
      <c r="F2" s="24"/>
    </row>
    <row r="3" spans="1:13" x14ac:dyDescent="0.25">
      <c r="A3" s="25" t="s">
        <v>29</v>
      </c>
      <c r="B3" s="103" t="str">
        <f>"  "&amp;Inputs!C4</f>
        <v xml:space="preserve">  Acme Ready Mix</v>
      </c>
      <c r="C3" s="103"/>
      <c r="E3" s="192" t="str">
        <f>"Facility Contact:"&amp;"  "&amp;Inputs!C11</f>
        <v>Facility Contact:  John Doe</v>
      </c>
      <c r="F3" s="26"/>
    </row>
    <row r="4" spans="1:13" ht="14.25" customHeight="1" x14ac:dyDescent="0.25">
      <c r="A4" s="25" t="s">
        <v>30</v>
      </c>
      <c r="B4" s="103" t="str">
        <f>"  "&amp;Inputs!C5</f>
        <v xml:space="preserve">  101 Acme Way</v>
      </c>
      <c r="C4" s="103"/>
      <c r="E4" s="192" t="str">
        <f>"              Phone:"&amp;"  "&amp;Inputs!C12</f>
        <v xml:space="preserve">              Phone:  555-555-5555</v>
      </c>
      <c r="F4" s="26"/>
    </row>
    <row r="5" spans="1:13" x14ac:dyDescent="0.25">
      <c r="A5" s="27"/>
      <c r="B5" s="103" t="str">
        <f>"  "&amp;Inputs!C6&amp;", "&amp;VLOOKUP(Inputs!C7,'EPA Regional Contact Info'!$A$5:$B$49,2,FALSE)&amp;" "&amp;Inputs!C8</f>
        <v xml:space="preserve">  Albuquerque, NM 87101</v>
      </c>
      <c r="C5" s="103"/>
      <c r="E5" s="192" t="str">
        <f>"               Email:"&amp;"  "&amp;Inputs!C13</f>
        <v xml:space="preserve">               Email:  john.doe@acme.com</v>
      </c>
      <c r="F5" s="26"/>
    </row>
    <row r="6" spans="1:13" ht="13.8" thickBot="1" x14ac:dyDescent="0.3">
      <c r="A6" s="33"/>
      <c r="B6" s="34"/>
      <c r="C6" s="34"/>
      <c r="D6" s="34"/>
      <c r="E6" s="34"/>
      <c r="F6" s="35"/>
    </row>
    <row r="7" spans="1:13" ht="18" customHeight="1" thickBot="1" x14ac:dyDescent="0.3">
      <c r="A7" s="339" t="s">
        <v>80</v>
      </c>
      <c r="B7" s="340"/>
      <c r="C7" s="340"/>
      <c r="D7" s="340"/>
      <c r="E7" s="340"/>
      <c r="F7" s="341"/>
    </row>
    <row r="8" spans="1:13" ht="15.75" customHeight="1" x14ac:dyDescent="0.25">
      <c r="A8" s="342" t="s">
        <v>0</v>
      </c>
      <c r="B8" s="345" t="s">
        <v>345</v>
      </c>
      <c r="C8" s="346"/>
      <c r="D8" s="53"/>
      <c r="E8" s="246"/>
      <c r="F8" s="36" t="s">
        <v>12</v>
      </c>
      <c r="K8" s="319" t="s">
        <v>346</v>
      </c>
      <c r="L8" s="31" t="s">
        <v>11</v>
      </c>
      <c r="M8" s="320" t="s">
        <v>347</v>
      </c>
    </row>
    <row r="9" spans="1:13" x14ac:dyDescent="0.25">
      <c r="A9" s="343"/>
      <c r="B9" s="345"/>
      <c r="C9" s="346"/>
      <c r="D9" s="321" t="s">
        <v>348</v>
      </c>
      <c r="E9" s="322"/>
      <c r="F9" s="36" t="s">
        <v>312</v>
      </c>
      <c r="K9" s="319"/>
      <c r="L9" s="31" t="s">
        <v>312</v>
      </c>
      <c r="M9" s="320"/>
    </row>
    <row r="10" spans="1:13" ht="13.8" thickBot="1" x14ac:dyDescent="0.3">
      <c r="A10" s="344"/>
      <c r="B10" s="323" t="s">
        <v>1</v>
      </c>
      <c r="C10" s="324"/>
      <c r="D10" s="325" t="s">
        <v>1</v>
      </c>
      <c r="E10" s="326"/>
      <c r="F10" s="28" t="s">
        <v>1</v>
      </c>
      <c r="K10" s="319"/>
      <c r="L10" s="156" t="s">
        <v>1</v>
      </c>
      <c r="M10" s="320"/>
    </row>
    <row r="11" spans="1:13" ht="5.25" customHeight="1" x14ac:dyDescent="0.25">
      <c r="A11" s="193"/>
      <c r="B11" s="194"/>
      <c r="C11" s="195"/>
      <c r="D11" s="196"/>
      <c r="E11" s="197"/>
      <c r="F11" s="198"/>
      <c r="L11" s="155"/>
    </row>
    <row r="12" spans="1:13" x14ac:dyDescent="0.25">
      <c r="A12" s="199" t="s">
        <v>159</v>
      </c>
      <c r="B12" s="51"/>
      <c r="C12" s="200">
        <f>'Total Emissions'!$C$7</f>
        <v>0</v>
      </c>
      <c r="D12" s="21"/>
      <c r="E12" s="201">
        <f>'Total Emissions'!$C$13</f>
        <v>0</v>
      </c>
      <c r="F12" s="202">
        <f>IF(Inputs!$C$28="Attainment",10,5)</f>
        <v>10</v>
      </c>
      <c r="K12" s="50">
        <f>IF(E12&gt;=F12,1,0)</f>
        <v>0</v>
      </c>
      <c r="L12" s="203">
        <f>IF(Inputs!$C$28="Attainment",250,IF(Inputs!$C$28="Nonattainment - moderate",100,50))</f>
        <v>250</v>
      </c>
      <c r="M12" s="245">
        <f>IF(E12&gt;=L12,1,0)</f>
        <v>0</v>
      </c>
    </row>
    <row r="13" spans="1:13" ht="5.25" customHeight="1" x14ac:dyDescent="0.25">
      <c r="A13" s="204"/>
      <c r="B13" s="64"/>
      <c r="C13" s="200"/>
      <c r="D13" s="205"/>
      <c r="E13" s="206"/>
      <c r="F13" s="202"/>
      <c r="L13" s="203"/>
    </row>
    <row r="14" spans="1:13" ht="15.75" customHeight="1" x14ac:dyDescent="0.35">
      <c r="A14" s="199" t="s">
        <v>299</v>
      </c>
      <c r="B14" s="51"/>
      <c r="C14" s="200">
        <f>'Total Emissions'!$D$7</f>
        <v>0</v>
      </c>
      <c r="D14" s="21"/>
      <c r="E14" s="201">
        <f>'Total Emissions'!$D$13</f>
        <v>0</v>
      </c>
      <c r="F14" s="202">
        <f>IF(Inputs!$C$30="Attainment",10,5)</f>
        <v>10</v>
      </c>
      <c r="K14" s="50">
        <f t="shared" ref="K14:K22" si="0">IF(E14&gt;=F14,1,0)</f>
        <v>0</v>
      </c>
      <c r="L14" s="203">
        <f>IF(Inputs!$C$30="Attainment",250,IF(Inputs!$C$30="Nonattainment - marginal",100,IF(Inputs!$C$30="Nonattainment - moderate",100,IF(Inputs!$C$30="Nonattainment - serious",50,IF(Inputs!$C$30="Nonattainment - severe",25,10)))))</f>
        <v>250</v>
      </c>
      <c r="M14" s="245">
        <f t="shared" ref="M14:M22" si="1">IF(E14&gt;=L14,1,0)</f>
        <v>0</v>
      </c>
    </row>
    <row r="15" spans="1:13" ht="5.25" customHeight="1" x14ac:dyDescent="0.25">
      <c r="A15" s="204"/>
      <c r="B15" s="64"/>
      <c r="C15" s="200"/>
      <c r="D15" s="21"/>
      <c r="E15" s="207"/>
      <c r="F15" s="202"/>
      <c r="L15" s="203"/>
    </row>
    <row r="16" spans="1:13" ht="15.6" x14ac:dyDescent="0.35">
      <c r="A16" s="199" t="s">
        <v>300</v>
      </c>
      <c r="B16" s="51"/>
      <c r="C16" s="200">
        <f>'Total Emissions'!$E$7</f>
        <v>0</v>
      </c>
      <c r="D16" s="21"/>
      <c r="E16" s="201">
        <f>'Total Emissions'!$E$13</f>
        <v>0</v>
      </c>
      <c r="F16" s="202">
        <f>IF(Inputs!$C$32="Attainment",10,5)</f>
        <v>10</v>
      </c>
      <c r="K16" s="50">
        <f t="shared" si="0"/>
        <v>0</v>
      </c>
      <c r="L16" s="203">
        <f>IF(Inputs!$C$32="Attainment",250,100)</f>
        <v>250</v>
      </c>
      <c r="M16" s="245">
        <f t="shared" si="1"/>
        <v>0</v>
      </c>
    </row>
    <row r="17" spans="1:13" ht="5.25" customHeight="1" x14ac:dyDescent="0.25">
      <c r="A17" s="208"/>
      <c r="B17" s="209"/>
      <c r="C17" s="200"/>
      <c r="D17" s="21"/>
      <c r="E17" s="207"/>
      <c r="F17" s="202"/>
      <c r="L17" s="203"/>
    </row>
    <row r="18" spans="1:13" x14ac:dyDescent="0.25">
      <c r="A18" s="199" t="s">
        <v>98</v>
      </c>
      <c r="B18" s="51"/>
      <c r="C18" s="200">
        <f>'Total Emissions'!$F$7</f>
        <v>0</v>
      </c>
      <c r="D18" s="21"/>
      <c r="E18" s="201">
        <f>'Total Emissions'!$F$13</f>
        <v>0</v>
      </c>
      <c r="F18" s="202">
        <f>IF(Inputs!$C$30="Attainment",5,2)</f>
        <v>5</v>
      </c>
      <c r="K18" s="50">
        <f t="shared" si="0"/>
        <v>0</v>
      </c>
      <c r="L18" s="203">
        <f>IF(Inputs!$C$30="Attainment",250,IF(Inputs!$C$30="Nonattainment - marginal",100,IF(Inputs!$C$30="Nonattainment - moderate",100,IF(Inputs!$C$30="Nonattainment - serious",50,IF(Inputs!$C$30="Nonattainment - severe",25,10)))))</f>
        <v>250</v>
      </c>
      <c r="M18" s="245">
        <f t="shared" si="1"/>
        <v>0</v>
      </c>
    </row>
    <row r="19" spans="1:13" ht="5.25" customHeight="1" x14ac:dyDescent="0.25">
      <c r="A19" s="210"/>
      <c r="B19" s="65"/>
      <c r="C19" s="200"/>
      <c r="D19" s="21"/>
      <c r="E19" s="207"/>
      <c r="F19" s="202"/>
      <c r="L19" s="203"/>
    </row>
    <row r="20" spans="1:13" ht="15.6" x14ac:dyDescent="0.35">
      <c r="A20" s="199" t="s">
        <v>56</v>
      </c>
      <c r="B20" s="51"/>
      <c r="C20" s="200">
        <f>'Total Emissions'!$G$7</f>
        <v>0</v>
      </c>
      <c r="D20" s="21"/>
      <c r="E20" s="201">
        <f>'Total Emissions'!$G$13</f>
        <v>0</v>
      </c>
      <c r="F20" s="202">
        <f>IF(Inputs!$C$34="Attainment",5,1)</f>
        <v>5</v>
      </c>
      <c r="K20" s="50">
        <f t="shared" si="0"/>
        <v>0</v>
      </c>
      <c r="L20" s="203">
        <f>IF(Inputs!$C$34="Attainment",250,IF(Inputs!$C$34="Nonattainment - moderate",100,70))</f>
        <v>250</v>
      </c>
      <c r="M20" s="245">
        <f t="shared" si="1"/>
        <v>0</v>
      </c>
    </row>
    <row r="21" spans="1:13" ht="5.25" customHeight="1" x14ac:dyDescent="0.25">
      <c r="A21" s="204"/>
      <c r="B21" s="64"/>
      <c r="C21" s="200"/>
      <c r="D21" s="21"/>
      <c r="E21" s="207"/>
      <c r="F21" s="211"/>
      <c r="L21" s="212"/>
    </row>
    <row r="22" spans="1:13" ht="15.6" x14ac:dyDescent="0.35">
      <c r="A22" s="213" t="s">
        <v>57</v>
      </c>
      <c r="B22" s="66"/>
      <c r="C22" s="200">
        <f>'Total Emissions'!$H$7</f>
        <v>0</v>
      </c>
      <c r="D22" s="21"/>
      <c r="E22" s="201">
        <f>'Total Emissions'!$H$13</f>
        <v>0</v>
      </c>
      <c r="F22" s="202">
        <f>IF(Inputs!$C$36="Attainment",3,0.6)</f>
        <v>3</v>
      </c>
      <c r="K22" s="50">
        <f t="shared" si="0"/>
        <v>0</v>
      </c>
      <c r="L22" s="203">
        <f>IF(Inputs!$C$36="Attainment",250,100)</f>
        <v>250</v>
      </c>
      <c r="M22" s="245">
        <f t="shared" si="1"/>
        <v>0</v>
      </c>
    </row>
    <row r="23" spans="1:13" ht="5.25" customHeight="1" x14ac:dyDescent="0.25">
      <c r="A23" s="29"/>
      <c r="B23" s="52"/>
      <c r="C23" s="214"/>
      <c r="D23" s="21"/>
      <c r="E23" s="55"/>
      <c r="F23" s="30"/>
      <c r="L23" s="215"/>
    </row>
    <row r="24" spans="1:13" x14ac:dyDescent="0.25">
      <c r="A24" s="327" t="s">
        <v>28</v>
      </c>
      <c r="B24" s="328"/>
      <c r="C24" s="328"/>
      <c r="D24" s="328"/>
      <c r="E24" s="328"/>
      <c r="F24" s="329"/>
      <c r="L24" s="216"/>
    </row>
    <row r="25" spans="1:13" x14ac:dyDescent="0.25">
      <c r="A25" s="182"/>
      <c r="B25" s="31"/>
      <c r="C25" s="31"/>
      <c r="D25" s="31"/>
      <c r="E25" s="31"/>
      <c r="F25" s="67"/>
      <c r="L25" s="155"/>
    </row>
    <row r="26" spans="1:13" x14ac:dyDescent="0.25">
      <c r="A26" s="27"/>
      <c r="B26" s="21"/>
      <c r="C26" s="68">
        <v>100</v>
      </c>
      <c r="D26" s="19" t="s">
        <v>48</v>
      </c>
      <c r="E26" s="21"/>
      <c r="F26" s="67"/>
      <c r="G26" s="31"/>
      <c r="K26" s="20"/>
      <c r="L26" s="50"/>
    </row>
    <row r="27" spans="1:13" x14ac:dyDescent="0.25">
      <c r="A27" s="27"/>
      <c r="B27" s="21"/>
      <c r="C27" s="32">
        <v>50</v>
      </c>
      <c r="D27" s="19" t="s">
        <v>26</v>
      </c>
      <c r="E27" s="21"/>
      <c r="F27" s="26"/>
      <c r="L27" s="155"/>
    </row>
    <row r="28" spans="1:13" x14ac:dyDescent="0.25">
      <c r="A28" s="27"/>
      <c r="B28" s="21"/>
      <c r="C28" s="32">
        <v>0</v>
      </c>
      <c r="D28" s="19" t="s">
        <v>27</v>
      </c>
      <c r="E28" s="21"/>
      <c r="F28" s="26"/>
    </row>
    <row r="29" spans="1:13" ht="13.8" thickBot="1" x14ac:dyDescent="0.3">
      <c r="A29" s="33"/>
      <c r="B29" s="34"/>
      <c r="C29" s="34"/>
      <c r="D29" s="34"/>
      <c r="E29" s="34"/>
      <c r="F29" s="35"/>
    </row>
    <row r="30" spans="1:13" ht="22.5" customHeight="1" thickBot="1" x14ac:dyDescent="0.3">
      <c r="A30" s="330" t="str">
        <f>IF(OR($M$12=1,$M$14=1,$M$16=1,$M$18=1,$M$20=1,$M$22=1),"PLEASE CONSULT WITH YOUR EPA REGIONAL CONTACT LISTED BELOW",IF(OR(K12=1,K14=1,K16=1,K18=1,K20=1,K22=1),"YOU ARE REQUIRED TO REGISTER YOUR FACILITY UNDER THE TRIBAL NEW SOURCE REVIEW RULE","PLEASE SEE NOTE BELOW"))</f>
        <v>PLEASE SEE NOTE BELOW</v>
      </c>
      <c r="B30" s="331"/>
      <c r="C30" s="331"/>
      <c r="D30" s="331"/>
      <c r="E30" s="331"/>
      <c r="F30" s="332"/>
    </row>
    <row r="31" spans="1:13" x14ac:dyDescent="0.25">
      <c r="A31" s="22"/>
      <c r="B31" s="23"/>
      <c r="C31" s="23"/>
      <c r="D31" s="23"/>
      <c r="E31" s="23"/>
      <c r="F31" s="24"/>
    </row>
    <row r="32" spans="1:13" ht="164.25" customHeight="1" thickBot="1" x14ac:dyDescent="0.3">
      <c r="A32" s="333"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334"/>
      <c r="C32" s="334"/>
      <c r="D32" s="334"/>
      <c r="E32" s="334"/>
      <c r="F32" s="335"/>
    </row>
    <row r="33" spans="1:6" ht="15.75" customHeight="1" thickBot="1" x14ac:dyDescent="0.3">
      <c r="A33" s="336" t="str">
        <f>"U.S. Environmental Protection Agency Region "&amp;VLOOKUP(Inputs!$C$7,'EPA Regional Contact Info'!$A$5:$C$49,3,FALSE)&amp;" Contact"</f>
        <v>U.S. Environmental Protection Agency Region 6 Contact</v>
      </c>
      <c r="B33" s="337"/>
      <c r="C33" s="337"/>
      <c r="D33" s="337"/>
      <c r="E33" s="337"/>
      <c r="F33" s="338"/>
    </row>
    <row r="34" spans="1:6" ht="15.6" x14ac:dyDescent="0.3">
      <c r="A34" s="157"/>
      <c r="B34" s="158" t="s">
        <v>301</v>
      </c>
      <c r="C34" s="217"/>
      <c r="D34" s="218" t="str">
        <f>Inputs!C16</f>
        <v>Bonnie Braganza</v>
      </c>
      <c r="E34" s="217"/>
      <c r="F34" s="159"/>
    </row>
    <row r="35" spans="1:6" ht="15.6" x14ac:dyDescent="0.3">
      <c r="A35" s="160"/>
      <c r="B35" s="161" t="s">
        <v>302</v>
      </c>
      <c r="C35" s="219"/>
      <c r="D35" s="220" t="str">
        <f>Inputs!C22</f>
        <v>U.S. Environmental Protection Agency Region 6</v>
      </c>
      <c r="E35" s="219"/>
      <c r="F35" s="162"/>
    </row>
    <row r="36" spans="1:6" ht="15.6" x14ac:dyDescent="0.3">
      <c r="A36" s="160"/>
      <c r="B36" s="161"/>
      <c r="C36" s="219"/>
      <c r="D36" s="220" t="str">
        <f>Inputs!C23</f>
        <v>1445 Ross Avenue, Suite 1200</v>
      </c>
      <c r="E36" s="219"/>
      <c r="F36" s="162"/>
    </row>
    <row r="37" spans="1:6" ht="15.6" x14ac:dyDescent="0.3">
      <c r="A37" s="160"/>
      <c r="B37" s="161"/>
      <c r="C37" s="219"/>
      <c r="D37" s="220" t="str">
        <f>Inputs!C24</f>
        <v>MC: 6PD</v>
      </c>
      <c r="E37" s="219"/>
      <c r="F37" s="162"/>
    </row>
    <row r="38" spans="1:6" ht="15.6" x14ac:dyDescent="0.3">
      <c r="A38" s="160"/>
      <c r="B38" s="161"/>
      <c r="C38" s="219"/>
      <c r="D38" s="220" t="str">
        <f>Inputs!C25</f>
        <v>Dallas, TX 75202-2733</v>
      </c>
      <c r="E38" s="219"/>
      <c r="F38" s="162"/>
    </row>
    <row r="39" spans="1:6" ht="15.6" x14ac:dyDescent="0.3">
      <c r="A39" s="160"/>
      <c r="B39" s="161"/>
      <c r="C39" s="219"/>
      <c r="D39" s="220"/>
      <c r="E39" s="219"/>
      <c r="F39" s="162"/>
    </row>
    <row r="40" spans="1:6" ht="15.6" x14ac:dyDescent="0.3">
      <c r="A40" s="160"/>
      <c r="B40" s="161" t="s">
        <v>303</v>
      </c>
      <c r="C40" s="219"/>
      <c r="D40" s="220" t="str">
        <f>Inputs!C17</f>
        <v>214-665-7340</v>
      </c>
      <c r="E40" s="219"/>
      <c r="F40" s="162"/>
    </row>
    <row r="41" spans="1:6" ht="15.6" x14ac:dyDescent="0.3">
      <c r="A41" s="160"/>
      <c r="B41" s="161" t="s">
        <v>31</v>
      </c>
      <c r="C41" s="219"/>
      <c r="D41" s="220" t="str">
        <f>Inputs!C18</f>
        <v>braganza.bonnie@epa.gov</v>
      </c>
      <c r="E41" s="219"/>
      <c r="F41" s="162"/>
    </row>
    <row r="42" spans="1:6" ht="13.8" thickBot="1" x14ac:dyDescent="0.3">
      <c r="A42" s="163"/>
      <c r="B42" s="164"/>
      <c r="C42" s="164"/>
      <c r="D42" s="164"/>
      <c r="E42" s="164"/>
      <c r="F42" s="165"/>
    </row>
  </sheetData>
  <sheetProtection password="C969" sheet="1" objects="1" scenarios="1"/>
  <mergeCells count="12">
    <mergeCell ref="A24:F24"/>
    <mergeCell ref="A30:F30"/>
    <mergeCell ref="A32:F32"/>
    <mergeCell ref="A33:F33"/>
    <mergeCell ref="A7:F7"/>
    <mergeCell ref="A8:A10"/>
    <mergeCell ref="B8:C9"/>
    <mergeCell ref="K8:K10"/>
    <mergeCell ref="M8:M10"/>
    <mergeCell ref="D9:E9"/>
    <mergeCell ref="B10:C10"/>
    <mergeCell ref="D10:E10"/>
  </mergeCells>
  <conditionalFormatting sqref="A33 A32:F32">
    <cfRule type="expression" dxfId="7" priority="3">
      <formula>$A$30="PLEASE SEE NOTE BELOW"</formula>
    </cfRule>
  </conditionalFormatting>
  <conditionalFormatting sqref="A30:F30">
    <cfRule type="expression" dxfId="6" priority="2">
      <formula>$A$30="You are required to register your facility under the tribal new source review rule"</formula>
    </cfRule>
  </conditionalFormatting>
  <conditionalFormatting sqref="C27:C28">
    <cfRule type="iconSet" priority="4">
      <iconSet iconSet="3Symbols" showValue="0" reverse="1">
        <cfvo type="percent" val="0"/>
        <cfvo type="num" val="0" gte="0"/>
        <cfvo type="num" val="100"/>
      </iconSet>
    </cfRule>
  </conditionalFormatting>
  <conditionalFormatting sqref="C12 E12">
    <cfRule type="cellIs" dxfId="5" priority="5" operator="greaterThanOrEqual">
      <formula>$F$12</formula>
    </cfRule>
  </conditionalFormatting>
  <conditionalFormatting sqref="C14 E14">
    <cfRule type="cellIs" dxfId="4" priority="7" operator="greaterThanOrEqual">
      <formula>$F$14</formula>
    </cfRule>
  </conditionalFormatting>
  <conditionalFormatting sqref="C16 E16">
    <cfRule type="cellIs" dxfId="3" priority="9" operator="greaterThanOrEqual">
      <formula>$F$16</formula>
    </cfRule>
  </conditionalFormatting>
  <conditionalFormatting sqref="C18 E18">
    <cfRule type="cellIs" dxfId="2" priority="11" operator="greaterThanOrEqual">
      <formula>$F$18</formula>
    </cfRule>
  </conditionalFormatting>
  <conditionalFormatting sqref="C20 E20">
    <cfRule type="cellIs" dxfId="1" priority="13" operator="greaterThanOrEqual">
      <formula>$F$20</formula>
    </cfRule>
  </conditionalFormatting>
  <conditionalFormatting sqref="C22 E22">
    <cfRule type="cellIs" dxfId="0" priority="1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6">
      <iconSet iconSet="3Symbols" reverse="1">
        <cfvo type="percent" val="0"/>
        <cfvo type="formula" val="$F$12"/>
        <cfvo type="formula" val="$L$12"/>
      </iconSet>
    </cfRule>
  </conditionalFormatting>
  <conditionalFormatting sqref="E14">
    <cfRule type="iconSet" priority="8">
      <iconSet iconSet="3Symbols" reverse="1">
        <cfvo type="percent" val="0"/>
        <cfvo type="formula" val="$F$14"/>
        <cfvo type="formula" val="$L$14"/>
      </iconSet>
    </cfRule>
  </conditionalFormatting>
  <conditionalFormatting sqref="E16">
    <cfRule type="iconSet" priority="10">
      <iconSet iconSet="3Symbols" reverse="1">
        <cfvo type="percent" val="0"/>
        <cfvo type="formula" val="$F$16"/>
        <cfvo type="formula" val="$L$16"/>
      </iconSet>
    </cfRule>
  </conditionalFormatting>
  <conditionalFormatting sqref="E18">
    <cfRule type="iconSet" priority="12">
      <iconSet iconSet="3Symbols" reverse="1">
        <cfvo type="percent" val="0"/>
        <cfvo type="formula" val="$F$18"/>
        <cfvo type="formula" val="$L$18"/>
      </iconSet>
    </cfRule>
  </conditionalFormatting>
  <conditionalFormatting sqref="E20">
    <cfRule type="iconSet" priority="14">
      <iconSet iconSet="3Symbols" reverse="1">
        <cfvo type="percent" val="0"/>
        <cfvo type="formula" val="$F$20"/>
        <cfvo type="formula" val="$L$20"/>
      </iconSet>
    </cfRule>
  </conditionalFormatting>
  <conditionalFormatting sqref="E22">
    <cfRule type="iconSet" priority="1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r:id="rId1"/>
  <headerFooter alignWithMargins="0">
    <oddHeader xml:space="preserve">&amp;C&amp;"Arial,Bold"&amp;14
Concrete Batch Plant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26"/>
  <sheetViews>
    <sheetView zoomScaleNormal="100" workbookViewId="0">
      <selection sqref="A1:F1"/>
    </sheetView>
  </sheetViews>
  <sheetFormatPr defaultRowHeight="13.2" x14ac:dyDescent="0.25"/>
  <cols>
    <col min="1" max="1" width="17.88671875" style="13" bestFit="1" customWidth="1"/>
    <col min="2" max="2" width="17.5546875" style="8" customWidth="1"/>
    <col min="3" max="3" width="35" customWidth="1"/>
    <col min="4" max="5" width="20" style="8" customWidth="1"/>
    <col min="6" max="6" width="25" style="8" customWidth="1"/>
    <col min="7" max="7" width="26.6640625" bestFit="1" customWidth="1"/>
  </cols>
  <sheetData>
    <row r="1" spans="1:7" ht="17.399999999999999" x14ac:dyDescent="0.3">
      <c r="A1" s="348" t="s">
        <v>70</v>
      </c>
      <c r="B1" s="348"/>
      <c r="C1" s="348"/>
      <c r="D1" s="348"/>
      <c r="E1" s="348"/>
      <c r="F1" s="348"/>
    </row>
    <row r="2" spans="1:7" x14ac:dyDescent="0.25">
      <c r="A2" s="347" t="s">
        <v>406</v>
      </c>
      <c r="B2" s="347"/>
      <c r="C2" s="347"/>
      <c r="D2" s="347"/>
      <c r="E2" s="347"/>
      <c r="F2" s="347"/>
    </row>
    <row r="4" spans="1:7" x14ac:dyDescent="0.25">
      <c r="A4" s="12" t="s">
        <v>24</v>
      </c>
      <c r="B4" s="3" t="s">
        <v>20</v>
      </c>
      <c r="C4" s="3" t="s">
        <v>22</v>
      </c>
      <c r="D4" s="3" t="s">
        <v>21</v>
      </c>
      <c r="E4" s="10" t="s">
        <v>39</v>
      </c>
      <c r="F4" s="10" t="s">
        <v>41</v>
      </c>
      <c r="G4" s="3" t="s">
        <v>23</v>
      </c>
    </row>
    <row r="5" spans="1:7" ht="27" customHeight="1" x14ac:dyDescent="0.25">
      <c r="A5" s="40">
        <v>1</v>
      </c>
      <c r="B5" s="82">
        <v>41258</v>
      </c>
      <c r="C5" s="41" t="s">
        <v>38</v>
      </c>
      <c r="D5" s="100" t="s">
        <v>73</v>
      </c>
      <c r="E5" s="6" t="s">
        <v>40</v>
      </c>
      <c r="F5" s="6" t="s">
        <v>83</v>
      </c>
      <c r="G5" s="42" t="s">
        <v>74</v>
      </c>
    </row>
    <row r="6" spans="1:7" ht="112.5" customHeight="1" x14ac:dyDescent="0.25">
      <c r="A6" s="43">
        <v>1.1000000000000001</v>
      </c>
      <c r="B6" s="82">
        <v>41315</v>
      </c>
      <c r="C6" s="44" t="s">
        <v>352</v>
      </c>
      <c r="D6" s="222" t="s">
        <v>372</v>
      </c>
      <c r="E6" s="6" t="s">
        <v>40</v>
      </c>
      <c r="F6" s="57" t="s">
        <v>83</v>
      </c>
      <c r="G6" s="42" t="s">
        <v>74</v>
      </c>
    </row>
    <row r="7" spans="1:7" ht="16.5" customHeight="1" x14ac:dyDescent="0.25">
      <c r="A7" s="47">
        <v>1.2</v>
      </c>
      <c r="B7" s="252" t="s">
        <v>402</v>
      </c>
      <c r="C7" s="48" t="s">
        <v>403</v>
      </c>
      <c r="D7" s="45" t="s">
        <v>372</v>
      </c>
      <c r="E7" s="45" t="s">
        <v>40</v>
      </c>
      <c r="F7" s="45" t="s">
        <v>83</v>
      </c>
      <c r="G7" s="253" t="s">
        <v>74</v>
      </c>
    </row>
    <row r="8" spans="1:7" ht="27" customHeight="1" x14ac:dyDescent="0.25">
      <c r="A8" s="47">
        <v>1.3</v>
      </c>
      <c r="B8" s="252" t="s">
        <v>404</v>
      </c>
      <c r="C8" s="48" t="s">
        <v>405</v>
      </c>
      <c r="D8" s="45" t="s">
        <v>372</v>
      </c>
      <c r="E8" s="45" t="s">
        <v>40</v>
      </c>
      <c r="F8" s="45" t="s">
        <v>83</v>
      </c>
      <c r="G8" s="253" t="s">
        <v>74</v>
      </c>
    </row>
    <row r="9" spans="1:7" ht="16.5" customHeight="1" x14ac:dyDescent="0.25">
      <c r="A9" s="47"/>
      <c r="B9" s="45"/>
      <c r="C9" s="48"/>
      <c r="D9" s="45"/>
      <c r="E9" s="45"/>
      <c r="F9" s="45"/>
      <c r="G9" s="46"/>
    </row>
    <row r="10" spans="1:7" ht="16.5" customHeight="1" x14ac:dyDescent="0.25">
      <c r="A10" s="47"/>
      <c r="B10" s="45"/>
      <c r="C10" s="48"/>
      <c r="D10" s="45"/>
      <c r="E10" s="45"/>
      <c r="F10" s="45"/>
      <c r="G10" s="46"/>
    </row>
    <row r="11" spans="1:7" ht="16.5" customHeight="1" x14ac:dyDescent="0.25">
      <c r="A11" s="47"/>
      <c r="B11" s="45"/>
      <c r="C11" s="48"/>
      <c r="D11" s="45"/>
      <c r="E11" s="45"/>
      <c r="F11" s="45"/>
      <c r="G11" s="46"/>
    </row>
    <row r="12" spans="1:7" ht="16.5" customHeight="1" x14ac:dyDescent="0.25">
      <c r="A12" s="47"/>
      <c r="B12" s="45"/>
      <c r="C12" s="48"/>
      <c r="D12" s="45"/>
      <c r="E12" s="45"/>
      <c r="F12" s="45"/>
      <c r="G12" s="46"/>
    </row>
    <row r="13" spans="1:7" ht="16.5" customHeight="1" x14ac:dyDescent="0.25">
      <c r="A13" s="47"/>
      <c r="B13" s="45"/>
      <c r="C13" s="48"/>
      <c r="D13" s="45"/>
      <c r="E13" s="45"/>
      <c r="F13" s="45"/>
      <c r="G13" s="46"/>
    </row>
    <row r="14" spans="1:7" ht="16.5" customHeight="1" x14ac:dyDescent="0.25">
      <c r="A14" s="47"/>
      <c r="B14" s="45"/>
      <c r="C14" s="48"/>
      <c r="D14" s="45"/>
      <c r="E14" s="45"/>
      <c r="F14" s="45"/>
      <c r="G14" s="46"/>
    </row>
    <row r="15" spans="1:7" ht="16.5" customHeight="1" x14ac:dyDescent="0.25">
      <c r="A15" s="47"/>
      <c r="B15" s="45"/>
      <c r="C15" s="48"/>
      <c r="D15" s="45"/>
      <c r="E15" s="45"/>
      <c r="F15" s="45"/>
      <c r="G15" s="46"/>
    </row>
    <row r="16" spans="1:7" ht="16.5" customHeight="1" x14ac:dyDescent="0.25">
      <c r="A16" s="47"/>
      <c r="B16" s="45"/>
      <c r="C16" s="48"/>
      <c r="D16" s="45"/>
      <c r="E16" s="45"/>
      <c r="F16" s="45"/>
      <c r="G16" s="46"/>
    </row>
    <row r="17" spans="1:7" ht="16.5" customHeight="1" x14ac:dyDescent="0.25">
      <c r="A17" s="47"/>
      <c r="B17" s="45"/>
      <c r="C17" s="48"/>
      <c r="D17" s="45"/>
      <c r="E17" s="45"/>
      <c r="F17" s="45"/>
      <c r="G17" s="46"/>
    </row>
    <row r="18" spans="1:7" ht="16.5" customHeight="1" x14ac:dyDescent="0.25">
      <c r="A18" s="47"/>
      <c r="B18" s="45"/>
      <c r="C18" s="48"/>
      <c r="D18" s="45"/>
      <c r="E18" s="45"/>
      <c r="F18" s="45"/>
      <c r="G18" s="46"/>
    </row>
    <row r="19" spans="1:7" ht="16.5" customHeight="1" x14ac:dyDescent="0.25">
      <c r="A19" s="47"/>
      <c r="B19" s="45"/>
      <c r="C19" s="48"/>
      <c r="D19" s="45"/>
      <c r="E19" s="45"/>
      <c r="F19" s="45"/>
      <c r="G19" s="46"/>
    </row>
    <row r="20" spans="1:7" ht="16.5" customHeight="1" x14ac:dyDescent="0.25">
      <c r="A20" s="47"/>
      <c r="B20" s="45"/>
      <c r="C20" s="48"/>
      <c r="D20" s="45"/>
      <c r="E20" s="45"/>
      <c r="F20" s="45"/>
      <c r="G20" s="46"/>
    </row>
    <row r="21" spans="1:7" ht="16.5" customHeight="1" x14ac:dyDescent="0.25">
      <c r="A21" s="47"/>
      <c r="B21" s="45"/>
      <c r="C21" s="48"/>
      <c r="D21" s="45"/>
      <c r="E21" s="45"/>
      <c r="F21" s="45"/>
      <c r="G21" s="46"/>
    </row>
    <row r="22" spans="1:7" ht="16.5" customHeight="1" x14ac:dyDescent="0.25">
      <c r="A22" s="47"/>
      <c r="B22" s="45"/>
      <c r="C22" s="48"/>
      <c r="D22" s="45"/>
      <c r="E22" s="45"/>
      <c r="F22" s="45"/>
      <c r="G22" s="46"/>
    </row>
    <row r="23" spans="1:7" ht="16.5" customHeight="1" x14ac:dyDescent="0.25">
      <c r="A23" s="47"/>
      <c r="B23" s="45"/>
      <c r="C23" s="48"/>
      <c r="D23" s="45"/>
      <c r="E23" s="45"/>
      <c r="F23" s="45"/>
      <c r="G23" s="46"/>
    </row>
    <row r="24" spans="1:7" ht="16.5" customHeight="1" x14ac:dyDescent="0.25">
      <c r="A24" s="47"/>
      <c r="B24" s="45"/>
      <c r="C24" s="48"/>
      <c r="D24" s="45"/>
      <c r="E24" s="45"/>
      <c r="F24" s="45"/>
      <c r="G24" s="46"/>
    </row>
    <row r="25" spans="1:7" ht="16.5" customHeight="1" x14ac:dyDescent="0.25">
      <c r="A25" s="47"/>
      <c r="B25" s="45"/>
      <c r="C25" s="48"/>
      <c r="D25" s="45"/>
      <c r="E25" s="45"/>
      <c r="F25" s="45"/>
      <c r="G25" s="46"/>
    </row>
    <row r="26" spans="1:7" ht="16.5" customHeight="1" x14ac:dyDescent="0.25">
      <c r="A26" s="47"/>
      <c r="B26" s="45"/>
      <c r="C26" s="48"/>
      <c r="D26" s="45"/>
      <c r="E26" s="45"/>
      <c r="F26" s="45"/>
      <c r="G26" s="46"/>
    </row>
  </sheetData>
  <mergeCells count="2">
    <mergeCell ref="A2:F2"/>
    <mergeCell ref="A1:F1"/>
  </mergeCells>
  <hyperlinks>
    <hyperlink ref="G5" r:id="rId1"/>
    <hyperlink ref="G6" r:id="rId2"/>
    <hyperlink ref="G7" r:id="rId3"/>
    <hyperlink ref="G8" r:id="rId4"/>
  </hyperlinks>
  <pageMargins left="0.7" right="0.7" top="0.75" bottom="0.75" header="0.3" footer="0.3"/>
  <pageSetup scale="56"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I11"/>
  <sheetViews>
    <sheetView zoomScaleNormal="100" workbookViewId="0">
      <pane ySplit="3" topLeftCell="A4" activePane="bottomLeft" state="frozen"/>
      <selection pane="bottomLeft" activeCell="A4" sqref="A4"/>
    </sheetView>
  </sheetViews>
  <sheetFormatPr defaultRowHeight="13.2" x14ac:dyDescent="0.25"/>
  <cols>
    <col min="1" max="1" width="34.44140625" style="4" customWidth="1"/>
    <col min="2" max="2" width="17" customWidth="1"/>
    <col min="3" max="3" width="34.33203125" customWidth="1"/>
    <col min="4" max="4" width="22" style="9" customWidth="1"/>
    <col min="5" max="5" width="20.109375" style="9" customWidth="1"/>
    <col min="6" max="6" width="20.44140625" style="9" customWidth="1"/>
    <col min="7" max="7" width="17" customWidth="1"/>
    <col min="8" max="8" width="24.88671875" customWidth="1"/>
    <col min="9" max="9" width="40.6640625" customWidth="1"/>
  </cols>
  <sheetData>
    <row r="1" spans="1:9" ht="17.399999999999999" x14ac:dyDescent="0.3">
      <c r="A1" s="1" t="s">
        <v>32</v>
      </c>
      <c r="D1" s="167"/>
    </row>
    <row r="2" spans="1:9" ht="13.8" thickBot="1" x14ac:dyDescent="0.3"/>
    <row r="3" spans="1:9" ht="28.8" x14ac:dyDescent="0.25">
      <c r="A3" s="14" t="s">
        <v>60</v>
      </c>
      <c r="B3" s="15" t="s">
        <v>0</v>
      </c>
      <c r="C3" s="15" t="s">
        <v>33</v>
      </c>
      <c r="D3" s="239" t="s">
        <v>398</v>
      </c>
      <c r="E3" s="239" t="s">
        <v>399</v>
      </c>
      <c r="F3" s="239" t="s">
        <v>400</v>
      </c>
      <c r="G3" s="15" t="s">
        <v>35</v>
      </c>
      <c r="H3" s="15" t="s">
        <v>34</v>
      </c>
      <c r="I3" s="17" t="s">
        <v>36</v>
      </c>
    </row>
    <row r="4" spans="1:9" x14ac:dyDescent="0.25">
      <c r="A4" s="11" t="s">
        <v>62</v>
      </c>
      <c r="B4" s="7" t="s">
        <v>58</v>
      </c>
      <c r="C4" s="5" t="str">
        <f t="shared" ref="C4:C9" si="0">A4&amp;B4</f>
        <v>Cement UnloadingTotal PM</v>
      </c>
      <c r="D4" s="81">
        <v>0.73</v>
      </c>
      <c r="E4" s="81">
        <f t="shared" ref="E4:E8" si="1">D4</f>
        <v>0.73</v>
      </c>
      <c r="F4" s="81">
        <v>9.8999999999999999E-4</v>
      </c>
      <c r="G4" s="7" t="s">
        <v>37</v>
      </c>
      <c r="H4" s="7" t="s">
        <v>66</v>
      </c>
      <c r="I4" s="16" t="s">
        <v>77</v>
      </c>
    </row>
    <row r="5" spans="1:9" x14ac:dyDescent="0.25">
      <c r="A5" s="11" t="s">
        <v>62</v>
      </c>
      <c r="B5" s="7" t="s">
        <v>61</v>
      </c>
      <c r="C5" s="5" t="str">
        <f t="shared" si="0"/>
        <v>Cement UnloadingPM10</v>
      </c>
      <c r="D5" s="81">
        <v>0.47</v>
      </c>
      <c r="E5" s="81">
        <f t="shared" si="1"/>
        <v>0.47</v>
      </c>
      <c r="F5" s="81">
        <v>3.4000000000000002E-4</v>
      </c>
      <c r="G5" s="7" t="s">
        <v>37</v>
      </c>
      <c r="H5" s="7" t="s">
        <v>66</v>
      </c>
      <c r="I5" s="16" t="s">
        <v>77</v>
      </c>
    </row>
    <row r="6" spans="1:9" x14ac:dyDescent="0.25">
      <c r="A6" s="11" t="s">
        <v>62</v>
      </c>
      <c r="B6" s="7" t="s">
        <v>375</v>
      </c>
      <c r="C6" s="5" t="str">
        <f t="shared" si="0"/>
        <v>Cement UnloadingPM2.5</v>
      </c>
      <c r="D6" s="81">
        <f>D4*0.15</f>
        <v>0.1095</v>
      </c>
      <c r="E6" s="81">
        <f t="shared" ref="E6:F6" si="2">E4*0.15</f>
        <v>0.1095</v>
      </c>
      <c r="F6" s="81">
        <f t="shared" si="2"/>
        <v>1.485E-4</v>
      </c>
      <c r="G6" s="7" t="s">
        <v>37</v>
      </c>
      <c r="H6" s="7" t="s">
        <v>66</v>
      </c>
      <c r="I6" s="16" t="s">
        <v>393</v>
      </c>
    </row>
    <row r="7" spans="1:9" x14ac:dyDescent="0.25">
      <c r="A7" s="11" t="s">
        <v>63</v>
      </c>
      <c r="B7" s="7" t="s">
        <v>58</v>
      </c>
      <c r="C7" s="5" t="str">
        <f t="shared" si="0"/>
        <v>Cement Supplement UnloadingTotal PM</v>
      </c>
      <c r="D7" s="81">
        <v>3.14</v>
      </c>
      <c r="E7" s="81">
        <f t="shared" si="1"/>
        <v>3.14</v>
      </c>
      <c r="F7" s="81">
        <v>8.8999999999999999E-3</v>
      </c>
      <c r="G7" s="7" t="s">
        <v>37</v>
      </c>
      <c r="H7" s="7" t="s">
        <v>65</v>
      </c>
      <c r="I7" s="16" t="s">
        <v>77</v>
      </c>
    </row>
    <row r="8" spans="1:9" x14ac:dyDescent="0.25">
      <c r="A8" s="11" t="s">
        <v>63</v>
      </c>
      <c r="B8" s="7" t="s">
        <v>61</v>
      </c>
      <c r="C8" s="5" t="str">
        <f t="shared" si="0"/>
        <v>Cement Supplement UnloadingPM10</v>
      </c>
      <c r="D8" s="81">
        <v>1.1000000000000001</v>
      </c>
      <c r="E8" s="81">
        <f t="shared" si="1"/>
        <v>1.1000000000000001</v>
      </c>
      <c r="F8" s="81">
        <v>4.8999999999999998E-3</v>
      </c>
      <c r="G8" s="7" t="s">
        <v>37</v>
      </c>
      <c r="H8" s="7" t="s">
        <v>65</v>
      </c>
      <c r="I8" s="16" t="s">
        <v>77</v>
      </c>
    </row>
    <row r="9" spans="1:9" x14ac:dyDescent="0.25">
      <c r="A9" s="227" t="s">
        <v>63</v>
      </c>
      <c r="B9" s="7" t="s">
        <v>375</v>
      </c>
      <c r="C9" s="5" t="str">
        <f t="shared" si="0"/>
        <v>Cement Supplement UnloadingPM2.5</v>
      </c>
      <c r="D9" s="240">
        <f>D7*0.15</f>
        <v>0.47099999999999997</v>
      </c>
      <c r="E9" s="240">
        <f t="shared" ref="E9:F9" si="3">E7*0.15</f>
        <v>0.47099999999999997</v>
      </c>
      <c r="F9" s="240">
        <f t="shared" si="3"/>
        <v>1.335E-3</v>
      </c>
      <c r="G9" s="7" t="s">
        <v>37</v>
      </c>
      <c r="H9" s="7" t="s">
        <v>65</v>
      </c>
      <c r="I9" s="16" t="s">
        <v>393</v>
      </c>
    </row>
    <row r="10" spans="1:9" ht="6.75" customHeight="1" x14ac:dyDescent="0.25"/>
    <row r="11" spans="1:9" ht="15" x14ac:dyDescent="0.35">
      <c r="A11" s="110" t="s">
        <v>78</v>
      </c>
    </row>
  </sheetData>
  <phoneticPr fontId="0" type="noConversion"/>
  <pageMargins left="0.75" right="0.75" top="1" bottom="1" header="0.5" footer="0.5"/>
  <pageSetup orientation="portrait" r:id="rId1"/>
  <headerFooter alignWithMargins="0"/>
  <ignoredErrors>
    <ignoredError sqref="E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8"/>
  <sheetViews>
    <sheetView workbookViewId="0"/>
  </sheetViews>
  <sheetFormatPr defaultRowHeight="13.2" x14ac:dyDescent="0.25"/>
  <cols>
    <col min="1" max="1" width="34.88671875" bestFit="1" customWidth="1"/>
    <col min="2" max="3" width="20.6640625" style="8" customWidth="1"/>
    <col min="4" max="4" width="85.88671875" customWidth="1"/>
  </cols>
  <sheetData>
    <row r="1" spans="1:4" ht="17.399999999999999" x14ac:dyDescent="0.3">
      <c r="A1" s="1" t="s">
        <v>49</v>
      </c>
      <c r="B1" s="56"/>
      <c r="C1" s="56"/>
    </row>
    <row r="2" spans="1:4" ht="12" customHeight="1" thickBot="1" x14ac:dyDescent="0.3">
      <c r="A2" s="2"/>
      <c r="B2" s="54"/>
      <c r="C2" s="54"/>
    </row>
    <row r="3" spans="1:4" ht="12" customHeight="1" x14ac:dyDescent="0.25">
      <c r="A3" s="84" t="s">
        <v>50</v>
      </c>
      <c r="B3" s="85" t="s">
        <v>52</v>
      </c>
      <c r="C3" s="85" t="s">
        <v>59</v>
      </c>
      <c r="D3" s="86" t="s">
        <v>36</v>
      </c>
    </row>
    <row r="4" spans="1:4" s="83" customFormat="1" ht="15" customHeight="1" x14ac:dyDescent="0.25">
      <c r="A4" s="94" t="s">
        <v>384</v>
      </c>
      <c r="B4" s="95">
        <v>4024</v>
      </c>
      <c r="C4" s="95" t="s">
        <v>72</v>
      </c>
      <c r="D4" s="96" t="s">
        <v>64</v>
      </c>
    </row>
    <row r="5" spans="1:4" s="83" customFormat="1" ht="15" customHeight="1" x14ac:dyDescent="0.35">
      <c r="A5" s="97" t="s">
        <v>380</v>
      </c>
      <c r="B5" s="98">
        <v>0.15</v>
      </c>
      <c r="C5" s="98" t="s">
        <v>53</v>
      </c>
      <c r="D5" s="99" t="s">
        <v>81</v>
      </c>
    </row>
    <row r="6" spans="1:4" s="83" customFormat="1" ht="28.5" customHeight="1" x14ac:dyDescent="0.25">
      <c r="A6" s="228" t="s">
        <v>381</v>
      </c>
      <c r="B6" s="229">
        <v>491</v>
      </c>
      <c r="C6" s="230" t="s">
        <v>383</v>
      </c>
      <c r="D6" s="231" t="s">
        <v>64</v>
      </c>
    </row>
    <row r="7" spans="1:4" s="83" customFormat="1" ht="28.5" customHeight="1" x14ac:dyDescent="0.25">
      <c r="A7" s="228" t="s">
        <v>382</v>
      </c>
      <c r="B7" s="229">
        <v>73</v>
      </c>
      <c r="C7" s="230" t="s">
        <v>383</v>
      </c>
      <c r="D7" s="231" t="s">
        <v>64</v>
      </c>
    </row>
    <row r="8" spans="1:4" ht="13.8" thickBot="1" x14ac:dyDescent="0.3">
      <c r="A8" s="87" t="s">
        <v>10</v>
      </c>
      <c r="B8" s="88" t="s">
        <v>53</v>
      </c>
      <c r="C8" s="88"/>
      <c r="D8" s="89"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Registration FAQs</vt:lpstr>
      <vt:lpstr>Instructions</vt:lpstr>
      <vt:lpstr>Inputs</vt:lpstr>
      <vt:lpstr>Controls and Restrictions</vt:lpstr>
      <vt:lpstr>Total Emissions</vt:lpstr>
      <vt:lpstr>Output-Summary Printout</vt:lpstr>
      <vt:lpstr>Change Log</vt:lpstr>
      <vt:lpstr>Emission Factors</vt:lpstr>
      <vt:lpstr>Additional References</vt:lpstr>
      <vt:lpstr>EPA Regional Contact Info</vt:lpstr>
      <vt:lpstr>Cement_Weight</vt:lpstr>
      <vt:lpstr>CO_PM10_Attainment_List</vt:lpstr>
      <vt:lpstr>Concrete_Density</vt:lpstr>
      <vt:lpstr>Controls_Yes_No</vt:lpstr>
      <vt:lpstr>Default_Concrete_Density</vt:lpstr>
      <vt:lpstr>Default_Pounds_of_Cement_per_Cubic_Yard_of_Concrete</vt:lpstr>
      <vt:lpstr>Default_Pounds_of_Cement_Supplement_per_Cubic_Yard_of_Concrete</vt:lpstr>
      <vt:lpstr>Emission_Control_Answer_List</vt:lpstr>
      <vt:lpstr>Max_Load_Rate</vt:lpstr>
      <vt:lpstr>Ozone_Attainment_List</vt:lpstr>
      <vt:lpstr>'Controls and Restrictions'!Print_Area</vt:lpstr>
      <vt:lpstr>Inputs!Print_Area</vt:lpstr>
      <vt:lpstr>Instructions!Print_Area</vt:lpstr>
      <vt:lpstr>'Output-Summary Printout'!Print_Area</vt:lpstr>
      <vt:lpstr>'Registration FAQs'!Print_Area</vt:lpstr>
      <vt:lpstr>'Total Emissions'!Print_Area</vt:lpstr>
      <vt:lpstr>SO2_PM25_Attainment_List</vt:lpstr>
      <vt:lpstr>State_List</vt:lpstr>
      <vt:lpstr>Supplement_Weight</vt:lpstr>
      <vt:lpstr>Yearly_Production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2013-02-11T04:44:14Z</cp:lastPrinted>
  <dcterms:created xsi:type="dcterms:W3CDTF">1999-01-25T20:14:01Z</dcterms:created>
  <dcterms:modified xsi:type="dcterms:W3CDTF">2016-02-03T17:58:08Z</dcterms:modified>
</cp:coreProperties>
</file>