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1092" windowWidth="15480" windowHeight="10356" tabRatio="759"/>
  </bookViews>
  <sheets>
    <sheet name="Registration FAQs" sheetId="35" r:id="rId1"/>
    <sheet name="Instructions" sheetId="1" r:id="rId2"/>
    <sheet name="Inputs" sheetId="13" r:id="rId3"/>
    <sheet name="Controls and Restrictions" sheetId="38" r:id="rId4"/>
    <sheet name="Total Emissions" sheetId="31" r:id="rId5"/>
    <sheet name="Output-Summary Printout" sheetId="37" r:id="rId6"/>
    <sheet name="Change Log" sheetId="14" state="hidden" r:id="rId7"/>
    <sheet name="Emission Factors" sheetId="9" state="hidden" r:id="rId8"/>
    <sheet name="Additional References" sheetId="20" state="hidden" r:id="rId9"/>
    <sheet name="EPA Regional Contact Info" sheetId="33" state="hidden" r:id="rId10"/>
  </sheets>
  <definedNames>
    <definedName name="_xlnm._FilterDatabase" localSheetId="9" hidden="1">'EPA Regional Contact Info'!$A$4:$N$55</definedName>
    <definedName name="Actual_Hours_of_Operation_per_Week">Inputs!$C$42</definedName>
    <definedName name="Average_Gallons_per_Refueling_Event">Inputs!$E$21</definedName>
    <definedName name="Average_Time_between_Refueling_Events">Inputs!$E$24</definedName>
    <definedName name="CO_PM10_Attainment_List">Inputs!$E$3:$E$5</definedName>
    <definedName name="Fastest_Time_between_Start_of_Refueling_Events">'Additional References'!$B$6</definedName>
    <definedName name="Filling_Method_List">'Controls and Restrictions'!$F$4:$F$6</definedName>
    <definedName name="Number_Refueling_Positions">Inputs!$C$41</definedName>
    <definedName name="Ozone_Attainment_List">Inputs!$E$8:$E$13</definedName>
    <definedName name="_xlnm.Print_Area" localSheetId="3">'Controls and Restrictions'!$A$1:$C$16</definedName>
    <definedName name="_xlnm.Print_Area" localSheetId="2">Inputs!$A$1:$C$46</definedName>
    <definedName name="_xlnm.Print_Area" localSheetId="1">Instructions!$A$1:$P$43</definedName>
    <definedName name="_xlnm.Print_Area" localSheetId="5">'Output-Summary Printout'!$A$1:$F$42</definedName>
    <definedName name="_xlnm.Print_Area" localSheetId="0">'Registration FAQs'!$B$1:$C$37</definedName>
    <definedName name="SO2_PM25_Attainment_List">Inputs!$E$16:$E$17</definedName>
    <definedName name="State_List">Inputs!$E$27:$E$71</definedName>
    <definedName name="VOC_Control_Multiplier_Filling">'Controls and Restrictions'!$F$9</definedName>
    <definedName name="VOC_Control_Multiplier_Storage_Tank_Breathing">'Controls and Restrictions'!$F$16</definedName>
    <definedName name="VOC_Reg_EF_Dispensing">'Emission Factors'!$D$6</definedName>
    <definedName name="VOC_Reg_EF_Spillage">'Emission Factors'!$D$7</definedName>
    <definedName name="VOC_Reg_EF_Storage_Tank_Breathing_Losses">'Emission Factors'!$D$5</definedName>
    <definedName name="VOC_Reg_EF_Storage_Tank_Filling">'Emission Factors'!$D$4</definedName>
    <definedName name="VOC_Unc_EF_Dispensing">'Emission Factors'!$C$6</definedName>
    <definedName name="VOC_Unc_EF_Spillage">'Emission Factors'!$C$7</definedName>
    <definedName name="VOC_Unc_EF_Storage_Tank_Breathing_Losses">'Emission Factors'!$C$5</definedName>
    <definedName name="VOC_Unc_EF_Storage_Tank_Filling">'Emission Factors'!$C$4</definedName>
    <definedName name="Yes_No_Vent_Valves">'Controls and Restrictions'!$F$12:$F$13</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E24" i="13" l="1"/>
  <c r="E21" i="13"/>
  <c r="F9" i="38"/>
  <c r="F16" i="38"/>
  <c r="C6" i="9"/>
  <c r="E70" i="13" l="1"/>
  <c r="E71" i="13"/>
  <c r="E61" i="13"/>
  <c r="E62" i="13"/>
  <c r="E63" i="13"/>
  <c r="E64" i="13"/>
  <c r="E65" i="13"/>
  <c r="E66" i="13"/>
  <c r="E67" i="13"/>
  <c r="E68" i="13"/>
  <c r="E69" i="13"/>
  <c r="E52" i="13"/>
  <c r="E53" i="13"/>
  <c r="E54" i="13"/>
  <c r="E55" i="13"/>
  <c r="E56" i="13"/>
  <c r="E57" i="13"/>
  <c r="E58" i="13"/>
  <c r="E59" i="13"/>
  <c r="E60" i="13"/>
  <c r="E49" i="13"/>
  <c r="E50" i="13"/>
  <c r="E51" i="13"/>
  <c r="E28" i="13"/>
  <c r="E29" i="13"/>
  <c r="E30" i="13"/>
  <c r="E31" i="13"/>
  <c r="E32" i="13"/>
  <c r="E33" i="13"/>
  <c r="E34" i="13"/>
  <c r="E35" i="13"/>
  <c r="E36" i="13"/>
  <c r="E37" i="13"/>
  <c r="E38" i="13"/>
  <c r="E39" i="13"/>
  <c r="E40" i="13"/>
  <c r="E41" i="13"/>
  <c r="E42" i="13"/>
  <c r="E43" i="13"/>
  <c r="E44" i="13"/>
  <c r="E45" i="13"/>
  <c r="E46" i="13"/>
  <c r="E47" i="13"/>
  <c r="E48" i="13"/>
  <c r="E27" i="13"/>
  <c r="L22" i="37"/>
  <c r="L20" i="37"/>
  <c r="L18" i="37"/>
  <c r="L16" i="37"/>
  <c r="L14" i="37"/>
  <c r="L12" i="37"/>
  <c r="F22" i="37"/>
  <c r="F20" i="37"/>
  <c r="F18" i="37"/>
  <c r="F16" i="37"/>
  <c r="F14" i="37"/>
  <c r="F12" i="37"/>
  <c r="A33" i="37"/>
  <c r="E5" i="37"/>
  <c r="E4" i="37"/>
  <c r="E3" i="37"/>
  <c r="B5" i="37"/>
  <c r="B4" i="37"/>
  <c r="B3" i="37"/>
  <c r="D17" i="31"/>
  <c r="E14" i="37" s="1"/>
  <c r="E17" i="31"/>
  <c r="E16" i="37" s="1"/>
  <c r="G17" i="31"/>
  <c r="E20" i="37" s="1"/>
  <c r="M20" i="37" s="1"/>
  <c r="H17" i="31"/>
  <c r="E22" i="37" s="1"/>
  <c r="C17" i="31"/>
  <c r="E12" i="37" s="1"/>
  <c r="D9" i="31"/>
  <c r="C14" i="37" s="1"/>
  <c r="E9" i="31"/>
  <c r="C16" i="37" s="1"/>
  <c r="G9" i="31"/>
  <c r="C20" i="37" s="1"/>
  <c r="H9" i="31"/>
  <c r="C22" i="37" s="1"/>
  <c r="C9" i="31"/>
  <c r="C12" i="37" s="1"/>
  <c r="M16" i="37" l="1"/>
  <c r="K22" i="37"/>
  <c r="M22" i="37"/>
  <c r="M14" i="37"/>
  <c r="M12" i="37"/>
  <c r="K14" i="37"/>
  <c r="K12" i="37"/>
  <c r="K16" i="37"/>
  <c r="K20" i="37"/>
  <c r="C7" i="9" l="1"/>
  <c r="D7" i="9" s="1"/>
  <c r="D6" i="9"/>
  <c r="D5" i="9"/>
  <c r="D4" i="9"/>
  <c r="C25" i="13" l="1"/>
  <c r="D38" i="37" s="1"/>
  <c r="C24" i="13"/>
  <c r="D37" i="37" s="1"/>
  <c r="C23" i="13"/>
  <c r="D36" i="37" s="1"/>
  <c r="C22" i="13"/>
  <c r="D35" i="37" s="1"/>
  <c r="C21" i="13"/>
  <c r="C20" i="13"/>
  <c r="C19" i="13"/>
  <c r="C18" i="13"/>
  <c r="D41" i="37" s="1"/>
  <c r="C17" i="13"/>
  <c r="D40" i="37" s="1"/>
  <c r="C16" i="13"/>
  <c r="D34" i="37" s="1"/>
  <c r="B15" i="13"/>
  <c r="B2" i="1" l="1"/>
  <c r="B1" i="1" l="1"/>
  <c r="F15" i="31"/>
  <c r="F16" i="31"/>
  <c r="C44" i="13"/>
  <c r="F14" i="31"/>
  <c r="F13" i="31"/>
  <c r="F17" i="31" l="1"/>
  <c r="E18" i="37" s="1"/>
  <c r="K18" i="37" s="1"/>
  <c r="M18" i="37" l="1"/>
  <c r="C46" i="13"/>
  <c r="F7" i="31"/>
  <c r="F8" i="31"/>
  <c r="F6" i="31"/>
  <c r="F5" i="31"/>
  <c r="A30" i="37" l="1"/>
  <c r="A32" i="37" s="1"/>
  <c r="F9" i="31"/>
  <c r="C18" i="37" s="1"/>
</calcChain>
</file>

<file path=xl/sharedStrings.xml><?xml version="1.0" encoding="utf-8"?>
<sst xmlns="http://schemas.openxmlformats.org/spreadsheetml/2006/main" count="862" uniqueCount="415">
  <si>
    <t>Pollutant</t>
  </si>
  <si>
    <t>(tons/yr)</t>
  </si>
  <si>
    <t>volatile organic compound</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</si>
  <si>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</si>
  <si>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</si>
  <si>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</si>
  <si>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</si>
  <si>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</si>
  <si>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</si>
  <si>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</si>
  <si>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</si>
  <si>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</si>
  <si>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</si>
  <si>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</si>
  <si>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</si>
  <si>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</si>
  <si>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</si>
  <si>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</si>
  <si>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</si>
  <si>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</si>
  <si>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</si>
  <si>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</si>
  <si>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</si>
  <si>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</si>
  <si>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</si>
  <si>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</si>
  <si>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</si>
  <si>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</si>
  <si>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</si>
  <si>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</si>
  <si>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</si>
  <si>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</si>
  <si>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</si>
  <si>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</si>
  <si>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EF Denominator</t>
  </si>
  <si>
    <t>EF Numerator</t>
  </si>
  <si>
    <t>Source</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</si>
  <si>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</si>
  <si>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</si>
  <si>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</si>
  <si>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</si>
  <si>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</si>
  <si>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</si>
  <si>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</si>
  <si>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</si>
  <si>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</si>
  <si>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</si>
  <si>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</si>
  <si>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</si>
  <si>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</si>
  <si>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</si>
  <si>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 xml:space="preserve">Value </t>
  </si>
  <si>
    <r>
      <t>PM</t>
    </r>
    <r>
      <rPr>
        <vertAlign val="subscript"/>
        <sz val="10"/>
        <rFont val="Arial"/>
        <family val="2"/>
      </rPr>
      <t>10</t>
    </r>
    <r>
      <rPr>
        <sz val="10"/>
        <rFont val="Arial"/>
        <family val="2"/>
      </rPr>
      <t xml:space="preserve"> Attainment Status (select one):</t>
    </r>
  </si>
  <si>
    <r>
      <t>PM</t>
    </r>
    <r>
      <rPr>
        <b/>
        <vertAlign val="subscript"/>
        <sz val="10"/>
        <rFont val="Arial"/>
        <family val="2"/>
      </rPr>
      <t>10</t>
    </r>
  </si>
  <si>
    <r>
      <t>PM</t>
    </r>
    <r>
      <rPr>
        <b/>
        <vertAlign val="subscript"/>
        <sz val="10"/>
        <rFont val="Arial"/>
        <family val="2"/>
      </rPr>
      <t>2.5</t>
    </r>
  </si>
  <si>
    <t>carbon monoxide</t>
  </si>
  <si>
    <t>nitrogen oxides</t>
  </si>
  <si>
    <t>sulfur dioxide</t>
  </si>
  <si>
    <t>Units</t>
  </si>
  <si>
    <t>Registration Calculator Inputs</t>
  </si>
  <si>
    <t>Registration Summary</t>
  </si>
  <si>
    <t>Explanation of Text Colors and Shading</t>
  </si>
  <si>
    <t>Cells shaded gray do not need to be completed.</t>
  </si>
  <si>
    <t>Facility Questions</t>
  </si>
  <si>
    <t>CO Attainment Status (select one):</t>
  </si>
  <si>
    <r>
      <t>SO</t>
    </r>
    <r>
      <rPr>
        <vertAlign val="subscript"/>
        <sz val="10"/>
        <rFont val="Arial"/>
        <family val="2"/>
      </rPr>
      <t>2</t>
    </r>
    <r>
      <rPr>
        <sz val="10"/>
        <rFont val="Arial"/>
        <family val="2"/>
      </rPr>
      <t xml:space="preserve"> Attainment Status (select one):</t>
    </r>
  </si>
  <si>
    <t>CO</t>
  </si>
  <si>
    <t>VOC</t>
  </si>
  <si>
    <r>
      <t>NO</t>
    </r>
    <r>
      <rPr>
        <b/>
        <vertAlign val="subscript"/>
        <sz val="10"/>
        <rFont val="Arial"/>
        <family val="2"/>
      </rPr>
      <t>x</t>
    </r>
  </si>
  <si>
    <r>
      <t>SO</t>
    </r>
    <r>
      <rPr>
        <b/>
        <vertAlign val="subscript"/>
        <sz val="10"/>
        <rFont val="Arial"/>
        <family val="2"/>
      </rPr>
      <t>2</t>
    </r>
  </si>
  <si>
    <t>lb</t>
  </si>
  <si>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</si>
  <si>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</si>
  <si>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</si>
  <si>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1000 gal</t>
  </si>
  <si>
    <t xml:space="preserve">jonathan_dorn@abtassoc.com </t>
  </si>
  <si>
    <t>Acronyms/Definitions</t>
  </si>
  <si>
    <t>EPA</t>
  </si>
  <si>
    <t>U.S. Environmental Protection Agency</t>
  </si>
  <si>
    <t>particulate matter less than or equal to 10 micrometers (µm) in size</t>
  </si>
  <si>
    <t>particulate matter less than or equal to 2.5 micrometers (µm) in size</t>
  </si>
  <si>
    <t>Total Emissions</t>
  </si>
  <si>
    <t>Emissions Source:</t>
  </si>
  <si>
    <t xml:space="preserve">http://www.epa.gov/oar/oaqps/greenbk/ancl.html </t>
  </si>
  <si>
    <t>4:  Facility Use Questions</t>
  </si>
  <si>
    <t>Threshold</t>
  </si>
  <si>
    <t>City</t>
  </si>
  <si>
    <t>State</t>
  </si>
  <si>
    <t>Zip Code</t>
  </si>
  <si>
    <t>Albuquerque</t>
  </si>
  <si>
    <t>EPA Regional Contact Information</t>
  </si>
  <si>
    <t>Regional Contact Information</t>
  </si>
  <si>
    <t>State Abbreviation</t>
  </si>
  <si>
    <t>EPA Region</t>
  </si>
  <si>
    <t>Alternate Name</t>
  </si>
  <si>
    <t>Alt Telephone</t>
  </si>
  <si>
    <t>Alt Email</t>
  </si>
  <si>
    <t>Address 1</t>
  </si>
  <si>
    <t>Address 2</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</si>
  <si>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</si>
  <si>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</si>
  <si>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</si>
  <si>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</si>
  <si>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</si>
  <si>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</si>
  <si>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</si>
  <si>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</si>
  <si>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</si>
  <si>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</si>
  <si>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</si>
  <si>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</si>
  <si>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</si>
  <si>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</si>
  <si>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</si>
  <si>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</si>
  <si>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</si>
  <si>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</si>
  <si>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</si>
  <si>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</si>
  <si>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</si>
  <si>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</si>
  <si>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</si>
  <si>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</si>
  <si>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</si>
  <si>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</si>
  <si>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</si>
  <si>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</si>
  <si>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</si>
  <si>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</si>
  <si>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</si>
  <si>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</si>
  <si>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</si>
  <si>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</si>
  <si>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</si>
  <si>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</si>
  <si>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</si>
  <si>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</si>
  <si>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Kaushal Gupta</t>
  </si>
  <si>
    <t>312-886-6803</t>
  </si>
  <si>
    <t>gupta.kaushal@epa.gov</t>
  </si>
  <si>
    <t>77 West Jackson Boulevard</t>
  </si>
  <si>
    <t>Rm#: 18130</t>
  </si>
  <si>
    <t>Chicago</t>
  </si>
  <si>
    <t>IL</t>
  </si>
  <si>
    <t>60604-3507</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</si>
  <si>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</si>
  <si>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</si>
  <si>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</si>
  <si>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</si>
  <si>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</si>
  <si>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</si>
  <si>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</si>
  <si>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</si>
  <si>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</si>
  <si>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</si>
  <si>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</si>
  <si>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</si>
  <si>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</si>
  <si>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</si>
  <si>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</si>
  <si>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</si>
  <si>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</si>
  <si>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</si>
  <si>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</si>
  <si>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</si>
  <si>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</si>
  <si>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</si>
  <si>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</si>
  <si>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</si>
  <si>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</si>
  <si>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</si>
  <si>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</si>
  <si>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</si>
  <si>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</si>
  <si>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</si>
  <si>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</si>
  <si>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</si>
  <si>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</si>
  <si>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</si>
  <si>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</si>
  <si>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</si>
  <si>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</si>
  <si>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</si>
  <si>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</si>
  <si>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</si>
  <si>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</si>
  <si>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</si>
  <si>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</si>
  <si>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</si>
  <si>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</si>
  <si>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</si>
  <si>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</si>
  <si>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</si>
  <si>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</si>
  <si>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</si>
  <si>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</si>
  <si>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</si>
  <si>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</si>
  <si>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</si>
  <si>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</si>
  <si>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</si>
  <si>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</si>
  <si>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</si>
  <si>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</si>
  <si>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</si>
  <si>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</si>
  <si>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</si>
  <si>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</si>
  <si>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</si>
  <si>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</si>
  <si>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</si>
  <si>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</si>
  <si>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</si>
  <si>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</si>
  <si>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</si>
  <si>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</si>
  <si>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</si>
  <si>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</si>
  <si>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</si>
  <si>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</si>
  <si>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</si>
  <si>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</si>
  <si>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</si>
  <si>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</si>
  <si>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</si>
  <si>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</si>
  <si>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</si>
  <si>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</si>
  <si>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</si>
  <si>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</si>
  <si>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</si>
  <si>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</si>
  <si>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</si>
  <si>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</si>
  <si>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</si>
  <si>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</si>
  <si>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</si>
  <si>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</si>
  <si>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</si>
  <si>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</si>
  <si>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TX</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</si>
  <si>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</si>
  <si>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</si>
  <si>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</si>
  <si>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</si>
  <si>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</si>
  <si>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</si>
  <si>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</si>
  <si>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</si>
  <si>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</si>
  <si>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</si>
  <si>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</si>
  <si>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</si>
  <si>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</si>
  <si>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</si>
  <si>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</si>
  <si>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</si>
  <si>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</si>
  <si>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</si>
  <si>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</si>
  <si>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</si>
  <si>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</si>
  <si>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</si>
  <si>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</si>
  <si>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</si>
  <si>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</si>
  <si>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</si>
  <si>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</si>
  <si>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1997 8-Hr Ozone Attainment Status (select one):</t>
  </si>
  <si>
    <t>Primary Contact Name</t>
  </si>
  <si>
    <t>Primary Contact Telephone</t>
  </si>
  <si>
    <t>Primary Contact Email</t>
  </si>
  <si>
    <t>Alternate Contact Name</t>
  </si>
  <si>
    <t>Alternate Contact Telephone</t>
  </si>
  <si>
    <t>Alternate Contact Email</t>
  </si>
  <si>
    <t>NSR</t>
  </si>
  <si>
    <r>
      <t>NO</t>
    </r>
    <r>
      <rPr>
        <vertAlign val="subscript"/>
        <sz val="10"/>
        <rFont val="Arial"/>
        <family val="2"/>
      </rPr>
      <t>x</t>
    </r>
    <r>
      <rPr>
        <sz val="10"/>
        <rFont val="Arial"/>
        <family val="2"/>
      </rPr>
      <t xml:space="preserve"> </t>
    </r>
  </si>
  <si>
    <t xml:space="preserve">CO </t>
  </si>
  <si>
    <t>Name:</t>
  </si>
  <si>
    <t>Address:</t>
  </si>
  <si>
    <t>Telephone:</t>
  </si>
  <si>
    <t>Gasoline Dispensing Registration Calculator</t>
  </si>
  <si>
    <t>Jonathan Dorn</t>
  </si>
  <si>
    <t>A gasoline dispensing facility (GDF) is a private or public facility where gasoline is dispensed into vehicle fuel tanks. Gasoline vapors are released from a GDF when underground storage tanks are filled and when gasoline is dispensed into vehicle fuel tanks. Because the volatile organic compounds (VOCs) in gasoline vapors contribute to ozone pollution, owners/operators of GDFs are required to estimate the VOC emissions from their facility to determine the need to register their facility under the Tribal New Source Review Rule.</t>
  </si>
  <si>
    <t>Storage Tank Filling</t>
  </si>
  <si>
    <t>Storage Tank Breathing Losses</t>
  </si>
  <si>
    <t>Dispensing</t>
  </si>
  <si>
    <t>Spillage</t>
  </si>
  <si>
    <t>What is the number of vehicle refueling positions at your gasoline dispensing facility?</t>
  </si>
  <si>
    <t>Average Gallons per Refueling Event</t>
  </si>
  <si>
    <t>Average Time between Start of Refueling Events (hours)</t>
  </si>
  <si>
    <t>Acme Gasoline Station</t>
  </si>
  <si>
    <t>U.S. Environmental Protection Agency, AP-42, Fifth Edition, Volume I, Chapter 5.2: Transportation and Marketing of Petroleum Liquids, Table 5.2-7, June 2008, available at http://www.epa.gov/ttn/chief/ap42/ch05/final/c05s02.pdf (accessed December 2012).</t>
  </si>
  <si>
    <t>See footnote 2. Based on Memorandum to Public Docket EPA-HQ-OAR-2010-1076, Updated Data for ORVR Widespread Use Assessment, Glenn Passavant, OTAQ, 2012, and U.S.EPA, Guidance on Removing Stage II Gasoline Vapor Control Programs from State Implementation Plans and Assessing Comparable Measures, EPA-457/B-12-001, August 7, 2012, available at http://www.epa.gov/glo/pdfs/20120807guidance.pdf (accessed December 2012).</t>
  </si>
  <si>
    <r>
      <rPr>
        <vertAlign val="superscript"/>
        <sz val="9"/>
        <rFont val="Arial"/>
        <family val="2"/>
      </rPr>
      <t>1</t>
    </r>
    <r>
      <rPr>
        <sz val="9"/>
        <rFont val="Arial"/>
        <family val="2"/>
      </rPr>
      <t>Based on splash filling.</t>
    </r>
  </si>
  <si>
    <r>
      <rPr>
        <vertAlign val="superscript"/>
        <sz val="9"/>
        <rFont val="Arial"/>
        <family val="2"/>
      </rPr>
      <t>3</t>
    </r>
    <r>
      <rPr>
        <sz val="9"/>
        <rFont val="Arial"/>
        <family val="2"/>
      </rPr>
      <t>New studies show that spillage has been cut by half from the original AP-42 estimate of 0.7 lbs VOC per 1,000 gallons dispensed.
Society of Automotive Engineers, Malcolm Smith, An Investigation of Passenger Car Refueling Losses, 1972.
American Petroleum Institute, Publication No. 4498, A Survey and Analysis of Liquid Gasoline Released to the Environment During Vehicle Refueling, 1989.
California Air Resources Board, Robert Fricker, James Morgester, and G. Henry Jordan, Comparison of Spill Frequencies and Amounts at Vapor Recovery and Conventional Service Stations, 1991.</t>
    </r>
  </si>
  <si>
    <t>See footnote 3. Based on U.S. Environmental Protection Agency, AP-42, Fifth Edition, Volume I, Chapter 5.2: Transportation and Marketing of Petroleum Liquids, Table 5.2-7, June 2008, available at http://www.epa.gov/ttn/chief/ap42/ch05/final/c05s02.pdf (accessed December 2012).</t>
  </si>
  <si>
    <r>
      <t>Spillage</t>
    </r>
    <r>
      <rPr>
        <vertAlign val="superscript"/>
        <sz val="10"/>
        <rFont val="Arial"/>
        <family val="2"/>
      </rPr>
      <t>3</t>
    </r>
  </si>
  <si>
    <r>
      <t>Storage Tank Filling</t>
    </r>
    <r>
      <rPr>
        <vertAlign val="superscript"/>
        <sz val="10"/>
        <rFont val="Arial"/>
        <family val="2"/>
      </rPr>
      <t>1</t>
    </r>
  </si>
  <si>
    <r>
      <t>Dispensing</t>
    </r>
    <r>
      <rPr>
        <vertAlign val="superscript"/>
        <sz val="10"/>
        <rFont val="Arial"/>
        <family val="2"/>
      </rPr>
      <t>2</t>
    </r>
  </si>
  <si>
    <t>For a refueling position, what is the average time (in hours) between the start of refueling events? (Enter 0 if unknown)</t>
  </si>
  <si>
    <r>
      <t>E</t>
    </r>
    <r>
      <rPr>
        <vertAlign val="subscript"/>
        <sz val="9"/>
        <rFont val="Arial"/>
        <family val="2"/>
      </rPr>
      <t>R</t>
    </r>
    <r>
      <rPr>
        <sz val="9"/>
        <rFont val="Arial"/>
        <family val="2"/>
      </rPr>
      <t xml:space="preserve"> = 264.2 </t>
    </r>
    <r>
      <rPr>
        <sz val="9"/>
        <rFont val="Calibri"/>
        <family val="2"/>
      </rPr>
      <t>×</t>
    </r>
    <r>
      <rPr>
        <sz val="9"/>
        <rFont val="Arial"/>
        <family val="2"/>
      </rPr>
      <t xml:space="preserve"> [(-5.909) - 0.0949 </t>
    </r>
    <r>
      <rPr>
        <sz val="9"/>
        <rFont val="Calibri"/>
        <family val="2"/>
      </rPr>
      <t>×</t>
    </r>
    <r>
      <rPr>
        <sz val="9"/>
        <rFont val="Arial"/>
        <family val="2"/>
      </rPr>
      <t xml:space="preserve"> </t>
    </r>
    <r>
      <rPr>
        <sz val="9"/>
        <rFont val="Calibri"/>
        <family val="2"/>
      </rPr>
      <t>Δ</t>
    </r>
    <r>
      <rPr>
        <sz val="9"/>
        <rFont val="Arial"/>
        <family val="2"/>
      </rPr>
      <t xml:space="preserve">T + 0.0884 </t>
    </r>
    <r>
      <rPr>
        <sz val="9"/>
        <rFont val="Calibri"/>
        <family val="2"/>
      </rPr>
      <t>×</t>
    </r>
    <r>
      <rPr>
        <sz val="9"/>
        <rFont val="Arial"/>
        <family val="2"/>
      </rPr>
      <t xml:space="preserve"> T</t>
    </r>
    <r>
      <rPr>
        <vertAlign val="subscript"/>
        <sz val="9"/>
        <rFont val="Arial"/>
        <family val="2"/>
      </rPr>
      <t>D</t>
    </r>
    <r>
      <rPr>
        <sz val="9"/>
        <rFont val="Arial"/>
        <family val="2"/>
      </rPr>
      <t xml:space="preserve"> + 0.485 </t>
    </r>
    <r>
      <rPr>
        <sz val="9"/>
        <rFont val="Calibri"/>
        <family val="2"/>
      </rPr>
      <t>×</t>
    </r>
    <r>
      <rPr>
        <sz val="9"/>
        <rFont val="Arial"/>
        <family val="2"/>
      </rPr>
      <t xml:space="preserve"> RVP]
where:
ER = refueling emissions, mg/L
</t>
    </r>
    <r>
      <rPr>
        <sz val="9"/>
        <rFont val="Calibri"/>
        <family val="2"/>
      </rPr>
      <t>Δ</t>
    </r>
    <r>
      <rPr>
        <sz val="9"/>
        <rFont val="Arial"/>
        <family val="2"/>
      </rPr>
      <t xml:space="preserve">T = difference between temperature of fuel in vehicle tank and temperature of displaced fuel, </t>
    </r>
    <r>
      <rPr>
        <sz val="9"/>
        <rFont val="Symbol"/>
        <family val="1"/>
        <charset val="2"/>
      </rPr>
      <t>°</t>
    </r>
    <r>
      <rPr>
        <sz val="9"/>
        <rFont val="Arial"/>
        <family val="2"/>
      </rPr>
      <t xml:space="preserve">F
TD = temperature of displaced fuel, </t>
    </r>
    <r>
      <rPr>
        <sz val="9"/>
        <rFont val="Symbol"/>
        <family val="1"/>
        <charset val="2"/>
      </rPr>
      <t>°</t>
    </r>
    <r>
      <rPr>
        <sz val="9"/>
        <rFont val="Arial"/>
        <family val="2"/>
      </rPr>
      <t>F
RVP = Reid vapor pressure, psia</t>
    </r>
  </si>
  <si>
    <t>Average Time between Start of Refueling Events</t>
  </si>
  <si>
    <t>hours</t>
  </si>
  <si>
    <t>gallons</t>
  </si>
  <si>
    <t>Engineering judgment.</t>
  </si>
  <si>
    <t>Fastest Time between Start of Refueling Events</t>
  </si>
  <si>
    <t>EF</t>
  </si>
  <si>
    <t>emission factor</t>
  </si>
  <si>
    <t>Bonnie Braganza</t>
  </si>
  <si>
    <t>214-665-7340</t>
  </si>
  <si>
    <t>braganza.bonnie@epa.gov</t>
  </si>
  <si>
    <t>1445 Ross Avenue, Suite 1200</t>
  </si>
  <si>
    <t>MC: 6PD</t>
  </si>
  <si>
    <t>Dallas</t>
  </si>
  <si>
    <t>75202-2733</t>
  </si>
  <si>
    <t>Tracey Westfield</t>
  </si>
  <si>
    <t>12/28/2012</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</si>
  <si>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</si>
  <si>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</si>
  <si>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</si>
  <si>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</si>
  <si>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</si>
  <si>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</si>
  <si>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</si>
  <si>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</si>
  <si>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</si>
  <si>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</si>
  <si>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</si>
  <si>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</si>
  <si>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</si>
  <si>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</si>
  <si>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</si>
  <si>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</si>
  <si>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</si>
  <si>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</si>
  <si>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11201 Renner Boulevard</t>
  </si>
  <si>
    <t>MC: AWMD/APCO</t>
  </si>
  <si>
    <t>Lenexa</t>
  </si>
  <si>
    <r>
      <t xml:space="preserve">You will need to enter information on the gasoline dispensing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</si>
  <si>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</si>
  <si>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</si>
  <si>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</si>
  <si>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</si>
  <si>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</si>
  <si>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Estimated Actual Emissions</t>
  </si>
  <si>
    <t xml:space="preserve">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 </t>
  </si>
  <si>
    <t>CE</t>
  </si>
  <si>
    <t>control efficiency</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</si>
  <si>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</si>
  <si>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r>
      <t xml:space="preserve">On the </t>
    </r>
    <r>
      <rPr>
        <b/>
        <i/>
        <sz val="10"/>
        <rFont val="Arial"/>
        <family val="2"/>
      </rPr>
      <t>Inputs</t>
    </r>
    <r>
      <rPr>
        <sz val="10"/>
        <rFont val="Arial"/>
        <family val="2"/>
      </rPr>
      <t xml:space="preserve"> worksheet, replace the default facility information with information specific to your facility. </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</si>
  <si>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</si>
  <si>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r>
      <t>PM</t>
    </r>
    <r>
      <rPr>
        <vertAlign val="subscript"/>
        <sz val="10"/>
        <rFont val="Arial"/>
        <family val="2"/>
      </rPr>
      <t>2.5</t>
    </r>
    <r>
      <rPr>
        <sz val="10"/>
        <rFont val="Arial"/>
        <family val="2"/>
      </rPr>
      <t xml:space="preserve"> Attainment Status (select one):</t>
    </r>
  </si>
  <si>
    <t>Georgia</t>
  </si>
  <si>
    <t>Louisiana</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</si>
  <si>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</si>
  <si>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</si>
  <si>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</si>
  <si>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</si>
  <si>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</si>
  <si>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</si>
  <si>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</si>
  <si>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</si>
  <si>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</si>
  <si>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</si>
  <si>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</si>
  <si>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</si>
  <si>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</si>
  <si>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Estimated Actual Emissions
for 2012</t>
  </si>
  <si>
    <t>Registration Determination</t>
  </si>
  <si>
    <t>Exceeds Major Source Threshold Determination</t>
  </si>
  <si>
    <t>TOTAL</t>
  </si>
  <si>
    <t>Allowable Emissions (tons/yr):</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</si>
  <si>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</si>
  <si>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Owners/operators of gasoline dispensing facilities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</si>
  <si>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 xml:space="preserve">On the </t>
    </r>
    <r>
      <rPr>
        <b/>
        <i/>
        <sz val="10"/>
        <rFont val="Arial"/>
        <family val="2"/>
      </rPr>
      <t>Inputs</t>
    </r>
    <r>
      <rPr>
        <sz val="10"/>
        <rFont val="Arial"/>
        <family val="2"/>
      </rPr>
      <t xml:space="preserve"> worksheet, enter information on activity at your facility. Indicate the number of refueling positions at your facility, and estimate the average gallons dispensed per refueling event in 2012. Enter the number of hours per week, on average, that vehicles can refuel at your facility. Enter the average time (in hours) between the start of refueling events at a refueling position. </t>
    </r>
  </si>
  <si>
    <t>1/25/2013</t>
  </si>
  <si>
    <t>State List</t>
  </si>
  <si>
    <t>On average, how many hours per week were the refueling stations at your facility available to customers in calendar year 2012?</t>
  </si>
  <si>
    <t>What were the average number of gallons dispensed per refueling event at your facility in calendar year 2012? (Enter 0 if unknown)</t>
  </si>
  <si>
    <t>Emission Controls and Operational Restrictions</t>
  </si>
  <si>
    <t>Average time (in hours) between the start of refueling events.</t>
  </si>
  <si>
    <t>Average number of gallons dispensed per refueling event in 2012</t>
  </si>
  <si>
    <t>Emission Control Questions</t>
  </si>
  <si>
    <t>Note: 40 CFR 63, Subpart CCCCCC requires that gasoline dispensing facilities with a monthly throughput greater than 10,000 gallons per month load gasoline into storage tanks using submerged filling and  that facilities with a monthly throughput greater than 100,000 gallons per month install a Stage 1 vapor balance system that achieves a 90% emissions reduction.</t>
  </si>
  <si>
    <t>Select the storage tank filling method used at your facility in calendar year 2012. If unknown, select splash filling.</t>
  </si>
  <si>
    <t>Storage Tank Filling Method</t>
  </si>
  <si>
    <t>Method</t>
  </si>
  <si>
    <t>Splash Filling</t>
  </si>
  <si>
    <t>Balanced Submerged Filling</t>
  </si>
  <si>
    <r>
      <t>Emission Factor (lb/10</t>
    </r>
    <r>
      <rPr>
        <b/>
        <vertAlign val="superscript"/>
        <sz val="10"/>
        <rFont val="Arial"/>
        <family val="2"/>
      </rPr>
      <t>3</t>
    </r>
    <r>
      <rPr>
        <b/>
        <sz val="10"/>
        <rFont val="Arial"/>
        <family val="2"/>
      </rPr>
      <t xml:space="preserve"> gallons throughput)</t>
    </r>
  </si>
  <si>
    <t>Submerged Filling</t>
  </si>
  <si>
    <t>Note: 40 CFR 63, Subpart CCCCCC requires that gasoline dispensing facilities with a monthly throughput greater than 100,000 gallons install pressure/vacuum (PV) vent valves on the storage tank vent pipes.</t>
  </si>
  <si>
    <t>Yes/No Question</t>
  </si>
  <si>
    <t>Yes</t>
  </si>
  <si>
    <t>No</t>
  </si>
  <si>
    <t>Allowable Emission Factor</t>
  </si>
  <si>
    <t>Actual Emission Factor</t>
  </si>
  <si>
    <t>VOC Control Multiplier - Tank Filling</t>
  </si>
  <si>
    <t>VOC Control Multiplier - Storage Tank Breathing</t>
  </si>
  <si>
    <r>
      <rPr>
        <vertAlign val="superscript"/>
        <sz val="9"/>
        <rFont val="Arial"/>
        <family val="2"/>
      </rPr>
      <t>2</t>
    </r>
    <r>
      <rPr>
        <sz val="9"/>
        <rFont val="Arial"/>
        <family val="2"/>
      </rPr>
      <t>The displacement VOC emission rate in lbs/1000 gallons during gasoline dispensing depends on the gasoline Reid Vapor Pressure (RVP), the dispensed fuel temperature, and the difference between the temperature of the fuel in the tank and the dispensed fuel. For these purposes EPA calculated the uncontrolled displacement VOC emission rate in lbs/1000 gallons. EPA has used 10 psi RVP and national average summer-time temperatures for ozone attainment areas. This yields a value of about 10.8 lbs/1000 gallons. EPA has used 7 psi RVP and temperatures representative of the summer-time western US for ozone non-attainment areas. This yields a value of about 7.5 lbs/1000 gallons.  In 76 FR 41723, EPA determined that 76% of the vehicle fleet will have Onboard Refueling Vapor Recovery (ORVR) installed as of 2012. Therefore, the emission factor value has been reduced by 76%.</t>
    </r>
  </si>
  <si>
    <t>Made default values transparent. Added "Registration FAQs," "Controls and Restrictions," and "Total Emissions" worksheets. Updated registration emissions to allowable emissions and uncontrolled emissions to estimated actual emissions.</t>
  </si>
  <si>
    <t>In calendar year 2012, were the storage tank vent pipes at your facility equipped with pressure/vacuum vent valves?</t>
  </si>
  <si>
    <t>6:  Emissions Summaries</t>
  </si>
  <si>
    <t>5: Emission Controls and Operational Restrictions</t>
  </si>
  <si>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</si>
  <si>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r>
      <t xml:space="preserve">On the </t>
    </r>
    <r>
      <rPr>
        <b/>
        <i/>
        <sz val="10"/>
        <rFont val="Arial"/>
        <family val="2"/>
      </rPr>
      <t>Controls and Restrictions</t>
    </r>
    <r>
      <rPr>
        <sz val="10"/>
        <rFont val="Arial"/>
        <family val="2"/>
      </rPr>
      <t xml:space="preserve"> worksheet, select the gasoline storage tank filling method used at your facility in 2012 and select whether the storage tank vent pipes at your facility were equipped with pressure/vacuum vent values in 2012.</t>
    </r>
  </si>
  <si>
    <t>Note: If your facility operated for only a portion of 2012, estimate the following information as if you had been operating for the whole year.</t>
  </si>
  <si>
    <t>Estimated Actual Emissions for 2012 (tons/yr):</t>
  </si>
  <si>
    <t>2/21/2013</t>
  </si>
  <si>
    <t>Updated region 6 telephone number.</t>
  </si>
  <si>
    <t>v1.2 (last updated 2013.02.21)</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</si>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</sst>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i/>
      <sz val="10"/>
      <color rgb="FFFF0000"/>
      <name val="Arial"/>
      <family val="2"/>
    </font>
    <font>
      <b/>
      <i/>
      <sz val="10"/>
      <color rgb="FFFF0000"/>
      <name val="Arial"/>
      <family val="2"/>
    </font>
    <font>
      <b/>
      <sz val="10"/>
      <color rgb="FFFF0000"/>
      <name val="Arial"/>
      <family val="2"/>
    </font>
    <font>
      <sz val="10"/>
      <color theme="1"/>
      <name val="Arial"/>
      <family val="2"/>
    </font>
    <font>
      <vertAlign val="superscript"/>
      <sz val="10"/>
      <name val="Arial"/>
      <family val="2"/>
    </font>
    <font>
      <b/>
      <sz val="11"/>
      <color theme="1"/>
      <name val="Calibri"/>
      <family val="2"/>
      <scheme val="minor"/>
    </font>
    <font>
      <b/>
      <sz val="10"/>
      <color rgb="FFCC6600"/>
      <name val="Arial"/>
      <family val="2"/>
    </font>
    <font>
      <sz val="10"/>
      <color rgb="FFCC6600"/>
      <name val="Arial"/>
      <family val="2"/>
    </font>
    <font>
      <u/>
      <sz val="11"/>
      <color theme="10"/>
      <name val="Calibri"/>
      <family val="2"/>
      <scheme val="minor"/>
    </font>
    <font>
      <sz val="10"/>
      <color indexed="8"/>
      <name val="Arial"/>
      <family val="2"/>
    </font>
    <font>
      <b/>
      <sz val="11"/>
      <color rgb="FFFF0000"/>
      <name val="Arial"/>
      <family val="2"/>
    </font>
    <font>
      <b/>
      <sz val="11"/>
      <name val="Arial"/>
      <family val="2"/>
    </font>
    <font>
      <sz val="9"/>
      <name val="Arial"/>
      <family val="2"/>
    </font>
    <font>
      <vertAlign val="superscript"/>
      <sz val="9"/>
      <name val="Arial"/>
      <family val="2"/>
    </font>
    <font>
      <sz val="9"/>
      <name val="Calibri"/>
      <family val="2"/>
    </font>
    <font>
      <vertAlign val="subscript"/>
      <sz val="9"/>
      <name val="Arial"/>
      <family val="2"/>
    </font>
    <font>
      <sz val="9"/>
      <name val="Symbol"/>
      <family val="1"/>
      <charset val="2"/>
    </font>
    <font>
      <sz val="11"/>
      <name val="Arial"/>
      <family val="2"/>
    </font>
    <font>
      <b/>
      <sz val="12"/>
      <name val="Arial"/>
      <family val="2"/>
    </font>
    <font>
      <i/>
      <sz val="10"/>
      <name val="Arial"/>
      <family val="2"/>
    </font>
    <font>
      <b/>
      <vertAlign val="superscript"/>
      <sz val="10"/>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s>
  <borders count="71">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1" tint="0.499984740745262"/>
      </left>
      <right style="medium">
        <color indexed="64"/>
      </right>
      <top style="medium">
        <color indexed="64"/>
      </top>
      <bottom/>
      <diagonal/>
    </border>
    <border>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0">
    <xf numFmtId="2" fontId="0" fillId="0" borderId="0"/>
    <xf numFmtId="2" fontId="17" fillId="0" borderId="0" applyNumberFormat="0" applyFill="0" applyBorder="0" applyAlignment="0" applyProtection="0"/>
    <xf numFmtId="2" fontId="6" fillId="0" borderId="0"/>
    <xf numFmtId="9" fontId="6" fillId="0" borderId="0" applyFont="0" applyFill="0" applyBorder="0" applyAlignment="0" applyProtection="0"/>
    <xf numFmtId="0" fontId="6" fillId="0" borderId="0"/>
    <xf numFmtId="0" fontId="4" fillId="0" borderId="0"/>
    <xf numFmtId="0" fontId="17" fillId="0" borderId="0" applyNumberFormat="0" applyFill="0" applyBorder="0" applyAlignment="0" applyProtection="0">
      <alignment vertical="top"/>
      <protection locked="0"/>
    </xf>
    <xf numFmtId="0" fontId="29" fillId="0" borderId="0"/>
    <xf numFmtId="0" fontId="23" fillId="0" borderId="0"/>
    <xf numFmtId="0" fontId="3" fillId="0" borderId="0"/>
  </cellStyleXfs>
  <cellXfs count="366">
    <xf numFmtId="2" fontId="0" fillId="0" borderId="0" xfId="0"/>
    <xf numFmtId="2" fontId="14" fillId="0" borderId="0" xfId="0" applyFont="1"/>
    <xf numFmtId="2" fontId="6" fillId="0" borderId="0" xfId="0" applyFont="1"/>
    <xf numFmtId="2" fontId="7" fillId="4" borderId="6" xfId="0" applyFont="1" applyFill="1" applyBorder="1" applyAlignment="1">
      <alignment horizontal="center"/>
    </xf>
    <xf numFmtId="1" fontId="0" fillId="0" borderId="0" xfId="0" applyNumberFormat="1" applyAlignment="1">
      <alignment horizontal="center" vertical="center"/>
    </xf>
    <xf numFmtId="2" fontId="6" fillId="0" borderId="6" xfId="0" applyFont="1" applyBorder="1" applyAlignment="1">
      <alignment horizontal="center" vertical="center"/>
    </xf>
    <xf numFmtId="2" fontId="0" fillId="0" borderId="0" xfId="0" applyAlignment="1">
      <alignment horizontal="center"/>
    </xf>
    <xf numFmtId="165" fontId="0" fillId="0" borderId="0" xfId="0" applyNumberFormat="1"/>
    <xf numFmtId="2" fontId="5" fillId="4" borderId="6" xfId="0" applyFont="1" applyFill="1" applyBorder="1" applyAlignment="1">
      <alignment horizontal="center"/>
    </xf>
    <xf numFmtId="2" fontId="6" fillId="0" borderId="6" xfId="0" applyFont="1" applyBorder="1" applyAlignment="1">
      <alignment horizontal="center"/>
    </xf>
    <xf numFmtId="164" fontId="7" fillId="4" borderId="6" xfId="0" applyNumberFormat="1" applyFont="1" applyFill="1" applyBorder="1" applyAlignment="1">
      <alignment horizontal="center"/>
    </xf>
    <xf numFmtId="164" fontId="0" fillId="0" borderId="0" xfId="0" applyNumberFormat="1" applyAlignment="1">
      <alignment horizontal="center"/>
    </xf>
    <xf numFmtId="2" fontId="14" fillId="0" borderId="0" xfId="0" applyFont="1" applyProtection="1"/>
    <xf numFmtId="2" fontId="6" fillId="0" borderId="0" xfId="0" applyFont="1" applyBorder="1" applyProtection="1"/>
    <xf numFmtId="2" fontId="0" fillId="0" borderId="0" xfId="0" applyBorder="1" applyProtection="1"/>
    <xf numFmtId="2" fontId="0" fillId="0" borderId="27" xfId="0" applyBorder="1" applyProtection="1"/>
    <xf numFmtId="2" fontId="0" fillId="0" borderId="15" xfId="0" applyBorder="1" applyProtection="1"/>
    <xf numFmtId="2" fontId="0" fillId="0" borderId="25" xfId="0" applyBorder="1" applyProtection="1"/>
    <xf numFmtId="2" fontId="5"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6" fillId="0" borderId="32" xfId="0" applyFont="1" applyFill="1" applyBorder="1" applyAlignment="1" applyProtection="1">
      <alignment horizontal="center"/>
    </xf>
    <xf numFmtId="2" fontId="0" fillId="0" borderId="3" xfId="0" applyBorder="1" applyAlignment="1" applyProtection="1">
      <alignment horizontal="left" indent="1"/>
    </xf>
    <xf numFmtId="2" fontId="0" fillId="0" borderId="30" xfId="0" applyBorder="1" applyProtection="1"/>
    <xf numFmtId="2" fontId="5"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6" xfId="0" applyBorder="1" applyProtection="1"/>
    <xf numFmtId="2" fontId="5" fillId="0" borderId="31" xfId="0" applyFont="1" applyBorder="1" applyAlignment="1" applyProtection="1">
      <alignment horizontal="center"/>
    </xf>
    <xf numFmtId="2" fontId="16" fillId="0" borderId="9" xfId="0" applyFont="1" applyBorder="1" applyProtection="1">
      <protection locked="0"/>
    </xf>
    <xf numFmtId="2" fontId="16" fillId="0" borderId="18" xfId="0" applyFont="1" applyBorder="1" applyProtection="1">
      <protection locked="0"/>
    </xf>
    <xf numFmtId="164" fontId="0" fillId="0" borderId="6" xfId="0" applyNumberFormat="1" applyBorder="1" applyAlignment="1">
      <alignment horizontal="center" vertical="center"/>
    </xf>
    <xf numFmtId="2" fontId="6" fillId="0" borderId="6" xfId="0" quotePrefix="1" applyFont="1" applyBorder="1" applyAlignment="1">
      <alignment horizontal="center" vertical="center"/>
    </xf>
    <xf numFmtId="2" fontId="6" fillId="0" borderId="6" xfId="0" applyFont="1" applyBorder="1" applyAlignment="1">
      <alignment vertical="center" wrapText="1"/>
    </xf>
    <xf numFmtId="2" fontId="17" fillId="0" borderId="6" xfId="1" applyBorder="1" applyAlignment="1">
      <alignment vertical="center"/>
    </xf>
    <xf numFmtId="164" fontId="6" fillId="0" borderId="6" xfId="0" applyNumberFormat="1" applyFont="1" applyBorder="1" applyAlignment="1" applyProtection="1">
      <alignment horizontal="center" vertical="center"/>
      <protection locked="0"/>
    </xf>
    <xf numFmtId="2" fontId="6"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6" fillId="0" borderId="0" xfId="0" applyFont="1" applyProtection="1"/>
    <xf numFmtId="2" fontId="0" fillId="0" borderId="0" xfId="0" applyAlignment="1" applyProtection="1">
      <alignment horizontal="center" vertical="center"/>
    </xf>
    <xf numFmtId="2" fontId="5" fillId="0" borderId="29" xfId="0" applyNumberFormat="1" applyFont="1" applyBorder="1" applyAlignment="1" applyProtection="1">
      <alignment horizontal="left" indent="1"/>
    </xf>
    <xf numFmtId="2" fontId="0" fillId="0" borderId="29" xfId="0" applyNumberFormat="1" applyBorder="1" applyAlignment="1" applyProtection="1">
      <alignment horizontal="left" indent="1"/>
    </xf>
    <xf numFmtId="2" fontId="0" fillId="0" borderId="37" xfId="0" applyBorder="1" applyAlignment="1" applyProtection="1">
      <alignment horizontal="left" indent="1"/>
    </xf>
    <xf numFmtId="2" fontId="5" fillId="0" borderId="0" xfId="0" applyFont="1" applyBorder="1" applyAlignment="1" applyProtection="1">
      <alignment horizontal="center" wrapText="1"/>
    </xf>
    <xf numFmtId="2" fontId="6" fillId="0" borderId="0" xfId="0" applyFont="1" applyAlignment="1">
      <alignment horizontal="center"/>
    </xf>
    <xf numFmtId="166" fontId="8" fillId="0" borderId="4" xfId="0" applyNumberFormat="1" applyFont="1" applyBorder="1" applyAlignment="1" applyProtection="1">
      <alignment horizontal="right" indent="3"/>
    </xf>
    <xf numFmtId="2" fontId="14" fillId="0" borderId="0" xfId="0" applyFont="1" applyAlignment="1">
      <alignment horizontal="center"/>
    </xf>
    <xf numFmtId="2" fontId="5" fillId="4" borderId="27" xfId="0" applyFont="1" applyFill="1" applyBorder="1"/>
    <xf numFmtId="2" fontId="5" fillId="4" borderId="15" xfId="0" applyFont="1" applyFill="1" applyBorder="1" applyAlignment="1">
      <alignment horizontal="center"/>
    </xf>
    <xf numFmtId="2" fontId="5" fillId="4" borderId="25" xfId="0" applyFont="1" applyFill="1" applyBorder="1"/>
    <xf numFmtId="2" fontId="0" fillId="0" borderId="6" xfId="0" applyBorder="1" applyAlignment="1">
      <alignment horizontal="center" vertical="center"/>
    </xf>
    <xf numFmtId="2" fontId="6"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21" xfId="0" applyBorder="1" applyAlignment="1" applyProtection="1">
      <alignment horizontal="left" indent="2"/>
    </xf>
    <xf numFmtId="2" fontId="0" fillId="4" borderId="6" xfId="0" applyFill="1" applyBorder="1" applyProtection="1"/>
    <xf numFmtId="2" fontId="0" fillId="0" borderId="29" xfId="0" applyBorder="1" applyAlignment="1" applyProtection="1">
      <alignment horizontal="left" indent="1"/>
    </xf>
    <xf numFmtId="2" fontId="6" fillId="0" borderId="29" xfId="0" applyNumberFormat="1" applyFont="1" applyBorder="1" applyAlignment="1" applyProtection="1">
      <alignment horizontal="left" indent="1"/>
    </xf>
    <xf numFmtId="2" fontId="5" fillId="0" borderId="29" xfId="0" applyFont="1" applyBorder="1" applyAlignment="1" applyProtection="1">
      <alignment horizontal="left" indent="1"/>
    </xf>
    <xf numFmtId="2" fontId="5" fillId="0" borderId="17" xfId="0" applyFont="1" applyBorder="1" applyAlignment="1" applyProtection="1">
      <alignment horizontal="center"/>
    </xf>
    <xf numFmtId="2" fontId="5" fillId="0" borderId="0" xfId="0" applyFont="1" applyFill="1" applyBorder="1" applyAlignment="1" applyProtection="1">
      <alignment horizontal="right" vertical="center"/>
    </xf>
    <xf numFmtId="2" fontId="12" fillId="0" borderId="0" xfId="0" applyFont="1" applyProtection="1"/>
    <xf numFmtId="2" fontId="9" fillId="0" borderId="0" xfId="0" applyFont="1" applyProtection="1"/>
    <xf numFmtId="2" fontId="0" fillId="0" borderId="15" xfId="0" applyBorder="1" applyAlignment="1" applyProtection="1"/>
    <xf numFmtId="2" fontId="0" fillId="0" borderId="0" xfId="0" applyBorder="1" applyAlignment="1" applyProtection="1"/>
    <xf numFmtId="2" fontId="5" fillId="4" borderId="27" xfId="0" applyFont="1" applyFill="1" applyBorder="1" applyAlignment="1" applyProtection="1"/>
    <xf numFmtId="2" fontId="7" fillId="4" borderId="15" xfId="0" applyFont="1" applyFill="1" applyBorder="1" applyAlignment="1" applyProtection="1"/>
    <xf numFmtId="2" fontId="7" fillId="4" borderId="25" xfId="0" applyFont="1" applyFill="1" applyBorder="1" applyAlignment="1" applyProtection="1"/>
    <xf numFmtId="2" fontId="6" fillId="4" borderId="11" xfId="0" applyFont="1" applyFill="1" applyBorder="1" applyAlignment="1" applyProtection="1">
      <alignment horizontal="left"/>
    </xf>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5" fillId="0" borderId="0" xfId="0" applyFont="1" applyBorder="1" applyAlignment="1" applyProtection="1">
      <alignment horizontal="left"/>
    </xf>
    <xf numFmtId="2" fontId="0" fillId="0" borderId="0" xfId="0" applyFill="1" applyBorder="1" applyProtection="1"/>
    <xf numFmtId="2" fontId="0" fillId="0" borderId="27" xfId="0" applyNumberFormat="1" applyBorder="1" applyAlignment="1" applyProtection="1">
      <alignment horizontal="left" indent="1"/>
    </xf>
    <xf numFmtId="2" fontId="0" fillId="0" borderId="35" xfId="0" applyNumberFormat="1" applyBorder="1" applyAlignment="1" applyProtection="1">
      <alignment horizontal="left" indent="1"/>
    </xf>
    <xf numFmtId="2" fontId="0" fillId="0" borderId="15" xfId="0" applyNumberFormat="1" applyBorder="1" applyProtection="1"/>
    <xf numFmtId="2" fontId="0" fillId="0" borderId="51" xfId="0" applyBorder="1" applyProtection="1"/>
    <xf numFmtId="2" fontId="0" fillId="0" borderId="6" xfId="0" applyBorder="1" applyAlignment="1">
      <alignment horizontal="center"/>
    </xf>
    <xf numFmtId="2" fontId="6" fillId="0" borderId="6" xfId="0" applyFont="1" applyBorder="1" applyAlignment="1">
      <alignment horizontal="center" vertical="center" wrapText="1"/>
    </xf>
    <xf numFmtId="2" fontId="6" fillId="0" borderId="0" xfId="2" applyProtection="1"/>
    <xf numFmtId="2" fontId="6" fillId="0" borderId="53" xfId="0" applyFont="1" applyBorder="1" applyAlignment="1" applyProtection="1">
      <alignment horizontal="left" vertical="center"/>
    </xf>
    <xf numFmtId="2" fontId="6" fillId="0" borderId="13" xfId="0" applyFont="1" applyBorder="1" applyAlignment="1" applyProtection="1">
      <alignment vertical="center"/>
    </xf>
    <xf numFmtId="0" fontId="14" fillId="0" borderId="0" xfId="4" applyFont="1" applyProtection="1"/>
    <xf numFmtId="2" fontId="5" fillId="4" borderId="33" xfId="0" applyFont="1" applyFill="1" applyBorder="1" applyProtection="1"/>
    <xf numFmtId="0" fontId="4" fillId="0" borderId="0" xfId="5" applyAlignment="1">
      <alignment horizontal="center"/>
    </xf>
    <xf numFmtId="0" fontId="4" fillId="0" borderId="0" xfId="5" applyAlignment="1"/>
    <xf numFmtId="2" fontId="5" fillId="3" borderId="6" xfId="2" applyFont="1" applyFill="1" applyBorder="1" applyProtection="1"/>
    <xf numFmtId="2" fontId="6" fillId="4" borderId="6" xfId="2" applyFont="1" applyFill="1" applyBorder="1" applyAlignment="1" applyProtection="1">
      <alignment horizontal="left"/>
    </xf>
    <xf numFmtId="2" fontId="6" fillId="0" borderId="0" xfId="2" applyBorder="1" applyProtection="1"/>
    <xf numFmtId="2" fontId="6" fillId="0" borderId="0" xfId="2" applyFont="1" applyBorder="1" applyAlignment="1" applyProtection="1">
      <alignment vertical="top"/>
    </xf>
    <xf numFmtId="2" fontId="6" fillId="0" borderId="14" xfId="0" applyFont="1" applyBorder="1" applyAlignment="1" applyProtection="1">
      <alignment vertical="center" wrapText="1"/>
    </xf>
    <xf numFmtId="2" fontId="5" fillId="4" borderId="48" xfId="0" applyFont="1" applyFill="1" applyBorder="1" applyAlignment="1" applyProtection="1">
      <alignment horizontal="center"/>
    </xf>
    <xf numFmtId="2" fontId="5" fillId="4" borderId="45" xfId="0" applyFont="1" applyFill="1" applyBorder="1" applyAlignment="1" applyProtection="1">
      <alignment horizontal="center"/>
    </xf>
    <xf numFmtId="2" fontId="5" fillId="4" borderId="34" xfId="0" applyFont="1" applyFill="1" applyBorder="1" applyAlignment="1" applyProtection="1">
      <alignment horizontal="center"/>
    </xf>
    <xf numFmtId="4" fontId="27" fillId="0" borderId="42" xfId="0" applyNumberFormat="1" applyFont="1" applyFill="1" applyBorder="1" applyAlignment="1" applyProtection="1">
      <alignment horizontal="right"/>
    </xf>
    <xf numFmtId="4" fontId="27" fillId="0" borderId="16" xfId="0" applyNumberFormat="1" applyFont="1" applyFill="1" applyBorder="1" applyAlignment="1" applyProtection="1">
      <alignment horizontal="right"/>
    </xf>
    <xf numFmtId="4" fontId="27" fillId="0" borderId="18" xfId="0" applyNumberFormat="1" applyFont="1" applyFill="1" applyBorder="1" applyAlignment="1" applyProtection="1">
      <alignment horizontal="right"/>
    </xf>
    <xf numFmtId="4" fontId="27" fillId="0" borderId="40" xfId="0" applyNumberFormat="1" applyFont="1" applyFill="1" applyBorder="1" applyAlignment="1" applyProtection="1">
      <alignment horizontal="right"/>
    </xf>
    <xf numFmtId="4" fontId="27" fillId="0" borderId="6" xfId="0" applyNumberFormat="1" applyFont="1" applyFill="1" applyBorder="1" applyAlignment="1" applyProtection="1">
      <alignment horizontal="right"/>
    </xf>
    <xf numFmtId="4" fontId="27" fillId="0" borderId="8" xfId="0" applyNumberFormat="1" applyFont="1" applyFill="1" applyBorder="1" applyAlignment="1" applyProtection="1">
      <alignment horizontal="right"/>
    </xf>
    <xf numFmtId="2" fontId="6" fillId="0" borderId="0" xfId="0" applyFont="1" applyFill="1" applyBorder="1" applyProtection="1"/>
    <xf numFmtId="2" fontId="8" fillId="0" borderId="0" xfId="0" applyNumberFormat="1" applyFont="1" applyFill="1" applyBorder="1" applyAlignment="1" applyProtection="1">
      <alignment horizontal="left"/>
    </xf>
    <xf numFmtId="2" fontId="0" fillId="0" borderId="0" xfId="0" applyFont="1" applyFill="1" applyBorder="1" applyProtection="1"/>
    <xf numFmtId="2" fontId="16" fillId="0" borderId="18" xfId="0" applyFont="1" applyFill="1" applyBorder="1" applyAlignment="1" applyProtection="1">
      <alignment horizontal="center" vertical="center"/>
      <protection locked="0"/>
    </xf>
    <xf numFmtId="4" fontId="16" fillId="0" borderId="18" xfId="0" applyNumberFormat="1" applyFont="1" applyBorder="1" applyAlignment="1" applyProtection="1">
      <alignment horizontal="center" vertical="center"/>
      <protection locked="0"/>
    </xf>
    <xf numFmtId="2" fontId="6" fillId="0" borderId="43" xfId="0" applyFont="1" applyFill="1" applyBorder="1" applyAlignment="1" applyProtection="1">
      <alignment horizontal="left" vertical="center" wrapText="1"/>
    </xf>
    <xf numFmtId="2" fontId="6" fillId="0" borderId="14" xfId="0" applyFont="1" applyFill="1" applyBorder="1" applyAlignment="1" applyProtection="1">
      <alignment horizontal="left" vertical="center" wrapText="1"/>
    </xf>
    <xf numFmtId="2" fontId="5" fillId="3" borderId="6" xfId="0" applyFont="1" applyFill="1" applyBorder="1" applyAlignment="1" applyProtection="1">
      <alignment horizontal="left"/>
    </xf>
    <xf numFmtId="2" fontId="0" fillId="4" borderId="6" xfId="0" applyFill="1" applyBorder="1" applyAlignment="1" applyProtection="1">
      <alignment horizontal="center"/>
    </xf>
    <xf numFmtId="2" fontId="6" fillId="0" borderId="6" xfId="0" applyNumberFormat="1" applyFont="1" applyBorder="1" applyAlignment="1">
      <alignment horizontal="center" vertical="center" wrapText="1"/>
    </xf>
    <xf numFmtId="1" fontId="5" fillId="4" borderId="49" xfId="0" applyNumberFormat="1" applyFont="1" applyFill="1" applyBorder="1" applyAlignment="1">
      <alignment horizontal="center" vertical="center"/>
    </xf>
    <xf numFmtId="165" fontId="5" fillId="4" borderId="49" xfId="0" applyNumberFormat="1" applyFont="1" applyFill="1" applyBorder="1" applyAlignment="1">
      <alignment horizontal="center" vertical="center"/>
    </xf>
    <xf numFmtId="1" fontId="5" fillId="4" borderId="49" xfId="0" applyNumberFormat="1" applyFont="1" applyFill="1" applyBorder="1" applyAlignment="1">
      <alignment horizontal="left" vertical="center"/>
    </xf>
    <xf numFmtId="0" fontId="6" fillId="0" borderId="43" xfId="0" applyNumberFormat="1" applyFont="1" applyBorder="1" applyAlignment="1">
      <alignment horizontal="center" vertical="center" wrapText="1"/>
    </xf>
    <xf numFmtId="2" fontId="6" fillId="0" borderId="56" xfId="0" applyFont="1" applyBorder="1" applyAlignment="1">
      <alignment horizontal="center"/>
    </xf>
    <xf numFmtId="2" fontId="6" fillId="0" borderId="56" xfId="0" applyNumberFormat="1" applyFont="1" applyBorder="1" applyAlignment="1">
      <alignment horizontal="center" vertical="center" wrapText="1"/>
    </xf>
    <xf numFmtId="2" fontId="0" fillId="0" borderId="56" xfId="0" applyBorder="1" applyAlignment="1">
      <alignment horizontal="center"/>
    </xf>
    <xf numFmtId="2" fontId="6" fillId="0" borderId="44" xfId="0" applyFont="1" applyBorder="1"/>
    <xf numFmtId="0" fontId="6" fillId="0" borderId="12" xfId="0" applyNumberFormat="1" applyFont="1" applyBorder="1" applyAlignment="1">
      <alignment horizontal="center" vertical="center" wrapText="1"/>
    </xf>
    <xf numFmtId="2" fontId="6" fillId="0" borderId="8" xfId="0" applyFont="1" applyBorder="1"/>
    <xf numFmtId="0" fontId="6" fillId="0" borderId="21" xfId="0" applyNumberFormat="1" applyFont="1" applyBorder="1" applyAlignment="1">
      <alignment horizontal="center" vertical="center" wrapText="1"/>
    </xf>
    <xf numFmtId="2" fontId="6" fillId="0" borderId="7" xfId="0" applyFont="1" applyBorder="1" applyAlignment="1">
      <alignment horizontal="center"/>
    </xf>
    <xf numFmtId="165" fontId="6" fillId="0" borderId="7" xfId="0" applyNumberFormat="1" applyFont="1" applyBorder="1" applyAlignment="1">
      <alignment horizontal="center" vertical="center" wrapText="1"/>
    </xf>
    <xf numFmtId="2" fontId="0" fillId="0" borderId="7" xfId="0" applyBorder="1" applyAlignment="1">
      <alignment horizontal="center"/>
    </xf>
    <xf numFmtId="2" fontId="6" fillId="0" borderId="9" xfId="0" applyFont="1" applyBorder="1"/>
    <xf numFmtId="0" fontId="32" fillId="0" borderId="0" xfId="0" applyNumberFormat="1" applyFont="1" applyFill="1" applyBorder="1" applyAlignment="1">
      <alignment horizontal="left" vertical="center" wrapText="1"/>
    </xf>
    <xf numFmtId="2" fontId="32" fillId="0" borderId="0" xfId="0" applyFont="1"/>
    <xf numFmtId="2" fontId="6" fillId="0" borderId="3" xfId="0" applyFont="1" applyBorder="1" applyAlignment="1" applyProtection="1">
      <alignment horizontal="left" vertical="center"/>
    </xf>
    <xf numFmtId="2" fontId="32" fillId="0" borderId="0" xfId="0" applyFont="1" applyAlignment="1">
      <alignment vertical="center"/>
    </xf>
    <xf numFmtId="2" fontId="6" fillId="0" borderId="43" xfId="0" applyFont="1" applyBorder="1"/>
    <xf numFmtId="1" fontId="16" fillId="0" borderId="44" xfId="0" applyNumberFormat="1" applyFont="1" applyFill="1" applyBorder="1" applyAlignment="1" applyProtection="1">
      <alignment horizontal="center" vertical="center"/>
      <protection locked="0"/>
    </xf>
    <xf numFmtId="2" fontId="6" fillId="0" borderId="21" xfId="0" applyFont="1" applyBorder="1"/>
    <xf numFmtId="2" fontId="0" fillId="0" borderId="12" xfId="0" applyBorder="1"/>
    <xf numFmtId="2" fontId="37" fillId="0" borderId="15" xfId="2" applyFont="1" applyBorder="1" applyProtection="1"/>
    <xf numFmtId="2" fontId="37" fillId="0" borderId="0" xfId="2" applyFont="1" applyBorder="1" applyProtection="1"/>
    <xf numFmtId="2" fontId="31" fillId="0" borderId="15" xfId="2" applyFont="1" applyBorder="1" applyProtection="1"/>
    <xf numFmtId="2" fontId="31" fillId="0" borderId="0" xfId="2" applyFont="1" applyBorder="1" applyProtection="1"/>
    <xf numFmtId="2" fontId="27" fillId="0" borderId="20" xfId="2" applyFont="1" applyBorder="1" applyProtection="1"/>
    <xf numFmtId="2" fontId="27" fillId="0" borderId="17" xfId="2" applyFont="1" applyBorder="1" applyProtection="1"/>
    <xf numFmtId="2" fontId="27" fillId="0" borderId="26" xfId="2" applyFont="1" applyBorder="1" applyAlignment="1" applyProtection="1">
      <alignment vertical="top"/>
    </xf>
    <xf numFmtId="2" fontId="6" fillId="0" borderId="12" xfId="2" applyBorder="1" applyAlignment="1" applyProtection="1">
      <alignment horizontal="left" indent="2"/>
    </xf>
    <xf numFmtId="2" fontId="6" fillId="0" borderId="58" xfId="2" applyBorder="1" applyAlignment="1" applyProtection="1">
      <alignment horizontal="left" indent="2"/>
    </xf>
    <xf numFmtId="2" fontId="6" fillId="0" borderId="58" xfId="2" applyBorder="1" applyProtection="1"/>
    <xf numFmtId="2" fontId="6" fillId="0" borderId="59" xfId="2" applyBorder="1" applyProtection="1"/>
    <xf numFmtId="2" fontId="6" fillId="0" borderId="60" xfId="2" applyBorder="1" applyAlignment="1" applyProtection="1">
      <alignment horizontal="left" indent="2"/>
    </xf>
    <xf numFmtId="2" fontId="27" fillId="0" borderId="25" xfId="2" applyFont="1" applyBorder="1" applyProtection="1"/>
    <xf numFmtId="2" fontId="27" fillId="0" borderId="8" xfId="2" applyFont="1" applyBorder="1" applyProtection="1"/>
    <xf numFmtId="2" fontId="6" fillId="0" borderId="60" xfId="0" applyFont="1" applyBorder="1" applyAlignment="1" applyProtection="1">
      <alignment vertical="center"/>
    </xf>
    <xf numFmtId="2" fontId="16" fillId="0" borderId="17" xfId="0" applyFont="1" applyBorder="1" applyAlignment="1" applyProtection="1">
      <alignment horizontal="center" vertical="center"/>
      <protection locked="0"/>
    </xf>
    <xf numFmtId="2" fontId="0" fillId="0" borderId="59" xfId="0" applyBorder="1" applyAlignment="1" applyProtection="1">
      <alignment vertical="center"/>
    </xf>
    <xf numFmtId="2" fontId="0" fillId="0" borderId="26" xfId="0" applyBorder="1" applyAlignment="1" applyProtection="1">
      <alignment horizontal="center" vertical="center"/>
    </xf>
    <xf numFmtId="2" fontId="6" fillId="0" borderId="12" xfId="0" applyFont="1" applyBorder="1" applyAlignment="1" applyProtection="1">
      <alignment vertical="center"/>
    </xf>
    <xf numFmtId="2" fontId="16" fillId="0" borderId="8" xfId="0" applyFont="1" applyBorder="1" applyAlignment="1" applyProtection="1">
      <alignment horizontal="center" vertical="center"/>
    </xf>
    <xf numFmtId="2" fontId="16" fillId="0" borderId="8" xfId="0" applyFont="1" applyBorder="1" applyAlignment="1" applyProtection="1">
      <alignment horizontal="center" vertical="center"/>
      <protection locked="0"/>
    </xf>
    <xf numFmtId="2" fontId="0" fillId="0" borderId="12" xfId="0" applyBorder="1" applyAlignment="1" applyProtection="1">
      <alignment vertical="center"/>
    </xf>
    <xf numFmtId="2" fontId="0" fillId="0" borderId="8" xfId="0" applyBorder="1" applyAlignment="1" applyProtection="1">
      <alignment horizontal="center" vertical="center"/>
    </xf>
    <xf numFmtId="2" fontId="5" fillId="0" borderId="0" xfId="0" applyFont="1" applyAlignment="1" applyProtection="1">
      <alignment vertical="center" wrapText="1"/>
    </xf>
    <xf numFmtId="2" fontId="6" fillId="0" borderId="0" xfId="0" applyFont="1" applyAlignment="1" applyProtection="1">
      <alignment vertical="center" wrapText="1"/>
    </xf>
    <xf numFmtId="2" fontId="6" fillId="0" borderId="0" xfId="0" quotePrefix="1" applyFont="1" applyAlignment="1" applyProtection="1">
      <alignment horizontal="right" vertical="top"/>
    </xf>
    <xf numFmtId="2" fontId="6" fillId="0" borderId="0" xfId="0" applyFont="1" applyAlignment="1" applyProtection="1">
      <alignment horizontal="left" vertical="center" wrapText="1" indent="1"/>
    </xf>
    <xf numFmtId="2" fontId="17" fillId="0" borderId="0" xfId="1" applyFont="1" applyAlignment="1" applyProtection="1">
      <alignment vertical="center" wrapText="1"/>
    </xf>
    <xf numFmtId="2" fontId="6" fillId="0" borderId="0" xfId="0" applyFont="1" applyAlignment="1" applyProtection="1">
      <alignment horizontal="left" vertical="top" wrapText="1" indent="1"/>
    </xf>
    <xf numFmtId="2" fontId="6" fillId="0" borderId="0" xfId="0" applyFont="1" applyAlignment="1" applyProtection="1">
      <alignment wrapText="1"/>
    </xf>
    <xf numFmtId="2" fontId="0" fillId="0" borderId="47" xfId="0" applyBorder="1" applyAlignment="1" applyProtection="1">
      <alignment horizontal="left" vertical="center"/>
    </xf>
    <xf numFmtId="2" fontId="14" fillId="0" borderId="0" xfId="2" applyFont="1" applyAlignment="1"/>
    <xf numFmtId="0" fontId="28" fillId="0" borderId="0" xfId="1" applyNumberFormat="1" applyFont="1" applyAlignment="1">
      <alignment horizontal="left" vertical="center"/>
    </xf>
    <xf numFmtId="0" fontId="28" fillId="0" borderId="0" xfId="1" applyNumberFormat="1" applyFont="1" applyAlignment="1"/>
    <xf numFmtId="0" fontId="17" fillId="0" borderId="0" xfId="1" applyNumberFormat="1" applyAlignment="1">
      <alignment horizontal="left" vertical="center"/>
    </xf>
    <xf numFmtId="2" fontId="6" fillId="0" borderId="61" xfId="0" applyFont="1" applyFill="1" applyBorder="1" applyAlignment="1" applyProtection="1">
      <alignment horizontal="left" vertical="center" wrapText="1"/>
    </xf>
    <xf numFmtId="2" fontId="0" fillId="0" borderId="0" xfId="0" applyProtection="1"/>
    <xf numFmtId="2" fontId="16" fillId="0" borderId="8" xfId="0" applyFont="1" applyBorder="1" applyProtection="1">
      <protection locked="0"/>
    </xf>
    <xf numFmtId="2" fontId="0" fillId="0" borderId="12" xfId="0" applyBorder="1" applyAlignment="1" applyProtection="1">
      <alignment horizontal="left" indent="2"/>
    </xf>
    <xf numFmtId="2" fontId="6" fillId="0" borderId="21" xfId="0" applyFont="1" applyBorder="1" applyAlignment="1" applyProtection="1">
      <alignment horizontal="left" indent="2"/>
    </xf>
    <xf numFmtId="2" fontId="0" fillId="0" borderId="43" xfId="0" applyBorder="1" applyAlignment="1" applyProtection="1">
      <alignment horizontal="left" indent="2"/>
    </xf>
    <xf numFmtId="2" fontId="16" fillId="0" borderId="44" xfId="0" applyFont="1" applyBorder="1" applyProtection="1">
      <protection locked="0"/>
    </xf>
    <xf numFmtId="1" fontId="16" fillId="0" borderId="9" xfId="0" applyNumberFormat="1" applyFont="1" applyBorder="1" applyAlignment="1" applyProtection="1">
      <alignment horizontal="left"/>
      <protection locked="0"/>
    </xf>
    <xf numFmtId="2" fontId="6" fillId="0" borderId="62" xfId="0" applyFont="1" applyFill="1" applyBorder="1" applyAlignment="1" applyProtection="1">
      <alignment vertical="center" wrapText="1"/>
    </xf>
    <xf numFmtId="0" fontId="16" fillId="0" borderId="8" xfId="0" applyNumberFormat="1" applyFont="1" applyBorder="1" applyProtection="1">
      <protection locked="0"/>
    </xf>
    <xf numFmtId="2" fontId="5" fillId="0" borderId="3" xfId="0" applyFont="1" applyBorder="1" applyAlignment="1" applyProtection="1">
      <alignment horizontal="center"/>
    </xf>
    <xf numFmtId="0" fontId="25" fillId="4" borderId="6" xfId="5" applyFont="1" applyFill="1" applyBorder="1" applyAlignment="1"/>
    <xf numFmtId="0" fontId="25" fillId="4" borderId="6" xfId="5" applyFont="1" applyFill="1" applyBorder="1" applyAlignment="1">
      <alignment horizontal="center"/>
    </xf>
    <xf numFmtId="0" fontId="2" fillId="0" borderId="0" xfId="5" applyFont="1" applyAlignment="1">
      <alignment horizontal="left" vertical="center"/>
    </xf>
    <xf numFmtId="0" fontId="2" fillId="0" borderId="0" xfId="5" applyFont="1" applyAlignment="1"/>
    <xf numFmtId="0" fontId="2" fillId="0" borderId="0" xfId="5" applyFont="1" applyAlignment="1">
      <alignment horizontal="center"/>
    </xf>
    <xf numFmtId="2" fontId="17" fillId="0" borderId="0" xfId="1" applyProtection="1"/>
    <xf numFmtId="2" fontId="0" fillId="0" borderId="0" xfId="0" applyAlignment="1" applyProtection="1">
      <alignment horizontal="center"/>
    </xf>
    <xf numFmtId="2" fontId="5" fillId="0" borderId="0" xfId="0" applyFont="1" applyBorder="1" applyProtection="1"/>
    <xf numFmtId="2" fontId="0" fillId="0" borderId="0" xfId="0" applyFill="1" applyBorder="1" applyAlignment="1" applyProtection="1">
      <alignment horizontal="center"/>
    </xf>
    <xf numFmtId="167" fontId="8" fillId="0" borderId="28" xfId="0" applyNumberFormat="1" applyFont="1" applyBorder="1" applyAlignment="1" applyProtection="1">
      <alignment horizontal="right" indent="3"/>
    </xf>
    <xf numFmtId="166" fontId="8" fillId="0" borderId="28" xfId="0" applyNumberFormat="1" applyFont="1" applyBorder="1" applyAlignment="1" applyProtection="1">
      <alignment horizontal="right" indent="3"/>
    </xf>
    <xf numFmtId="2" fontId="0" fillId="0" borderId="0" xfId="0" applyBorder="1" applyAlignment="1" applyProtection="1">
      <alignment horizontal="center"/>
    </xf>
    <xf numFmtId="2" fontId="5" fillId="0" borderId="3" xfId="0" applyNumberFormat="1" applyFont="1" applyBorder="1" applyAlignment="1" applyProtection="1">
      <alignment horizontal="left" indent="3"/>
    </xf>
    <xf numFmtId="4" fontId="5" fillId="0" borderId="4" xfId="0" applyNumberFormat="1" applyFont="1" applyBorder="1" applyAlignment="1" applyProtection="1">
      <alignment horizontal="right" indent="7"/>
    </xf>
    <xf numFmtId="164" fontId="5" fillId="0" borderId="4" xfId="0" applyNumberFormat="1" applyFont="1" applyBorder="1" applyAlignment="1" applyProtection="1">
      <alignment horizontal="right" indent="7"/>
    </xf>
    <xf numFmtId="164" fontId="5" fillId="0" borderId="17" xfId="2" applyNumberFormat="1" applyFont="1" applyFill="1" applyBorder="1" applyAlignment="1" applyProtection="1">
      <alignment horizontal="right" indent="8"/>
    </xf>
    <xf numFmtId="164" fontId="5" fillId="0" borderId="0" xfId="2" applyNumberFormat="1" applyFont="1" applyFill="1" applyBorder="1" applyAlignment="1" applyProtection="1">
      <alignment horizontal="right" indent="3"/>
    </xf>
    <xf numFmtId="2" fontId="0" fillId="0" borderId="3" xfId="0" applyBorder="1" applyAlignment="1" applyProtection="1">
      <alignment horizontal="left" indent="3"/>
    </xf>
    <xf numFmtId="167" fontId="5" fillId="0" borderId="0" xfId="0" applyNumberFormat="1" applyFont="1" applyBorder="1" applyAlignment="1" applyProtection="1">
      <alignment horizontal="right" indent="8"/>
    </xf>
    <xf numFmtId="164" fontId="5" fillId="0" borderId="4" xfId="0" applyNumberFormat="1" applyFont="1" applyBorder="1" applyAlignment="1" applyProtection="1">
      <alignment horizontal="right" indent="8"/>
    </xf>
    <xf numFmtId="167" fontId="5" fillId="0" borderId="4" xfId="0" applyNumberFormat="1" applyFont="1" applyBorder="1" applyAlignment="1" applyProtection="1">
      <alignment horizontal="right" indent="7"/>
    </xf>
    <xf numFmtId="2" fontId="0" fillId="0" borderId="3" xfId="0" applyNumberFormat="1" applyBorder="1" applyAlignment="1" applyProtection="1">
      <alignment horizontal="left" indent="3"/>
    </xf>
    <xf numFmtId="2" fontId="6" fillId="0" borderId="3" xfId="0" applyNumberFormat="1" applyFont="1" applyBorder="1" applyAlignment="1" applyProtection="1">
      <alignment horizontal="left" indent="3"/>
    </xf>
    <xf numFmtId="164" fontId="6" fillId="0" borderId="17" xfId="2" applyNumberFormat="1" applyFont="1" applyFill="1" applyBorder="1" applyAlignment="1" applyProtection="1">
      <alignment horizontal="right" indent="8"/>
    </xf>
    <xf numFmtId="164" fontId="6" fillId="0" borderId="0" xfId="2" applyNumberFormat="1" applyFont="1" applyFill="1" applyBorder="1" applyAlignment="1" applyProtection="1">
      <alignment horizontal="right" indent="3"/>
    </xf>
    <xf numFmtId="2" fontId="5" fillId="0" borderId="3" xfId="0" applyFont="1" applyBorder="1" applyAlignment="1" applyProtection="1">
      <alignment horizontal="left" indent="3"/>
    </xf>
    <xf numFmtId="167" fontId="8" fillId="0" borderId="4" xfId="0" applyNumberFormat="1" applyFont="1" applyBorder="1" applyAlignment="1" applyProtection="1">
      <alignment horizontal="right" indent="6"/>
    </xf>
    <xf numFmtId="164" fontId="6"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2" fontId="6" fillId="0" borderId="27" xfId="2" applyBorder="1" applyProtection="1"/>
    <xf numFmtId="2" fontId="38" fillId="0" borderId="15" xfId="2" applyFont="1" applyBorder="1" applyAlignment="1" applyProtection="1">
      <alignment horizontal="left" indent="3"/>
    </xf>
    <xf numFmtId="2" fontId="6" fillId="0" borderId="25" xfId="2" applyBorder="1" applyProtection="1"/>
    <xf numFmtId="2" fontId="6" fillId="0" borderId="3" xfId="2" applyBorder="1" applyProtection="1"/>
    <xf numFmtId="2" fontId="38" fillId="0" borderId="0" xfId="2" applyFont="1" applyBorder="1" applyAlignment="1" applyProtection="1">
      <alignment horizontal="left" indent="3"/>
    </xf>
    <xf numFmtId="2" fontId="6" fillId="0" borderId="17" xfId="2" applyBorder="1" applyProtection="1"/>
    <xf numFmtId="2" fontId="6" fillId="0" borderId="2" xfId="2" applyBorder="1" applyProtection="1"/>
    <xf numFmtId="2" fontId="6" fillId="0" borderId="1" xfId="2" applyBorder="1" applyProtection="1"/>
    <xf numFmtId="2" fontId="6" fillId="0" borderId="26" xfId="2" applyBorder="1" applyProtection="1"/>
    <xf numFmtId="4" fontId="27" fillId="0" borderId="49" xfId="0" applyNumberFormat="1" applyFont="1" applyFill="1" applyBorder="1" applyAlignment="1" applyProtection="1">
      <alignment horizontal="right"/>
    </xf>
    <xf numFmtId="4" fontId="27" fillId="0" borderId="69" xfId="0" applyNumberFormat="1" applyFont="1" applyFill="1" applyBorder="1" applyAlignment="1" applyProtection="1">
      <alignment horizontal="right"/>
    </xf>
    <xf numFmtId="4" fontId="26" fillId="0" borderId="45" xfId="0" applyNumberFormat="1" applyFont="1" applyFill="1" applyBorder="1" applyAlignment="1" applyProtection="1">
      <alignment horizontal="right"/>
    </xf>
    <xf numFmtId="4" fontId="26" fillId="0" borderId="34" xfId="0" applyNumberFormat="1" applyFont="1" applyFill="1" applyBorder="1" applyAlignment="1" applyProtection="1">
      <alignment horizontal="right"/>
    </xf>
    <xf numFmtId="2" fontId="27" fillId="0" borderId="14" xfId="0" applyFont="1" applyFill="1" applyBorder="1" applyAlignment="1" applyProtection="1"/>
    <xf numFmtId="2" fontId="27" fillId="0" borderId="12" xfId="0" applyFont="1" applyFill="1" applyBorder="1" applyAlignment="1" applyProtection="1"/>
    <xf numFmtId="2" fontId="27" fillId="0" borderId="68" xfId="0" applyFont="1" applyFill="1" applyBorder="1" applyProtection="1"/>
    <xf numFmtId="2" fontId="26" fillId="0" borderId="33" xfId="0" applyFont="1" applyFill="1" applyBorder="1" applyProtection="1"/>
    <xf numFmtId="2" fontId="26" fillId="0" borderId="45" xfId="0" applyFont="1" applyBorder="1" applyProtection="1"/>
    <xf numFmtId="2" fontId="26" fillId="0" borderId="34" xfId="0" applyFont="1" applyBorder="1" applyProtection="1"/>
    <xf numFmtId="2" fontId="5" fillId="3" borderId="6" xfId="0" applyFont="1" applyFill="1" applyBorder="1" applyProtection="1"/>
    <xf numFmtId="2" fontId="6" fillId="0" borderId="58" xfId="0" applyFont="1" applyBorder="1" applyAlignment="1" applyProtection="1">
      <alignment vertical="center" wrapText="1"/>
    </xf>
    <xf numFmtId="2" fontId="6" fillId="0" borderId="12" xfId="0" applyFont="1" applyBorder="1" applyAlignment="1" applyProtection="1">
      <alignment vertical="center" wrapText="1"/>
    </xf>
    <xf numFmtId="4" fontId="16" fillId="0" borderId="8" xfId="0" applyNumberFormat="1" applyFont="1" applyBorder="1" applyAlignment="1" applyProtection="1">
      <alignment horizontal="center" vertical="center"/>
      <protection locked="0"/>
    </xf>
    <xf numFmtId="2" fontId="6" fillId="0" borderId="21" xfId="0" applyFont="1" applyBorder="1" applyAlignment="1" applyProtection="1">
      <alignment horizontal="left" vertical="center"/>
    </xf>
    <xf numFmtId="2" fontId="27" fillId="0" borderId="9" xfId="0" applyFont="1" applyBorder="1" applyAlignment="1" applyProtection="1">
      <alignment horizontal="center" vertical="center"/>
    </xf>
    <xf numFmtId="2" fontId="6" fillId="0" borderId="0" xfId="0" applyFont="1" applyAlignment="1" applyProtection="1">
      <alignment horizontal="left" vertical="center" wrapText="1"/>
    </xf>
    <xf numFmtId="2" fontId="15" fillId="0" borderId="0" xfId="0" applyFont="1" applyAlignment="1" applyProtection="1">
      <alignment horizontal="left" vertical="top"/>
    </xf>
    <xf numFmtId="2" fontId="0" fillId="0" borderId="23" xfId="0" applyBorder="1" applyAlignment="1" applyProtection="1">
      <alignment horizontal="left" vertical="center"/>
    </xf>
    <xf numFmtId="2" fontId="6" fillId="0" borderId="54" xfId="0" applyFont="1" applyBorder="1" applyAlignment="1" applyProtection="1">
      <alignment horizontal="left" vertical="center"/>
    </xf>
    <xf numFmtId="2" fontId="0" fillId="0" borderId="20" xfId="0" applyBorder="1" applyAlignment="1" applyProtection="1">
      <alignment horizontal="left" vertical="center"/>
    </xf>
    <xf numFmtId="2" fontId="5" fillId="0" borderId="4" xfId="0" applyFont="1" applyBorder="1" applyAlignment="1" applyProtection="1">
      <alignment horizontal="center"/>
    </xf>
    <xf numFmtId="4" fontId="27" fillId="0" borderId="70" xfId="0" applyNumberFormat="1" applyFont="1" applyBorder="1" applyAlignment="1" applyProtection="1">
      <alignment horizontal="center" vertical="center"/>
    </xf>
    <xf numFmtId="2" fontId="5" fillId="4" borderId="6" xfId="0" applyFont="1" applyFill="1" applyBorder="1" applyProtection="1"/>
    <xf numFmtId="2" fontId="6" fillId="4" borderId="6" xfId="0" applyFont="1" applyFill="1" applyBorder="1" applyAlignment="1" applyProtection="1">
      <alignment horizontal="left" vertical="center"/>
    </xf>
    <xf numFmtId="2" fontId="0" fillId="4" borderId="6" xfId="0" applyFill="1" applyBorder="1" applyAlignment="1" applyProtection="1">
      <alignment horizontal="center" vertical="center"/>
    </xf>
    <xf numFmtId="2" fontId="6" fillId="0" borderId="21" xfId="0" applyFont="1" applyBorder="1" applyAlignment="1" applyProtection="1">
      <alignment vertical="center" wrapText="1"/>
    </xf>
    <xf numFmtId="2" fontId="5" fillId="3" borderId="6" xfId="0" applyFont="1" applyFill="1" applyBorder="1" applyAlignment="1" applyProtection="1">
      <alignment horizontal="center"/>
    </xf>
    <xf numFmtId="2" fontId="6" fillId="4" borderId="6" xfId="0" applyFont="1" applyFill="1" applyBorder="1" applyAlignment="1" applyProtection="1">
      <alignment horizontal="center"/>
    </xf>
    <xf numFmtId="2" fontId="16" fillId="0" borderId="9" xfId="0" applyFont="1" applyBorder="1" applyAlignment="1" applyProtection="1">
      <alignment horizontal="center" vertical="center"/>
      <protection locked="0"/>
    </xf>
    <xf numFmtId="0" fontId="1" fillId="0" borderId="0" xfId="5" applyFont="1" applyAlignment="1"/>
    <xf numFmtId="2" fontId="0" fillId="0" borderId="6" xfId="0" quotePrefix="1" applyBorder="1" applyAlignment="1" applyProtection="1">
      <alignment horizontal="center" vertical="center"/>
      <protection locked="0"/>
    </xf>
    <xf numFmtId="2" fontId="17" fillId="0" borderId="6" xfId="1" applyBorder="1" applyAlignment="1" applyProtection="1">
      <alignment vertical="center"/>
      <protection locked="0"/>
    </xf>
    <xf numFmtId="2" fontId="5" fillId="0" borderId="0" xfId="0" applyFont="1" applyAlignment="1" applyProtection="1">
      <alignment horizontal="left" vertical="center" wrapText="1"/>
    </xf>
    <xf numFmtId="2" fontId="14" fillId="0" borderId="0" xfId="0" applyFont="1" applyAlignment="1" applyProtection="1">
      <alignment horizontal="left" vertical="center" wrapText="1"/>
    </xf>
    <xf numFmtId="2" fontId="38" fillId="0" borderId="0" xfId="0" applyFont="1" applyAlignment="1" applyProtection="1">
      <alignment horizontal="left" vertical="center" wrapText="1"/>
    </xf>
    <xf numFmtId="2" fontId="6" fillId="0" borderId="0" xfId="0" applyFont="1" applyAlignment="1" applyProtection="1">
      <alignment horizontal="left" vertical="center" wrapText="1"/>
    </xf>
    <xf numFmtId="2" fontId="17" fillId="0" borderId="0" xfId="1" applyAlignment="1" applyProtection="1">
      <alignment horizontal="left" vertical="center" wrapText="1"/>
    </xf>
    <xf numFmtId="2" fontId="6" fillId="0" borderId="0" xfId="0" applyFont="1" applyAlignment="1" applyProtection="1">
      <alignment horizontal="left" wrapText="1"/>
    </xf>
    <xf numFmtId="2" fontId="15" fillId="0" borderId="0" xfId="0" applyFont="1" applyAlignment="1" applyProtection="1">
      <alignment horizontal="left" vertical="top"/>
    </xf>
    <xf numFmtId="2" fontId="6" fillId="0" borderId="0" xfId="0" applyFont="1" applyAlignment="1" applyProtection="1">
      <alignment horizontal="left" vertical="top" wrapText="1"/>
    </xf>
    <xf numFmtId="2" fontId="9" fillId="0" borderId="0" xfId="0" applyFont="1" applyAlignment="1" applyProtection="1">
      <alignment horizontal="left" vertical="top" wrapText="1"/>
    </xf>
    <xf numFmtId="2" fontId="5" fillId="4" borderId="11" xfId="0" applyFont="1" applyFill="1" applyBorder="1" applyAlignment="1" applyProtection="1">
      <alignment horizontal="left"/>
    </xf>
    <xf numFmtId="2" fontId="5" fillId="4" borderId="19" xfId="0" applyFont="1" applyFill="1" applyBorder="1" applyAlignment="1" applyProtection="1">
      <alignment horizontal="left"/>
    </xf>
    <xf numFmtId="2" fontId="5" fillId="4" borderId="10" xfId="0" applyFont="1" applyFill="1" applyBorder="1" applyAlignment="1" applyProtection="1">
      <alignment horizontal="left"/>
    </xf>
    <xf numFmtId="2" fontId="6" fillId="5" borderId="21" xfId="0" applyFont="1" applyFill="1" applyBorder="1" applyAlignment="1" applyProtection="1"/>
    <xf numFmtId="2" fontId="0" fillId="5" borderId="7" xfId="0" applyFill="1" applyBorder="1" applyAlignment="1" applyProtection="1"/>
    <xf numFmtId="2" fontId="0" fillId="5" borderId="9" xfId="0" applyFill="1" applyBorder="1" applyAlignment="1" applyProtection="1"/>
    <xf numFmtId="49" fontId="6" fillId="0" borderId="12"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49" fontId="6" fillId="0" borderId="21" xfId="0" applyNumberFormat="1" applyFont="1" applyBorder="1" applyAlignment="1" applyProtection="1">
      <alignment horizontal="left" vertical="top"/>
    </xf>
    <xf numFmtId="49" fontId="6" fillId="0" borderId="7" xfId="0" applyNumberFormat="1" applyFont="1" applyBorder="1" applyAlignment="1" applyProtection="1">
      <alignment horizontal="left" vertical="top"/>
    </xf>
    <xf numFmtId="2" fontId="6" fillId="0" borderId="57" xfId="0" applyFont="1" applyBorder="1" applyAlignment="1" applyProtection="1">
      <alignment horizontal="left" vertical="top" wrapText="1"/>
    </xf>
    <xf numFmtId="2" fontId="6" fillId="0" borderId="52" xfId="0" applyFont="1" applyBorder="1" applyAlignment="1" applyProtection="1">
      <alignment horizontal="left" vertical="top" wrapText="1"/>
    </xf>
    <xf numFmtId="2" fontId="6" fillId="0" borderId="39" xfId="0" applyFont="1" applyBorder="1" applyAlignment="1" applyProtection="1">
      <alignment horizontal="left" vertical="top" wrapText="1"/>
    </xf>
    <xf numFmtId="2" fontId="6" fillId="0" borderId="23" xfId="0" applyFont="1" applyBorder="1" applyAlignment="1" applyProtection="1">
      <alignment horizontal="left" vertical="top" wrapText="1"/>
    </xf>
    <xf numFmtId="49" fontId="6" fillId="0" borderId="38" xfId="0" applyNumberFormat="1" applyFont="1" applyBorder="1" applyAlignment="1" applyProtection="1">
      <alignment horizontal="left" vertical="top"/>
    </xf>
    <xf numFmtId="49" fontId="6" fillId="0" borderId="50" xfId="0" applyNumberFormat="1" applyFont="1" applyBorder="1" applyAlignment="1" applyProtection="1">
      <alignment horizontal="left" vertical="top"/>
    </xf>
    <xf numFmtId="49" fontId="6" fillId="0" borderId="46" xfId="0" applyNumberFormat="1" applyFont="1" applyBorder="1" applyAlignment="1" applyProtection="1">
      <alignment horizontal="left" vertical="top"/>
    </xf>
    <xf numFmtId="49" fontId="6" fillId="0" borderId="42" xfId="0" applyNumberFormat="1" applyFont="1" applyBorder="1" applyAlignment="1" applyProtection="1">
      <alignment horizontal="left" vertical="top"/>
    </xf>
    <xf numFmtId="49" fontId="6" fillId="0" borderId="13" xfId="0" applyNumberFormat="1" applyFont="1" applyBorder="1" applyAlignment="1" applyProtection="1">
      <alignment horizontal="left" vertical="center" wrapText="1"/>
    </xf>
    <xf numFmtId="49" fontId="6" fillId="0" borderId="40" xfId="0" applyNumberFormat="1" applyFont="1" applyBorder="1" applyAlignment="1" applyProtection="1">
      <alignment horizontal="left" vertical="center" wrapText="1"/>
    </xf>
    <xf numFmtId="2" fontId="6" fillId="0" borderId="39" xfId="0" applyFont="1" applyBorder="1" applyAlignment="1" applyProtection="1">
      <alignment horizontal="left" vertical="center" wrapText="1"/>
    </xf>
    <xf numFmtId="2" fontId="6" fillId="0" borderId="23" xfId="0" applyFont="1" applyBorder="1" applyAlignment="1" applyProtection="1">
      <alignment horizontal="left" vertical="center" wrapText="1"/>
    </xf>
    <xf numFmtId="2" fontId="6" fillId="0" borderId="63" xfId="0" applyFont="1" applyFill="1" applyBorder="1" applyAlignment="1" applyProtection="1">
      <alignment horizontal="left" vertical="center" wrapText="1"/>
    </xf>
    <xf numFmtId="2" fontId="0" fillId="0" borderId="52" xfId="0" applyFill="1" applyBorder="1" applyAlignment="1" applyProtection="1">
      <alignment horizontal="left" vertical="center" wrapText="1"/>
    </xf>
    <xf numFmtId="2" fontId="6" fillId="0" borderId="64" xfId="0" applyFont="1" applyFill="1" applyBorder="1" applyAlignment="1" applyProtection="1">
      <alignment horizontal="left" vertical="center" wrapText="1"/>
    </xf>
    <xf numFmtId="2" fontId="0" fillId="0" borderId="23" xfId="0" applyFill="1" applyBorder="1" applyAlignment="1" applyProtection="1">
      <alignment horizontal="left" vertical="center" wrapText="1"/>
    </xf>
    <xf numFmtId="2" fontId="6" fillId="0" borderId="55" xfId="2" applyFont="1" applyBorder="1" applyAlignment="1" applyProtection="1">
      <alignment horizontal="left" vertical="top" wrapText="1"/>
    </xf>
    <xf numFmtId="2" fontId="6" fillId="0" borderId="24" xfId="2" applyFont="1" applyBorder="1" applyAlignment="1" applyProtection="1">
      <alignment horizontal="left" vertical="top" wrapText="1"/>
    </xf>
    <xf numFmtId="2" fontId="6" fillId="0" borderId="39" xfId="2" applyFont="1" applyBorder="1" applyAlignment="1" applyProtection="1">
      <alignment horizontal="left" vertical="top" wrapText="1"/>
    </xf>
    <xf numFmtId="2" fontId="6" fillId="0" borderId="23" xfId="2" applyFont="1" applyBorder="1" applyAlignment="1" applyProtection="1">
      <alignment horizontal="left" vertical="top" wrapText="1"/>
    </xf>
    <xf numFmtId="2" fontId="20" fillId="0" borderId="0" xfId="0" applyFont="1" applyFill="1" applyAlignment="1" applyProtection="1">
      <alignment horizontal="left" vertical="center" wrapText="1"/>
    </xf>
    <xf numFmtId="2" fontId="6"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6"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6" fillId="0" borderId="13" xfId="0" applyFont="1" applyBorder="1" applyAlignment="1" applyProtection="1"/>
    <xf numFmtId="2" fontId="0" fillId="0" borderId="22" xfId="0" applyBorder="1" applyAlignment="1" applyProtection="1"/>
    <xf numFmtId="2" fontId="0" fillId="0" borderId="23" xfId="0" applyBorder="1" applyAlignment="1" applyProtection="1"/>
    <xf numFmtId="2" fontId="0" fillId="0" borderId="53" xfId="0" applyBorder="1" applyAlignment="1" applyProtection="1">
      <alignment horizontal="left" vertical="center"/>
    </xf>
    <xf numFmtId="2" fontId="0" fillId="0" borderId="23" xfId="0" applyBorder="1" applyAlignment="1" applyProtection="1">
      <alignment horizontal="left" vertical="center"/>
    </xf>
    <xf numFmtId="2" fontId="17" fillId="0" borderId="41" xfId="1" applyBorder="1" applyAlignment="1" applyProtection="1">
      <alignment horizontal="center" vertical="center" wrapText="1"/>
    </xf>
    <xf numFmtId="2" fontId="6" fillId="0" borderId="47" xfId="2" applyFont="1" applyBorder="1" applyAlignment="1" applyProtection="1">
      <alignment horizontal="center" vertical="center" wrapText="1"/>
    </xf>
    <xf numFmtId="2" fontId="6" fillId="0" borderId="53" xfId="0" applyFont="1" applyBorder="1" applyAlignment="1" applyProtection="1">
      <alignment horizontal="left" vertical="center" wrapText="1"/>
    </xf>
    <xf numFmtId="2" fontId="6" fillId="0" borderId="54" xfId="0" applyFont="1" applyBorder="1" applyAlignment="1" applyProtection="1">
      <alignment horizontal="left" vertical="center"/>
    </xf>
    <xf numFmtId="2" fontId="0" fillId="0" borderId="20" xfId="0" applyBorder="1" applyAlignment="1" applyProtection="1">
      <alignment horizontal="left" vertical="center"/>
    </xf>
    <xf numFmtId="49" fontId="6" fillId="0" borderId="43" xfId="0" applyNumberFormat="1" applyFont="1" applyBorder="1" applyAlignment="1" applyProtection="1">
      <alignment horizontal="left" vertical="top"/>
    </xf>
    <xf numFmtId="49" fontId="6" fillId="0" borderId="56" xfId="0" applyNumberFormat="1" applyFont="1" applyBorder="1" applyAlignment="1" applyProtection="1">
      <alignment horizontal="left" vertical="top"/>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7" fillId="4" borderId="11" xfId="0" applyFont="1" applyFill="1" applyBorder="1" applyAlignment="1" applyProtection="1">
      <alignment horizontal="left"/>
    </xf>
    <xf numFmtId="2" fontId="7" fillId="4" borderId="10" xfId="0" applyFont="1" applyFill="1" applyBorder="1" applyAlignment="1" applyProtection="1">
      <alignment horizontal="left"/>
    </xf>
    <xf numFmtId="2" fontId="5" fillId="4" borderId="33" xfId="0" applyFont="1" applyFill="1" applyBorder="1" applyAlignment="1" applyProtection="1">
      <alignment horizontal="left"/>
    </xf>
    <xf numFmtId="2" fontId="5" fillId="4" borderId="34" xfId="0" applyFont="1" applyFill="1" applyBorder="1" applyAlignment="1" applyProtection="1">
      <alignment horizontal="left"/>
    </xf>
    <xf numFmtId="2" fontId="5" fillId="4" borderId="11" xfId="2" applyFont="1" applyFill="1" applyBorder="1" applyAlignment="1" applyProtection="1">
      <alignment horizontal="left"/>
    </xf>
    <xf numFmtId="2" fontId="5" fillId="4" borderId="10" xfId="2" applyFont="1" applyFill="1" applyBorder="1" applyAlignment="1" applyProtection="1">
      <alignment horizontal="left"/>
    </xf>
    <xf numFmtId="2" fontId="6" fillId="4" borderId="46" xfId="0" applyFont="1" applyFill="1" applyBorder="1" applyAlignment="1" applyProtection="1">
      <alignment horizontal="left" vertical="center" wrapText="1"/>
    </xf>
    <xf numFmtId="2" fontId="6" fillId="4" borderId="47" xfId="0" applyFont="1" applyFill="1" applyBorder="1" applyAlignment="1" applyProtection="1">
      <alignment horizontal="left" vertical="center" wrapText="1"/>
    </xf>
    <xf numFmtId="2" fontId="5" fillId="3" borderId="6" xfId="0" applyFont="1" applyFill="1" applyBorder="1" applyAlignment="1" applyProtection="1">
      <alignment horizontal="center"/>
    </xf>
    <xf numFmtId="2" fontId="6" fillId="4" borderId="12" xfId="0" applyFont="1" applyFill="1" applyBorder="1" applyAlignment="1" applyProtection="1">
      <alignment horizontal="left" vertical="center" wrapText="1"/>
    </xf>
    <xf numFmtId="2" fontId="0" fillId="4" borderId="8" xfId="0" applyFill="1" applyBorder="1" applyAlignment="1" applyProtection="1">
      <alignment horizontal="left" vertical="center" wrapText="1"/>
    </xf>
    <xf numFmtId="2" fontId="5" fillId="6" borderId="11" xfId="0" applyFont="1" applyFill="1" applyBorder="1" applyAlignment="1" applyProtection="1">
      <alignment horizontal="center"/>
    </xf>
    <xf numFmtId="2" fontId="5" fillId="6" borderId="19" xfId="0" applyFont="1" applyFill="1" applyBorder="1" applyAlignment="1" applyProtection="1">
      <alignment horizontal="center"/>
    </xf>
    <xf numFmtId="2" fontId="5" fillId="6" borderId="10" xfId="0" applyFont="1" applyFill="1" applyBorder="1" applyAlignment="1" applyProtection="1">
      <alignment horizontal="center"/>
    </xf>
    <xf numFmtId="2" fontId="5" fillId="0" borderId="0" xfId="0" applyFont="1" applyAlignment="1" applyProtection="1">
      <alignment horizontal="center" vertical="center" wrapText="1"/>
    </xf>
    <xf numFmtId="2" fontId="5" fillId="0" borderId="0" xfId="0" applyFont="1" applyAlignment="1" applyProtection="1">
      <alignment horizontal="center" wrapText="1"/>
    </xf>
    <xf numFmtId="2" fontId="5" fillId="0" borderId="29" xfId="0" applyFont="1" applyBorder="1" applyAlignment="1" applyProtection="1">
      <alignment horizontal="center"/>
    </xf>
    <xf numFmtId="2" fontId="5" fillId="0" borderId="4" xfId="0" applyFont="1" applyBorder="1" applyAlignment="1" applyProtection="1">
      <alignment horizontal="center"/>
    </xf>
    <xf numFmtId="2" fontId="6" fillId="0" borderId="36" xfId="0" applyFont="1" applyBorder="1" applyAlignment="1" applyProtection="1">
      <alignment horizontal="center"/>
    </xf>
    <xf numFmtId="2" fontId="6" fillId="0" borderId="5" xfId="0" applyFont="1" applyBorder="1" applyAlignment="1" applyProtection="1">
      <alignment horizontal="center"/>
    </xf>
    <xf numFmtId="2" fontId="0" fillId="0" borderId="36" xfId="0" applyBorder="1" applyAlignment="1" applyProtection="1">
      <alignment horizontal="center"/>
    </xf>
    <xf numFmtId="2" fontId="0" fillId="0" borderId="5" xfId="0" applyBorder="1" applyAlignment="1" applyProtection="1">
      <alignment horizontal="center"/>
    </xf>
    <xf numFmtId="2" fontId="5" fillId="0" borderId="13" xfId="0" applyFont="1" applyBorder="1" applyAlignment="1" applyProtection="1">
      <alignment horizontal="center" vertical="center"/>
    </xf>
    <xf numFmtId="2" fontId="5" fillId="0" borderId="22" xfId="0" applyFont="1" applyBorder="1" applyAlignment="1" applyProtection="1">
      <alignment horizontal="center" vertical="center"/>
    </xf>
    <xf numFmtId="2" fontId="5" fillId="0" borderId="23" xfId="0" applyFont="1" applyBorder="1" applyAlignment="1" applyProtection="1">
      <alignment horizontal="center" vertical="center"/>
    </xf>
    <xf numFmtId="2" fontId="30" fillId="8" borderId="11" xfId="2" applyFont="1" applyFill="1" applyBorder="1" applyAlignment="1" applyProtection="1">
      <alignment horizontal="center" vertical="center"/>
    </xf>
    <xf numFmtId="2" fontId="30" fillId="8" borderId="19" xfId="2" applyFont="1" applyFill="1" applyBorder="1" applyAlignment="1" applyProtection="1">
      <alignment horizontal="center" vertical="center"/>
    </xf>
    <xf numFmtId="2" fontId="30" fillId="8" borderId="10" xfId="2" applyFont="1" applyFill="1" applyBorder="1" applyAlignment="1" applyProtection="1">
      <alignment horizontal="center" vertical="center"/>
    </xf>
    <xf numFmtId="2" fontId="30" fillId="0" borderId="2" xfId="2" applyFont="1" applyBorder="1" applyAlignment="1" applyProtection="1">
      <alignment horizontal="justify" vertical="top" wrapText="1"/>
    </xf>
    <xf numFmtId="2" fontId="30" fillId="0" borderId="1" xfId="2" applyFont="1" applyBorder="1" applyAlignment="1" applyProtection="1">
      <alignment horizontal="justify" vertical="top" wrapText="1"/>
    </xf>
    <xf numFmtId="2" fontId="30" fillId="0" borderId="26" xfId="2" applyFont="1" applyBorder="1" applyAlignment="1" applyProtection="1">
      <alignment horizontal="justify" vertical="top" wrapText="1"/>
    </xf>
    <xf numFmtId="2" fontId="31" fillId="7" borderId="11" xfId="2" applyFont="1" applyFill="1" applyBorder="1" applyAlignment="1" applyProtection="1">
      <alignment horizontal="center" vertical="top" wrapText="1"/>
    </xf>
    <xf numFmtId="2" fontId="31" fillId="7" borderId="19" xfId="2" applyFont="1" applyFill="1" applyBorder="1" applyAlignment="1" applyProtection="1">
      <alignment horizontal="center" vertical="top" wrapText="1"/>
    </xf>
    <xf numFmtId="2" fontId="31" fillId="7" borderId="10" xfId="2" applyFont="1" applyFill="1" applyBorder="1" applyAlignment="1" applyProtection="1">
      <alignment horizontal="center" vertical="top" wrapText="1"/>
    </xf>
    <xf numFmtId="2" fontId="10" fillId="2" borderId="2" xfId="0" applyFont="1" applyFill="1" applyBorder="1" applyAlignment="1" applyProtection="1">
      <alignment horizontal="center" vertical="center"/>
    </xf>
    <xf numFmtId="2" fontId="10" fillId="2" borderId="1" xfId="0" applyFont="1" applyFill="1" applyBorder="1" applyAlignment="1" applyProtection="1">
      <alignment horizontal="center" vertical="center"/>
    </xf>
    <xf numFmtId="2" fontId="10" fillId="2" borderId="26" xfId="0" applyFont="1" applyFill="1" applyBorder="1" applyAlignment="1" applyProtection="1">
      <alignment horizontal="center" vertical="center"/>
    </xf>
    <xf numFmtId="2" fontId="5" fillId="0" borderId="65" xfId="0" applyFont="1" applyBorder="1" applyAlignment="1" applyProtection="1">
      <alignment horizontal="center" vertical="center"/>
    </xf>
    <xf numFmtId="2" fontId="5" fillId="0" borderId="66" xfId="0" applyFont="1" applyBorder="1" applyAlignment="1" applyProtection="1">
      <alignment horizontal="center" vertical="center"/>
    </xf>
    <xf numFmtId="2" fontId="5" fillId="0" borderId="67" xfId="0" applyFont="1" applyBorder="1" applyAlignment="1" applyProtection="1">
      <alignment horizontal="center" vertical="center"/>
    </xf>
    <xf numFmtId="2" fontId="5" fillId="0" borderId="29" xfId="0" applyFont="1" applyBorder="1" applyAlignment="1" applyProtection="1">
      <alignment horizontal="center" wrapText="1"/>
    </xf>
    <xf numFmtId="2" fontId="5" fillId="0" borderId="4" xfId="0" applyFont="1" applyBorder="1" applyAlignment="1" applyProtection="1">
      <alignment horizontal="center" wrapText="1"/>
    </xf>
    <xf numFmtId="2" fontId="15" fillId="0" borderId="0" xfId="0" applyFont="1" applyAlignment="1">
      <alignment horizontal="left" vertical="top"/>
    </xf>
    <xf numFmtId="2" fontId="14" fillId="0" borderId="0" xfId="0" applyFont="1" applyAlignment="1">
      <alignment horizontal="left"/>
    </xf>
    <xf numFmtId="1" fontId="0" fillId="0" borderId="0" xfId="0" applyNumberFormat="1" applyBorder="1" applyAlignment="1">
      <alignment horizontal="left" vertical="center"/>
    </xf>
    <xf numFmtId="0" fontId="32" fillId="0" borderId="0" xfId="0" applyNumberFormat="1" applyFont="1" applyFill="1" applyBorder="1" applyAlignment="1">
      <alignment horizontal="left" vertical="center" wrapText="1"/>
    </xf>
    <xf numFmtId="2" fontId="32" fillId="0" borderId="0" xfId="0" applyFont="1" applyAlignment="1">
      <alignment horizontal="left" vertical="center" wrapText="1"/>
    </xf>
    <xf numFmtId="0" fontId="32" fillId="0" borderId="0" xfId="0" applyNumberFormat="1" applyFont="1" applyFill="1" applyBorder="1" applyAlignment="1">
      <alignment horizontal="center" vertical="center" wrapText="1"/>
    </xf>
    <xf numFmtId="0" fontId="25" fillId="4" borderId="39" xfId="5" applyFont="1" applyFill="1" applyBorder="1" applyAlignment="1">
      <alignment horizontal="center"/>
    </xf>
    <xf numFmtId="0" fontId="25" fillId="4" borderId="22" xfId="5" applyFont="1" applyFill="1" applyBorder="1" applyAlignment="1">
      <alignment horizontal="center"/>
    </xf>
    <xf numFmtId="0" fontId="25" fillId="4" borderId="40" xfId="5" applyFont="1" applyFill="1" applyBorder="1" applyAlignment="1">
      <alignment horizontal="center"/>
    </xf>
  </cellXfs>
  <cellStyles count="10">
    <cellStyle name="Hyperlink" xfId="1" builtinId="8"/>
    <cellStyle name="Hyperlink 2" xfId="6"/>
    <cellStyle name="Normal" xfId="0" builtinId="0"/>
    <cellStyle name="Normal 2" xfId="2"/>
    <cellStyle name="Normal 2 2" xfId="7"/>
    <cellStyle name="Normal 2 3" xfId="4"/>
    <cellStyle name="Normal 3" xfId="5"/>
    <cellStyle name="Normal 3 2" xfId="9"/>
    <cellStyle name="Normal 4" xfId="8"/>
    <cellStyle name="Percent 2" xfId="3"/>
  </cellStyles>
  <dxfs count="8">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6600"/>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4"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0.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42" customWidth="1"/>
    <col min="2" max="2" width="5.88671875" style="167" customWidth="1"/>
    <col min="3" max="3" width="120.88671875" style="174" customWidth="1"/>
    <col min="4" max="16384" width="9.109375" style="42"/>
  </cols>
  <sheetData>
    <row r="1" spans="2:6" ht="17.399999999999999" x14ac:dyDescent="0.25">
      <c r="B1" s="256" t="s">
        <v>318</v>
      </c>
      <c r="C1" s="256"/>
    </row>
    <row r="2" spans="2:6" ht="15.6" x14ac:dyDescent="0.25">
      <c r="B2" s="257" t="s">
        <v>319</v>
      </c>
      <c r="C2" s="257"/>
    </row>
    <row r="3" spans="2:6" x14ac:dyDescent="0.25">
      <c r="B3" s="161"/>
      <c r="C3" s="42"/>
    </row>
    <row r="4" spans="2:6" x14ac:dyDescent="0.25">
      <c r="B4" s="255" t="s">
        <v>320</v>
      </c>
      <c r="C4" s="255"/>
    </row>
    <row r="5" spans="2:6" ht="75" customHeight="1" x14ac:dyDescent="0.25">
      <c r="B5" s="258" t="s">
        <v>355</v>
      </c>
      <c r="C5" s="258"/>
      <c r="F5" s="189"/>
    </row>
    <row r="6" spans="2:6" ht="18" customHeight="1" x14ac:dyDescent="0.25">
      <c r="B6" s="259" t="s">
        <v>356</v>
      </c>
      <c r="C6" s="259"/>
      <c r="F6" s="189"/>
    </row>
    <row r="7" spans="2:6" ht="15" customHeight="1" x14ac:dyDescent="0.25">
      <c r="B7" s="162"/>
      <c r="C7" s="42"/>
    </row>
    <row r="8" spans="2:6" x14ac:dyDescent="0.25">
      <c r="B8" s="255" t="s">
        <v>321</v>
      </c>
      <c r="C8" s="255"/>
    </row>
    <row r="9" spans="2:6" ht="97.5" customHeight="1" x14ac:dyDescent="0.25">
      <c r="B9" s="258" t="s">
        <v>357</v>
      </c>
      <c r="C9" s="258"/>
    </row>
    <row r="10" spans="2:6" ht="15" customHeight="1" x14ac:dyDescent="0.25">
      <c r="B10" s="162"/>
      <c r="C10" s="42"/>
    </row>
    <row r="11" spans="2:6" x14ac:dyDescent="0.25">
      <c r="B11" s="255" t="s">
        <v>322</v>
      </c>
      <c r="C11" s="255"/>
    </row>
    <row r="12" spans="2:6" ht="84" customHeight="1" x14ac:dyDescent="0.25">
      <c r="B12" s="258" t="s">
        <v>358</v>
      </c>
      <c r="C12" s="258"/>
    </row>
    <row r="13" spans="2:6" ht="15" customHeight="1" x14ac:dyDescent="0.25">
      <c r="B13" s="162"/>
      <c r="C13" s="42"/>
    </row>
    <row r="14" spans="2:6" x14ac:dyDescent="0.25">
      <c r="B14" s="255" t="s">
        <v>323</v>
      </c>
      <c r="C14" s="255"/>
    </row>
    <row r="15" spans="2:6" ht="18.75" customHeight="1" x14ac:dyDescent="0.25">
      <c r="B15" s="258" t="s">
        <v>359</v>
      </c>
      <c r="C15" s="258"/>
    </row>
    <row r="16" spans="2:6" ht="15.75" customHeight="1" x14ac:dyDescent="0.25">
      <c r="B16" s="163" t="s">
        <v>324</v>
      </c>
      <c r="C16" s="166" t="s">
        <v>360</v>
      </c>
    </row>
    <row r="17" spans="2:3" ht="27.75" customHeight="1" x14ac:dyDescent="0.25">
      <c r="B17" s="163" t="s">
        <v>325</v>
      </c>
      <c r="C17" s="166" t="s">
        <v>413</v>
      </c>
    </row>
    <row r="18" spans="2:3" ht="9" customHeight="1" x14ac:dyDescent="0.25">
      <c r="B18" s="238"/>
      <c r="C18" s="42"/>
    </row>
    <row r="19" spans="2:3" x14ac:dyDescent="0.25">
      <c r="B19" s="255" t="s">
        <v>326</v>
      </c>
      <c r="C19" s="255"/>
    </row>
    <row r="20" spans="2:3" ht="18" customHeight="1" x14ac:dyDescent="0.25">
      <c r="B20" s="258" t="s">
        <v>327</v>
      </c>
      <c r="C20" s="258"/>
    </row>
    <row r="21" spans="2:3" x14ac:dyDescent="0.25">
      <c r="B21" s="163" t="s">
        <v>324</v>
      </c>
      <c r="C21" s="164" t="s">
        <v>361</v>
      </c>
    </row>
    <row r="22" spans="2:3" x14ac:dyDescent="0.25">
      <c r="B22" s="163" t="s">
        <v>325</v>
      </c>
      <c r="C22" s="164" t="s">
        <v>362</v>
      </c>
    </row>
    <row r="23" spans="2:3" x14ac:dyDescent="0.25">
      <c r="B23" s="163" t="s">
        <v>328</v>
      </c>
      <c r="C23" s="164" t="s">
        <v>363</v>
      </c>
    </row>
    <row r="24" spans="2:3" x14ac:dyDescent="0.25">
      <c r="B24" s="42"/>
      <c r="C24" s="238"/>
    </row>
    <row r="25" spans="2:3" x14ac:dyDescent="0.25">
      <c r="B25" s="255" t="s">
        <v>329</v>
      </c>
      <c r="C25" s="255"/>
    </row>
    <row r="26" spans="2:3" ht="51" customHeight="1" x14ac:dyDescent="0.25">
      <c r="B26" s="260" t="s">
        <v>364</v>
      </c>
      <c r="C26" s="260"/>
    </row>
    <row r="27" spans="2:3" ht="24" customHeight="1" x14ac:dyDescent="0.25">
      <c r="B27" s="259" t="s">
        <v>365</v>
      </c>
      <c r="C27" s="258"/>
    </row>
    <row r="28" spans="2:3" x14ac:dyDescent="0.25">
      <c r="B28" s="165"/>
      <c r="C28" s="42"/>
    </row>
    <row r="29" spans="2:3" x14ac:dyDescent="0.25">
      <c r="B29" s="255" t="s">
        <v>330</v>
      </c>
      <c r="C29" s="255"/>
    </row>
    <row r="30" spans="2:3" ht="53.25" customHeight="1" x14ac:dyDescent="0.25">
      <c r="B30" s="258" t="s">
        <v>366</v>
      </c>
      <c r="C30" s="258"/>
    </row>
    <row r="31" spans="2:3" x14ac:dyDescent="0.25">
      <c r="B31" s="162"/>
      <c r="C31" s="42"/>
    </row>
    <row r="32" spans="2:3" x14ac:dyDescent="0.25">
      <c r="B32" s="255" t="s">
        <v>331</v>
      </c>
      <c r="C32" s="255"/>
    </row>
    <row r="33" spans="2:3" x14ac:dyDescent="0.25">
      <c r="B33" s="163" t="s">
        <v>324</v>
      </c>
      <c r="C33" s="166" t="s">
        <v>367</v>
      </c>
    </row>
    <row r="34" spans="2:3" x14ac:dyDescent="0.25">
      <c r="B34" s="163" t="s">
        <v>325</v>
      </c>
      <c r="C34" s="166" t="s">
        <v>332</v>
      </c>
    </row>
    <row r="35" spans="2:3" ht="26.4" x14ac:dyDescent="0.25">
      <c r="B35" s="163" t="s">
        <v>328</v>
      </c>
      <c r="C35" s="166" t="s">
        <v>414</v>
      </c>
    </row>
    <row r="36" spans="2:3" ht="26.4" x14ac:dyDescent="0.25">
      <c r="B36" s="163" t="s">
        <v>333</v>
      </c>
      <c r="C36" s="166" t="s">
        <v>412</v>
      </c>
    </row>
    <row r="37" spans="2:3" x14ac:dyDescent="0.25">
      <c r="B37" s="163" t="s">
        <v>334</v>
      </c>
      <c r="C37" s="166" t="s">
        <v>335</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H43"/>
  <sheetViews>
    <sheetView showGridLines="0" zoomScaleNormal="100" workbookViewId="0"/>
  </sheetViews>
  <sheetFormatPr defaultColWidth="9.109375" defaultRowHeight="13.2" x14ac:dyDescent="0.25"/>
  <cols>
    <col min="1" max="1" width="2.33203125" style="174" customWidth="1"/>
    <col min="2" max="2" width="11.6640625" style="174" customWidth="1"/>
    <col min="3" max="3" width="19.109375" style="174" customWidth="1"/>
    <col min="4" max="4" width="57.44140625" style="174" customWidth="1"/>
    <col min="5" max="5" width="85" style="174" customWidth="1"/>
    <col min="6" max="13" width="1.6640625" style="174" customWidth="1"/>
    <col min="14" max="14" width="13.88671875" style="174" customWidth="1"/>
    <col min="15" max="27" width="1.6640625" style="174" customWidth="1"/>
    <col min="28" max="16384" width="9.109375" style="174"/>
  </cols>
  <sheetData>
    <row r="1" spans="2:5" ht="17.399999999999999" x14ac:dyDescent="0.3">
      <c r="B1" s="12" t="str">
        <f>'Change Log'!A1</f>
        <v>Gasoline Dispensing Registration Calculator</v>
      </c>
    </row>
    <row r="2" spans="2:5" ht="15.75" customHeight="1" x14ac:dyDescent="0.25">
      <c r="B2" s="261" t="str">
        <f>'Change Log'!A2</f>
        <v>v1.2 (last updated 2013.02.21)</v>
      </c>
      <c r="C2" s="261"/>
      <c r="D2" s="261"/>
    </row>
    <row r="3" spans="2:5" ht="108.75" customHeight="1" x14ac:dyDescent="0.25">
      <c r="B3" s="294" t="s">
        <v>373</v>
      </c>
      <c r="C3" s="294"/>
      <c r="D3" s="294"/>
      <c r="E3" s="294"/>
    </row>
    <row r="4" spans="2:5" ht="6.75" customHeight="1" x14ac:dyDescent="0.25">
      <c r="B4" s="239"/>
      <c r="C4" s="239"/>
      <c r="D4" s="239"/>
    </row>
    <row r="5" spans="2:5" x14ac:dyDescent="0.25">
      <c r="B5" s="64" t="s">
        <v>3</v>
      </c>
    </row>
    <row r="6" spans="2:5" ht="32.25" customHeight="1" x14ac:dyDescent="0.25">
      <c r="B6" s="258" t="s">
        <v>374</v>
      </c>
      <c r="C6" s="258"/>
      <c r="D6" s="258"/>
      <c r="E6" s="258"/>
    </row>
    <row r="7" spans="2:5" ht="4.5" customHeight="1" x14ac:dyDescent="0.25">
      <c r="B7" s="65"/>
    </row>
    <row r="8" spans="2:5" ht="15" customHeight="1" x14ac:dyDescent="0.25">
      <c r="B8" s="64" t="s">
        <v>11</v>
      </c>
    </row>
    <row r="9" spans="2:5" ht="41.25" customHeight="1" x14ac:dyDescent="0.25">
      <c r="B9" s="262" t="s">
        <v>283</v>
      </c>
      <c r="C9" s="263"/>
      <c r="D9" s="263"/>
      <c r="E9" s="263"/>
    </row>
    <row r="10" spans="2:5" ht="5.25" customHeight="1" x14ac:dyDescent="0.25">
      <c r="B10" s="65"/>
    </row>
    <row r="11" spans="2:5" x14ac:dyDescent="0.25">
      <c r="B11" s="64" t="s">
        <v>26</v>
      </c>
    </row>
    <row r="12" spans="2:5" ht="54.75" customHeight="1" x14ac:dyDescent="0.25">
      <c r="B12" s="262" t="s">
        <v>339</v>
      </c>
      <c r="C12" s="263"/>
      <c r="D12" s="263"/>
      <c r="E12" s="263"/>
    </row>
    <row r="13" spans="2:5" ht="9" customHeight="1" thickBot="1" x14ac:dyDescent="0.3">
      <c r="B13" s="64"/>
    </row>
    <row r="14" spans="2:5" ht="13.8" thickBot="1" x14ac:dyDescent="0.3">
      <c r="B14" s="264" t="s">
        <v>61</v>
      </c>
      <c r="C14" s="265"/>
      <c r="D14" s="266"/>
    </row>
    <row r="15" spans="2:5" x14ac:dyDescent="0.25">
      <c r="B15" s="295" t="s">
        <v>340</v>
      </c>
      <c r="C15" s="296"/>
      <c r="D15" s="297"/>
    </row>
    <row r="16" spans="2:5" x14ac:dyDescent="0.25">
      <c r="B16" s="298" t="s">
        <v>341</v>
      </c>
      <c r="C16" s="299"/>
      <c r="D16" s="300"/>
    </row>
    <row r="17" spans="2:5" x14ac:dyDescent="0.25">
      <c r="B17" s="301" t="s">
        <v>342</v>
      </c>
      <c r="C17" s="302"/>
      <c r="D17" s="303"/>
    </row>
    <row r="18" spans="2:5" ht="13.8" thickBot="1" x14ac:dyDescent="0.3">
      <c r="B18" s="267" t="s">
        <v>62</v>
      </c>
      <c r="C18" s="268"/>
      <c r="D18" s="269"/>
    </row>
    <row r="19" spans="2:5" ht="10.5" customHeight="1" thickBot="1" x14ac:dyDescent="0.3">
      <c r="B19" s="66"/>
      <c r="C19" s="67"/>
      <c r="D19" s="66"/>
      <c r="E19" s="14"/>
    </row>
    <row r="20" spans="2:5" ht="13.8" thickBot="1" x14ac:dyDescent="0.3">
      <c r="B20" s="264" t="s">
        <v>76</v>
      </c>
      <c r="C20" s="265"/>
      <c r="D20" s="266"/>
    </row>
    <row r="21" spans="2:5" s="84" customFormat="1" ht="51" customHeight="1" x14ac:dyDescent="0.25">
      <c r="B21" s="173" t="s">
        <v>343</v>
      </c>
      <c r="C21" s="286" t="s">
        <v>344</v>
      </c>
      <c r="D21" s="287"/>
    </row>
    <row r="22" spans="2:5" ht="12.75" customHeight="1" x14ac:dyDescent="0.25">
      <c r="B22" s="86" t="s">
        <v>347</v>
      </c>
      <c r="C22" s="85" t="s">
        <v>348</v>
      </c>
      <c r="D22" s="168"/>
    </row>
    <row r="23" spans="2:5" ht="12.75" customHeight="1" x14ac:dyDescent="0.25">
      <c r="B23" s="86" t="s">
        <v>277</v>
      </c>
      <c r="C23" s="85" t="s">
        <v>55</v>
      </c>
      <c r="D23" s="240"/>
    </row>
    <row r="24" spans="2:5" ht="12.75" customHeight="1" x14ac:dyDescent="0.25">
      <c r="B24" s="86" t="s">
        <v>307</v>
      </c>
      <c r="C24" s="85" t="s">
        <v>308</v>
      </c>
      <c r="D24" s="240"/>
    </row>
    <row r="25" spans="2:5" ht="12.75" customHeight="1" x14ac:dyDescent="0.25">
      <c r="B25" s="86" t="s">
        <v>77</v>
      </c>
      <c r="C25" s="85" t="s">
        <v>78</v>
      </c>
      <c r="D25" s="240"/>
    </row>
    <row r="26" spans="2:5" ht="55.5" customHeight="1" x14ac:dyDescent="0.25">
      <c r="B26" s="181" t="s">
        <v>345</v>
      </c>
      <c r="C26" s="288" t="s">
        <v>346</v>
      </c>
      <c r="D26" s="289"/>
    </row>
    <row r="27" spans="2:5" ht="12.75" customHeight="1" x14ac:dyDescent="0.25">
      <c r="B27" s="86" t="s">
        <v>276</v>
      </c>
      <c r="C27" s="241" t="s">
        <v>56</v>
      </c>
      <c r="D27" s="242"/>
    </row>
    <row r="28" spans="2:5" ht="12.75" customHeight="1" x14ac:dyDescent="0.25">
      <c r="B28" s="86" t="s">
        <v>275</v>
      </c>
      <c r="C28" s="241" t="s">
        <v>50</v>
      </c>
      <c r="D28" s="242"/>
      <c r="E28" s="14"/>
    </row>
    <row r="29" spans="2:5" ht="12.75" customHeight="1" x14ac:dyDescent="0.25">
      <c r="B29" s="86" t="s">
        <v>72</v>
      </c>
      <c r="C29" s="309" t="s">
        <v>79</v>
      </c>
      <c r="D29" s="310"/>
    </row>
    <row r="30" spans="2:5" ht="12.75" customHeight="1" x14ac:dyDescent="0.25">
      <c r="B30" s="86" t="s">
        <v>73</v>
      </c>
      <c r="C30" s="241" t="s">
        <v>80</v>
      </c>
      <c r="D30" s="242"/>
    </row>
    <row r="31" spans="2:5" ht="17.25" customHeight="1" x14ac:dyDescent="0.25">
      <c r="B31" s="132" t="s">
        <v>71</v>
      </c>
      <c r="C31" s="308" t="s">
        <v>57</v>
      </c>
      <c r="D31" s="285"/>
    </row>
    <row r="32" spans="2:5" s="84" customFormat="1" ht="13.8" thickBot="1" x14ac:dyDescent="0.3">
      <c r="B32" s="86" t="s">
        <v>67</v>
      </c>
      <c r="C32" s="304" t="s">
        <v>2</v>
      </c>
      <c r="D32" s="305"/>
    </row>
    <row r="33" spans="2:34" ht="13.5" customHeight="1" thickBot="1" x14ac:dyDescent="0.3">
      <c r="B33" s="66"/>
      <c r="C33" s="66"/>
      <c r="D33" s="66"/>
      <c r="F33" s="14"/>
    </row>
    <row r="34" spans="2:34" ht="21" customHeight="1" thickBot="1" x14ac:dyDescent="0.3">
      <c r="B34" s="68" t="s">
        <v>45</v>
      </c>
      <c r="C34" s="69"/>
      <c r="D34" s="69"/>
      <c r="E34" s="70"/>
      <c r="F34" s="14"/>
    </row>
    <row r="35" spans="2:34" ht="16.5" customHeight="1" thickBot="1" x14ac:dyDescent="0.3">
      <c r="B35" s="71" t="s">
        <v>405</v>
      </c>
      <c r="C35" s="72"/>
      <c r="D35" s="72"/>
      <c r="E35" s="73"/>
      <c r="F35" s="14"/>
    </row>
    <row r="36" spans="2:34" ht="16.5" customHeight="1" x14ac:dyDescent="0.25">
      <c r="B36" s="311" t="s">
        <v>42</v>
      </c>
      <c r="C36" s="312"/>
      <c r="D36" s="274" t="s">
        <v>350</v>
      </c>
      <c r="E36" s="275"/>
      <c r="M36" s="14"/>
    </row>
    <row r="37" spans="2:34" ht="18.75" customHeight="1" x14ac:dyDescent="0.25">
      <c r="B37" s="270" t="s">
        <v>43</v>
      </c>
      <c r="C37" s="271"/>
      <c r="D37" s="276" t="s">
        <v>46</v>
      </c>
      <c r="E37" s="277"/>
    </row>
    <row r="38" spans="2:34" ht="55.5" customHeight="1" x14ac:dyDescent="0.25">
      <c r="B38" s="278" t="s">
        <v>44</v>
      </c>
      <c r="C38" s="279"/>
      <c r="D38" s="292" t="s">
        <v>351</v>
      </c>
      <c r="E38" s="293"/>
    </row>
    <row r="39" spans="2:34" ht="22.5" customHeight="1" x14ac:dyDescent="0.25">
      <c r="B39" s="280"/>
      <c r="C39" s="281"/>
      <c r="D39" s="306" t="s">
        <v>83</v>
      </c>
      <c r="E39" s="307"/>
    </row>
    <row r="40" spans="2:34" ht="44.25" customHeight="1" x14ac:dyDescent="0.25">
      <c r="B40" s="270" t="s">
        <v>84</v>
      </c>
      <c r="C40" s="271"/>
      <c r="D40" s="276" t="s">
        <v>375</v>
      </c>
      <c r="E40" s="277"/>
    </row>
    <row r="41" spans="2:34" ht="39" customHeight="1" x14ac:dyDescent="0.25">
      <c r="B41" s="282" t="s">
        <v>404</v>
      </c>
      <c r="C41" s="283"/>
      <c r="D41" s="284" t="s">
        <v>406</v>
      </c>
      <c r="E41" s="285"/>
    </row>
    <row r="42" spans="2:34" ht="47.25" customHeight="1" thickBot="1" x14ac:dyDescent="0.3">
      <c r="B42" s="272" t="s">
        <v>403</v>
      </c>
      <c r="C42" s="273"/>
      <c r="D42" s="290" t="s">
        <v>349</v>
      </c>
      <c r="E42" s="291"/>
    </row>
    <row r="43" spans="2:34" x14ac:dyDescent="0.25">
      <c r="B43" s="74"/>
      <c r="C43" s="75"/>
      <c r="D43" s="75"/>
      <c r="O43" s="77"/>
      <c r="P43" s="14"/>
      <c r="Q43" s="14"/>
      <c r="R43" s="14"/>
      <c r="S43" s="14"/>
      <c r="T43" s="14"/>
      <c r="U43" s="14"/>
      <c r="V43" s="14"/>
      <c r="W43" s="14"/>
      <c r="X43" s="14"/>
      <c r="Y43" s="14"/>
      <c r="Z43" s="14"/>
      <c r="AA43" s="14"/>
      <c r="AB43" s="14"/>
      <c r="AC43" s="14"/>
      <c r="AD43" s="14"/>
      <c r="AE43" s="14"/>
      <c r="AF43" s="14"/>
      <c r="AG43" s="14"/>
      <c r="AH43" s="14"/>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29">
    <mergeCell ref="C21:D21"/>
    <mergeCell ref="C26:D26"/>
    <mergeCell ref="D42:E42"/>
    <mergeCell ref="D38:E38"/>
    <mergeCell ref="B3:E3"/>
    <mergeCell ref="B6:E6"/>
    <mergeCell ref="B15:D15"/>
    <mergeCell ref="B16:D16"/>
    <mergeCell ref="B17:D17"/>
    <mergeCell ref="C32:D32"/>
    <mergeCell ref="D39:E39"/>
    <mergeCell ref="C31:D31"/>
    <mergeCell ref="B20:D20"/>
    <mergeCell ref="C29:D29"/>
    <mergeCell ref="B36:C36"/>
    <mergeCell ref="B37:C37"/>
    <mergeCell ref="B40:C40"/>
    <mergeCell ref="B42:C42"/>
    <mergeCell ref="D36:E36"/>
    <mergeCell ref="D37:E37"/>
    <mergeCell ref="D40:E40"/>
    <mergeCell ref="B38:C39"/>
    <mergeCell ref="B41:C41"/>
    <mergeCell ref="D41:E41"/>
    <mergeCell ref="B2:D2"/>
    <mergeCell ref="B9:E9"/>
    <mergeCell ref="B14:D14"/>
    <mergeCell ref="B12:E12"/>
    <mergeCell ref="B18:D18"/>
  </mergeCells>
  <phoneticPr fontId="0" type="noConversion"/>
  <hyperlinks>
    <hyperlink ref="D39" r:id="rId2"/>
  </hyperlinks>
  <pageMargins left="0.2" right="0.2" top="0.5" bottom="0.5" header="0.5" footer="0.5"/>
  <pageSetup scale="66" orientation="landscape" r:id="rId3"/>
  <headerFooter alignWithMargins="0">
    <oddFooter>&amp;LPage &amp;P of &amp;N&amp;C&amp;F&amp;RPrinted &amp;D</oddFooter>
  </headerFooter>
  <rowBreaks count="1" manualBreakCount="1">
    <brk id="3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95"/>
  <sheetViews>
    <sheetView showGridLines="0" zoomScaleNormal="100" workbookViewId="0"/>
  </sheetViews>
  <sheetFormatPr defaultColWidth="9.109375" defaultRowHeight="13.2" x14ac:dyDescent="0.25"/>
  <cols>
    <col min="1" max="1" width="2.88671875" style="174" customWidth="1"/>
    <col min="2" max="2" width="55.5546875" style="174" customWidth="1"/>
    <col min="3" max="3" width="94.6640625" style="174" customWidth="1"/>
    <col min="4" max="4" width="17.33203125" style="174" customWidth="1"/>
    <col min="5" max="5" width="97.44140625" style="174" hidden="1" customWidth="1"/>
    <col min="6" max="16384" width="9.109375" style="174"/>
  </cols>
  <sheetData>
    <row r="1" spans="2:5" ht="17.399999999999999" x14ac:dyDescent="0.3">
      <c r="B1" s="12" t="s">
        <v>59</v>
      </c>
    </row>
    <row r="2" spans="2:5" ht="16.2" thickBot="1" x14ac:dyDescent="0.4">
      <c r="E2" s="91" t="s">
        <v>262</v>
      </c>
    </row>
    <row r="3" spans="2:5" ht="13.8" thickBot="1" x14ac:dyDescent="0.3">
      <c r="B3" s="315" t="s">
        <v>4</v>
      </c>
      <c r="C3" s="316"/>
      <c r="E3" s="92" t="s">
        <v>10</v>
      </c>
    </row>
    <row r="4" spans="2:5" x14ac:dyDescent="0.25">
      <c r="B4" s="178" t="s">
        <v>5</v>
      </c>
      <c r="C4" s="179" t="s">
        <v>291</v>
      </c>
      <c r="E4" s="92" t="s">
        <v>263</v>
      </c>
    </row>
    <row r="5" spans="2:5" x14ac:dyDescent="0.25">
      <c r="B5" s="176" t="s">
        <v>6</v>
      </c>
      <c r="C5" s="175" t="s">
        <v>20</v>
      </c>
      <c r="E5" s="92" t="s">
        <v>16</v>
      </c>
    </row>
    <row r="6" spans="2:5" x14ac:dyDescent="0.25">
      <c r="B6" s="176" t="s">
        <v>86</v>
      </c>
      <c r="C6" s="175" t="s">
        <v>89</v>
      </c>
      <c r="E6" s="84"/>
    </row>
    <row r="7" spans="2:5" x14ac:dyDescent="0.25">
      <c r="B7" s="176" t="s">
        <v>87</v>
      </c>
      <c r="C7" s="182" t="s">
        <v>219</v>
      </c>
      <c r="E7" s="91" t="s">
        <v>264</v>
      </c>
    </row>
    <row r="8" spans="2:5" ht="13.8" thickBot="1" x14ac:dyDescent="0.3">
      <c r="B8" s="177" t="s">
        <v>88</v>
      </c>
      <c r="C8" s="180">
        <v>87101</v>
      </c>
      <c r="E8" s="92" t="s">
        <v>10</v>
      </c>
    </row>
    <row r="9" spans="2:5" ht="13.8" thickBot="1" x14ac:dyDescent="0.3">
      <c r="E9" s="92" t="s">
        <v>265</v>
      </c>
    </row>
    <row r="10" spans="2:5" ht="13.8" thickBot="1" x14ac:dyDescent="0.3">
      <c r="B10" s="315" t="s">
        <v>9</v>
      </c>
      <c r="C10" s="316"/>
      <c r="E10" s="92" t="s">
        <v>263</v>
      </c>
    </row>
    <row r="11" spans="2:5" x14ac:dyDescent="0.25">
      <c r="B11" s="56" t="s">
        <v>5</v>
      </c>
      <c r="C11" s="31" t="s">
        <v>17</v>
      </c>
      <c r="E11" s="92" t="s">
        <v>16</v>
      </c>
    </row>
    <row r="12" spans="2:5" x14ac:dyDescent="0.25">
      <c r="B12" s="176" t="s">
        <v>7</v>
      </c>
      <c r="C12" s="175" t="s">
        <v>18</v>
      </c>
      <c r="E12" s="92" t="s">
        <v>15</v>
      </c>
    </row>
    <row r="13" spans="2:5" ht="13.8" thickBot="1" x14ac:dyDescent="0.3">
      <c r="B13" s="57" t="s">
        <v>8</v>
      </c>
      <c r="C13" s="30" t="s">
        <v>19</v>
      </c>
      <c r="E13" s="92" t="s">
        <v>14</v>
      </c>
    </row>
    <row r="14" spans="2:5" ht="13.8" thickBot="1" x14ac:dyDescent="0.3"/>
    <row r="15" spans="2:5" ht="16.2" thickBot="1" x14ac:dyDescent="0.4">
      <c r="B15" s="319" t="str">
        <f>"U.S. Environmental Protection Agency Region "&amp;VLOOKUP(C7,'EPA Regional Contact Info'!$A$5:$C$49,3,FALSE)&amp;" Contact"</f>
        <v>U.S. Environmental Protection Agency Region 6 Contact</v>
      </c>
      <c r="C15" s="320"/>
      <c r="E15" s="91" t="s">
        <v>266</v>
      </c>
    </row>
    <row r="16" spans="2:5" x14ac:dyDescent="0.25">
      <c r="B16" s="149" t="s">
        <v>269</v>
      </c>
      <c r="C16" s="150" t="str">
        <f>VLOOKUP($C$7,'EPA Regional Contact Info'!$A$5:$N$49,4,FALSE)</f>
        <v>Bonnie Braganza</v>
      </c>
      <c r="E16" s="92" t="s">
        <v>10</v>
      </c>
    </row>
    <row r="17" spans="2:5" x14ac:dyDescent="0.25">
      <c r="B17" s="145" t="s">
        <v>270</v>
      </c>
      <c r="C17" s="151" t="str">
        <f>VLOOKUP($C$7,'EPA Regional Contact Info'!$A$5:$N$49,5,FALSE)</f>
        <v>214-665-7340</v>
      </c>
      <c r="E17" s="92" t="s">
        <v>267</v>
      </c>
    </row>
    <row r="18" spans="2:5" x14ac:dyDescent="0.25">
      <c r="B18" s="145" t="s">
        <v>271</v>
      </c>
      <c r="C18" s="151" t="str">
        <f>VLOOKUP($C$7,'EPA Regional Contact Info'!$A$5:$N$49,6,FALSE)</f>
        <v>braganza.bonnie@epa.gov</v>
      </c>
      <c r="E18" s="84"/>
    </row>
    <row r="19" spans="2:5" x14ac:dyDescent="0.25">
      <c r="B19" s="145" t="s">
        <v>272</v>
      </c>
      <c r="C19" s="151" t="str">
        <f>VLOOKUP($C$7,'EPA Regional Contact Info'!$A$5:$N$49,7,FALSE)</f>
        <v>None</v>
      </c>
    </row>
    <row r="20" spans="2:5" x14ac:dyDescent="0.25">
      <c r="B20" s="145" t="s">
        <v>273</v>
      </c>
      <c r="C20" s="151" t="str">
        <f>IF(VLOOKUP($C$7,'EPA Regional Contact Info'!$A$5:$N$49,8,FALSE)=0,"",VLOOKUP($C$7,'EPA Regional Contact Info'!$A$5:$N$49,8,FALSE))</f>
        <v/>
      </c>
      <c r="E20" s="112" t="s">
        <v>289</v>
      </c>
    </row>
    <row r="21" spans="2:5" x14ac:dyDescent="0.25">
      <c r="B21" s="145" t="s">
        <v>274</v>
      </c>
      <c r="C21" s="151" t="str">
        <f>IF(VLOOKUP($C$7,'EPA Regional Contact Info'!$A$5:$N$49,9,FALSE)=0,"",VLOOKUP($C$7,'EPA Regional Contact Info'!$A$5:$N$49,9,FALSE))</f>
        <v/>
      </c>
      <c r="E21" s="113">
        <f>IF(C43=0,'Additional References'!$B$4,C43)</f>
        <v>11</v>
      </c>
    </row>
    <row r="22" spans="2:5" x14ac:dyDescent="0.25">
      <c r="B22" s="146" t="s">
        <v>6</v>
      </c>
      <c r="C22" s="142" t="str">
        <f>"U.S. Environmental Protection Agency Region "&amp;VLOOKUP($C$7,'EPA Regional Contact Info'!$A$5:$C$49,3,FALSE)</f>
        <v>U.S. Environmental Protection Agency Region 6</v>
      </c>
    </row>
    <row r="23" spans="2:5" x14ac:dyDescent="0.25">
      <c r="B23" s="147"/>
      <c r="C23" s="143" t="str">
        <f>VLOOKUP($C$7,'EPA Regional Contact Info'!$A$5:$N$49,10,FALSE)</f>
        <v>1445 Ross Avenue, Suite 1200</v>
      </c>
      <c r="E23" s="112" t="s">
        <v>290</v>
      </c>
    </row>
    <row r="24" spans="2:5" x14ac:dyDescent="0.25">
      <c r="B24" s="147"/>
      <c r="C24" s="143" t="str">
        <f>VLOOKUP($C$7,'EPA Regional Contact Info'!$A$5:$N$49,11,FALSE)</f>
        <v>MC: 6PD</v>
      </c>
      <c r="E24" s="113">
        <f>IF(C45=0,'Additional References'!$B$5,C45)</f>
        <v>0.25</v>
      </c>
    </row>
    <row r="25" spans="2:5" ht="13.8" thickBot="1" x14ac:dyDescent="0.3">
      <c r="B25" s="148"/>
      <c r="C25" s="144" t="str">
        <f>VLOOKUP($C$7,'EPA Regional Contact Info'!$A$5:$N$49,12,FALSE)&amp;", "&amp;VLOOKUP($C$7,'EPA Regional Contact Info'!$A$5:$N$49,13,FALSE)&amp;" "&amp;VLOOKUP($C$7,'EPA Regional Contact Info'!$A$5:$N$49,14,FALSE)</f>
        <v>Dallas, TX 75202-2733</v>
      </c>
    </row>
    <row r="26" spans="2:5" ht="13.8" thickBot="1" x14ac:dyDescent="0.3">
      <c r="B26" s="93"/>
      <c r="C26" s="94"/>
      <c r="E26" s="232" t="s">
        <v>377</v>
      </c>
    </row>
    <row r="27" spans="2:5" ht="13.8" thickBot="1" x14ac:dyDescent="0.3">
      <c r="B27" s="317" t="s">
        <v>41</v>
      </c>
      <c r="C27" s="318"/>
      <c r="E27" s="58" t="str">
        <f>'EPA Regional Contact Info'!A5</f>
        <v>Alabama</v>
      </c>
    </row>
    <row r="28" spans="2:5" ht="15" customHeight="1" x14ac:dyDescent="0.25">
      <c r="B28" s="152" t="s">
        <v>64</v>
      </c>
      <c r="C28" s="153" t="s">
        <v>10</v>
      </c>
      <c r="E28" s="58" t="str">
        <f>'EPA Regional Contact Info'!A6</f>
        <v>Alaska</v>
      </c>
    </row>
    <row r="29" spans="2:5" x14ac:dyDescent="0.25">
      <c r="B29" s="156"/>
      <c r="C29" s="157"/>
      <c r="E29" s="58" t="str">
        <f>'EPA Regional Contact Info'!A7</f>
        <v>Arizona</v>
      </c>
    </row>
    <row r="30" spans="2:5" x14ac:dyDescent="0.25">
      <c r="B30" s="156" t="s">
        <v>268</v>
      </c>
      <c r="C30" s="158" t="s">
        <v>10</v>
      </c>
      <c r="E30" s="58" t="str">
        <f>'EPA Regional Contact Info'!A8</f>
        <v>Arkansas</v>
      </c>
    </row>
    <row r="31" spans="2:5" x14ac:dyDescent="0.25">
      <c r="B31" s="159"/>
      <c r="C31" s="160"/>
      <c r="E31" s="58" t="str">
        <f>'EPA Regional Contact Info'!A9</f>
        <v>California</v>
      </c>
    </row>
    <row r="32" spans="2:5" ht="15.6" x14ac:dyDescent="0.25">
      <c r="B32" s="156" t="s">
        <v>65</v>
      </c>
      <c r="C32" s="158" t="s">
        <v>10</v>
      </c>
      <c r="E32" s="58" t="str">
        <f>'EPA Regional Contact Info'!A10</f>
        <v>Colorado</v>
      </c>
    </row>
    <row r="33" spans="2:5" x14ac:dyDescent="0.25">
      <c r="B33" s="159"/>
      <c r="C33" s="160"/>
      <c r="E33" s="58" t="str">
        <f>'EPA Regional Contact Info'!A11</f>
        <v>Connecticut</v>
      </c>
    </row>
    <row r="34" spans="2:5" ht="15.6" x14ac:dyDescent="0.25">
      <c r="B34" s="156" t="s">
        <v>52</v>
      </c>
      <c r="C34" s="158" t="s">
        <v>10</v>
      </c>
      <c r="E34" s="58" t="str">
        <f>'EPA Regional Contact Info'!A12</f>
        <v>Florida</v>
      </c>
    </row>
    <row r="35" spans="2:5" x14ac:dyDescent="0.25">
      <c r="B35" s="159"/>
      <c r="C35" s="160"/>
      <c r="E35" s="58" t="str">
        <f>'EPA Regional Contact Info'!A13</f>
        <v>Georgia</v>
      </c>
    </row>
    <row r="36" spans="2:5" ht="15.6" x14ac:dyDescent="0.25">
      <c r="B36" s="156" t="s">
        <v>352</v>
      </c>
      <c r="C36" s="158" t="s">
        <v>10</v>
      </c>
      <c r="E36" s="58" t="str">
        <f>'EPA Regional Contact Info'!A14</f>
        <v>Hawaii</v>
      </c>
    </row>
    <row r="37" spans="2:5" ht="13.8" thickBot="1" x14ac:dyDescent="0.3">
      <c r="B37" s="154"/>
      <c r="C37" s="155"/>
      <c r="E37" s="58" t="str">
        <f>'EPA Regional Contact Info'!A15</f>
        <v>Idaho</v>
      </c>
    </row>
    <row r="38" spans="2:5" ht="18" customHeight="1" thickBot="1" x14ac:dyDescent="0.3">
      <c r="B38" s="14"/>
      <c r="C38" s="14"/>
      <c r="E38" s="58" t="str">
        <f>'EPA Regional Contact Info'!A16</f>
        <v>Illinois</v>
      </c>
    </row>
    <row r="39" spans="2:5" ht="16.5" customHeight="1" thickBot="1" x14ac:dyDescent="0.3">
      <c r="B39" s="317" t="s">
        <v>63</v>
      </c>
      <c r="C39" s="318"/>
      <c r="E39" s="58" t="str">
        <f>'EPA Regional Contact Info'!A17</f>
        <v>Indiana</v>
      </c>
    </row>
    <row r="40" spans="2:5" ht="16.5" customHeight="1" thickBot="1" x14ac:dyDescent="0.3">
      <c r="B40" s="313" t="s">
        <v>407</v>
      </c>
      <c r="C40" s="314"/>
      <c r="E40" s="58" t="str">
        <f>'EPA Regional Contact Info'!A18</f>
        <v>Iowa</v>
      </c>
    </row>
    <row r="41" spans="2:5" ht="26.25" customHeight="1" x14ac:dyDescent="0.25">
      <c r="B41" s="110" t="s">
        <v>288</v>
      </c>
      <c r="C41" s="135">
        <v>0</v>
      </c>
      <c r="E41" s="58" t="str">
        <f>'EPA Regional Contact Info'!A19</f>
        <v>Kansas</v>
      </c>
    </row>
    <row r="42" spans="2:5" ht="27" customHeight="1" x14ac:dyDescent="0.25">
      <c r="B42" s="111" t="s">
        <v>378</v>
      </c>
      <c r="C42" s="108">
        <v>0</v>
      </c>
      <c r="E42" s="58" t="str">
        <f>'EPA Regional Contact Info'!A20</f>
        <v>Kentucky</v>
      </c>
    </row>
    <row r="43" spans="2:5" ht="27" customHeight="1" x14ac:dyDescent="0.25">
      <c r="B43" s="95" t="s">
        <v>379</v>
      </c>
      <c r="C43" s="109">
        <v>0</v>
      </c>
      <c r="E43" s="58" t="str">
        <f>'EPA Regional Contact Info'!A21</f>
        <v>Louisiana</v>
      </c>
    </row>
    <row r="44" spans="2:5" ht="28.5" customHeight="1" x14ac:dyDescent="0.25">
      <c r="B44" s="233" t="s">
        <v>382</v>
      </c>
      <c r="C44" s="244">
        <f>Average_Gallons_per_Refueling_Event</f>
        <v>11</v>
      </c>
      <c r="E44" s="58" t="str">
        <f>'EPA Regional Contact Info'!A22</f>
        <v>Maine</v>
      </c>
    </row>
    <row r="45" spans="2:5" ht="27.75" customHeight="1" x14ac:dyDescent="0.25">
      <c r="B45" s="234" t="s">
        <v>300</v>
      </c>
      <c r="C45" s="235">
        <v>0</v>
      </c>
      <c r="E45" s="58" t="str">
        <f>'EPA Regional Contact Info'!A23</f>
        <v>Massachusetts</v>
      </c>
    </row>
    <row r="46" spans="2:5" ht="27.75" customHeight="1" thickBot="1" x14ac:dyDescent="0.3">
      <c r="B46" s="236" t="s">
        <v>381</v>
      </c>
      <c r="C46" s="237">
        <f>Average_Time_between_Refueling_Events</f>
        <v>0.25</v>
      </c>
      <c r="D46" s="42"/>
      <c r="E46" s="58" t="str">
        <f>'EPA Regional Contact Info'!A24</f>
        <v>Michigan</v>
      </c>
    </row>
    <row r="47" spans="2:5" ht="27" customHeight="1" x14ac:dyDescent="0.25">
      <c r="D47" s="42"/>
      <c r="E47" s="58" t="str">
        <f>'EPA Regional Contact Info'!A25</f>
        <v>Minnesota</v>
      </c>
    </row>
    <row r="48" spans="2:5" ht="16.5" customHeight="1" x14ac:dyDescent="0.25">
      <c r="E48" s="58" t="str">
        <f>'EPA Regional Contact Info'!A26</f>
        <v>Mississippi</v>
      </c>
    </row>
    <row r="49" spans="5:5" ht="12.75" customHeight="1" x14ac:dyDescent="0.25">
      <c r="E49" s="58" t="str">
        <f>'EPA Regional Contact Info'!A27</f>
        <v>Missouri</v>
      </c>
    </row>
    <row r="50" spans="5:5" ht="17.25" customHeight="1" x14ac:dyDescent="0.25">
      <c r="E50" s="58" t="str">
        <f>'EPA Regional Contact Info'!A28</f>
        <v>Montana</v>
      </c>
    </row>
    <row r="51" spans="5:5" ht="14.25" customHeight="1" x14ac:dyDescent="0.25">
      <c r="E51" s="58" t="str">
        <f>'EPA Regional Contact Info'!A29</f>
        <v>Nebraska</v>
      </c>
    </row>
    <row r="52" spans="5:5" ht="12.75" customHeight="1" x14ac:dyDescent="0.25">
      <c r="E52" s="58" t="str">
        <f>'EPA Regional Contact Info'!A30</f>
        <v>Nevada</v>
      </c>
    </row>
    <row r="53" spans="5:5" ht="12.75" customHeight="1" x14ac:dyDescent="0.25">
      <c r="E53" s="58" t="str">
        <f>'EPA Regional Contact Info'!A31</f>
        <v>New Hampshire</v>
      </c>
    </row>
    <row r="54" spans="5:5" ht="12.75" customHeight="1" x14ac:dyDescent="0.25">
      <c r="E54" s="58" t="str">
        <f>'EPA Regional Contact Info'!A32</f>
        <v>New Jersey</v>
      </c>
    </row>
    <row r="55" spans="5:5" ht="12.75" customHeight="1" x14ac:dyDescent="0.25">
      <c r="E55" s="58" t="str">
        <f>'EPA Regional Contact Info'!A33</f>
        <v>New Mexico</v>
      </c>
    </row>
    <row r="56" spans="5:5" ht="14.25" customHeight="1" x14ac:dyDescent="0.25">
      <c r="E56" s="58" t="str">
        <f>'EPA Regional Contact Info'!A34</f>
        <v>New York</v>
      </c>
    </row>
    <row r="57" spans="5:5" ht="15.75" customHeight="1" x14ac:dyDescent="0.25">
      <c r="E57" s="58" t="str">
        <f>'EPA Regional Contact Info'!A35</f>
        <v>North Carolina</v>
      </c>
    </row>
    <row r="58" spans="5:5" ht="15.75" customHeight="1" x14ac:dyDescent="0.25">
      <c r="E58" s="58" t="str">
        <f>'EPA Regional Contact Info'!A36</f>
        <v>North Dakota</v>
      </c>
    </row>
    <row r="59" spans="5:5" ht="15.75" customHeight="1" x14ac:dyDescent="0.25">
      <c r="E59" s="58" t="str">
        <f>'EPA Regional Contact Info'!A37</f>
        <v>Ohio</v>
      </c>
    </row>
    <row r="60" spans="5:5" ht="21.75" customHeight="1" x14ac:dyDescent="0.25">
      <c r="E60" s="58" t="str">
        <f>'EPA Regional Contact Info'!A38</f>
        <v>Oklahoma</v>
      </c>
    </row>
    <row r="61" spans="5:5" ht="13.5" customHeight="1" x14ac:dyDescent="0.25">
      <c r="E61" s="58" t="str">
        <f>'EPA Regional Contact Info'!A39</f>
        <v>Oregon</v>
      </c>
    </row>
    <row r="62" spans="5:5" ht="14.25" customHeight="1" x14ac:dyDescent="0.25">
      <c r="E62" s="58" t="str">
        <f>'EPA Regional Contact Info'!A40</f>
        <v>Rhode Island</v>
      </c>
    </row>
    <row r="63" spans="5:5" ht="12.75" customHeight="1" x14ac:dyDescent="0.25">
      <c r="E63" s="58" t="str">
        <f>'EPA Regional Contact Info'!A41</f>
        <v>South Carolina</v>
      </c>
    </row>
    <row r="64" spans="5:5" ht="12.75" customHeight="1" x14ac:dyDescent="0.25">
      <c r="E64" s="58" t="str">
        <f>'EPA Regional Contact Info'!A42</f>
        <v>South Dakota</v>
      </c>
    </row>
    <row r="65" spans="4:5" ht="12.75" customHeight="1" x14ac:dyDescent="0.25">
      <c r="E65" s="58" t="str">
        <f>'EPA Regional Contact Info'!A43</f>
        <v>Tennessee</v>
      </c>
    </row>
    <row r="66" spans="4:5" ht="30" customHeight="1" x14ac:dyDescent="0.25">
      <c r="E66" s="58" t="str">
        <f>'EPA Regional Contact Info'!A44</f>
        <v>Texas</v>
      </c>
    </row>
    <row r="67" spans="4:5" ht="30.75" customHeight="1" x14ac:dyDescent="0.25">
      <c r="D67" s="42"/>
      <c r="E67" s="58" t="str">
        <f>'EPA Regional Contact Info'!A45</f>
        <v>Utah</v>
      </c>
    </row>
    <row r="68" spans="4:5" ht="20.25" customHeight="1" x14ac:dyDescent="0.25">
      <c r="D68" s="42"/>
      <c r="E68" s="58" t="str">
        <f>'EPA Regional Contact Info'!A46</f>
        <v>Vermont</v>
      </c>
    </row>
    <row r="69" spans="4:5" ht="15.75" customHeight="1" x14ac:dyDescent="0.25">
      <c r="E69" s="58" t="str">
        <f>'EPA Regional Contact Info'!A47</f>
        <v>Washington</v>
      </c>
    </row>
    <row r="70" spans="4:5" ht="16.5" customHeight="1" x14ac:dyDescent="0.25">
      <c r="E70" s="58" t="str">
        <f>'EPA Regional Contact Info'!A48</f>
        <v>Wisconsin</v>
      </c>
    </row>
    <row r="71" spans="4:5" ht="32.25" customHeight="1" x14ac:dyDescent="0.25">
      <c r="E71" s="58" t="str">
        <f>'EPA Regional Contact Info'!A49</f>
        <v>Wyoming</v>
      </c>
    </row>
    <row r="72" spans="4:5" ht="30.75" customHeight="1" x14ac:dyDescent="0.25"/>
    <row r="73" spans="4:5" ht="29.25" customHeight="1" x14ac:dyDescent="0.25"/>
    <row r="74" spans="4:5" ht="29.25" customHeight="1" x14ac:dyDescent="0.25"/>
    <row r="75" spans="4:5" ht="12.75" customHeight="1" x14ac:dyDescent="0.25"/>
    <row r="76" spans="4:5" ht="27" customHeight="1" x14ac:dyDescent="0.25"/>
    <row r="77" spans="4:5" ht="17.25" customHeight="1" x14ac:dyDescent="0.25"/>
    <row r="78" spans="4:5" ht="18.75" customHeight="1" x14ac:dyDescent="0.25"/>
    <row r="79" spans="4:5" ht="12.75" customHeight="1" x14ac:dyDescent="0.25"/>
    <row r="80" spans="4:5" ht="12.75" customHeight="1" x14ac:dyDescent="0.25"/>
    <row r="81" spans="4:4" ht="12.75" customHeight="1" x14ac:dyDescent="0.25"/>
    <row r="82" spans="4:4" ht="12.75" customHeight="1" x14ac:dyDescent="0.25"/>
    <row r="83" spans="4:4" ht="27" customHeight="1" x14ac:dyDescent="0.25"/>
    <row r="84" spans="4:4" ht="27" customHeight="1" x14ac:dyDescent="0.25"/>
    <row r="85" spans="4:4" ht="24.75" customHeight="1" x14ac:dyDescent="0.25"/>
    <row r="86" spans="4:4" ht="14.25" customHeight="1" x14ac:dyDescent="0.25"/>
    <row r="87" spans="4:4" ht="12.75" customHeight="1" x14ac:dyDescent="0.25"/>
    <row r="88" spans="4:4" ht="12.75" customHeight="1" x14ac:dyDescent="0.25"/>
    <row r="89" spans="4:4" ht="12.75" customHeight="1" x14ac:dyDescent="0.25">
      <c r="D89" s="107"/>
    </row>
    <row r="90" spans="4:4" ht="12.75" customHeight="1" x14ac:dyDescent="0.25">
      <c r="D90" s="107"/>
    </row>
    <row r="91" spans="4:4" ht="12.75" customHeight="1" x14ac:dyDescent="0.25">
      <c r="D91" s="107"/>
    </row>
    <row r="92" spans="4:4" x14ac:dyDescent="0.25">
      <c r="D92" s="107"/>
    </row>
    <row r="93" spans="4:4" x14ac:dyDescent="0.25">
      <c r="D93" s="107"/>
    </row>
    <row r="94" spans="4:4" x14ac:dyDescent="0.25">
      <c r="D94" s="107"/>
    </row>
    <row r="95" spans="4:4" ht="12.75" customHeight="1" x14ac:dyDescent="0.25"/>
  </sheetData>
  <sheetProtection password="C969" sheet="1" objects="1" scenarios="1"/>
  <dataConsolidate/>
  <mergeCells count="6">
    <mergeCell ref="B40:C40"/>
    <mergeCell ref="B3:C3"/>
    <mergeCell ref="B10:C10"/>
    <mergeCell ref="B27:C27"/>
    <mergeCell ref="B39:C39"/>
    <mergeCell ref="B15:C15"/>
  </mergeCells>
  <dataValidations xWindow="733" yWindow="480" count="12">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whole" allowBlank="1" showInputMessage="1" showErrorMessage="1" promptTitle="Vehicle Refueling Stations" prompt="A vehicle refueling position is a single gasoline dispensing machine and its associated nozzle(s). The total number of vehicle refueling positions at your GDF is the number of gasoline-fueled vehicles that can be refueled simultaneously." sqref="C41">
      <formula1>0</formula1>
      <formula2>100</formula2>
    </dataValidation>
    <dataValidation type="decimal" allowBlank="1" showInputMessage="1" showErrorMessage="1" errorTitle="Value Out of Range" error="The number of hours entered must be between 0 and 168." promptTitle="Hours of Operation per Week" prompt="Enter the number of hours per week, on average, that vehicles could refuel at your facility in 2012. For example, if your facility was open from 8 AM to 5 PM on Monday through Friday, you would enter 45." sqref="C42">
      <formula1>0</formula1>
      <formula2>168</formula2>
    </dataValidation>
    <dataValidation allowBlank="1" showInputMessage="1" showErrorMessage="1" promptTitle="Gallons per Refueling Event" prompt="The average number of gallons dispensed per refueling event used for calculating emissions in this calculator. If 0 is entered in the field above, a default value of 11 gallons will be used to estimate actual emissions." sqref="C44"/>
    <dataValidation allowBlank="1" showInputMessage="1" showErrorMessage="1" promptTitle="Time Between Refueling Events" prompt="Enter the average time (in hours) between the start of refueling events at a refueling position. If unknown, enter 0 and a default value of 0.25 hours will be used to estimate actual emissions." sqref="C45"/>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Title="Gallons per Refueling Event" prompt="Enter the average number of gallons dispensed per refueling event at your facililty in 2012. If unknown, enter 0 and a default value of 11 gallons will be used to estimate actual emissions." sqref="C43"/>
    <dataValidation allowBlank="1" showInputMessage="1" showErrorMessage="1" promptTitle="Time Between Refueling Events" prompt="The average time (in hours) between refueling events that is used for calculating emissions in this calculator. If 0 is entered in the field above, a default value of 0.25 hours will be used to estimate actual emissions." sqref="C46"/>
  </dataValidations>
  <pageMargins left="0.7" right="0.7" top="0.75" bottom="0.75" header="0.3" footer="0.3"/>
  <pageSetup scale="72" orientation="landscape" r:id="rId1"/>
  <headerFooter>
    <oddFooter>&amp;LPage &amp;P of &amp;N&amp;C&amp;F&amp;RPrinted &amp;D</oddFooter>
  </headerFooter>
  <ignoredErrors>
    <ignoredError sqref="C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showGridLines="0" zoomScaleNormal="100" workbookViewId="0"/>
  </sheetViews>
  <sheetFormatPr defaultColWidth="9.109375" defaultRowHeight="13.2" x14ac:dyDescent="0.25"/>
  <cols>
    <col min="1" max="1" width="2.88671875" style="174" customWidth="1"/>
    <col min="2" max="2" width="40.109375" style="174" customWidth="1"/>
    <col min="3" max="3" width="54.6640625" style="174" customWidth="1"/>
    <col min="4" max="5" width="9.109375" style="174"/>
    <col min="6" max="6" width="45.6640625" style="174" hidden="1" customWidth="1"/>
    <col min="7" max="7" width="40.5546875" style="174" hidden="1" customWidth="1"/>
    <col min="8" max="8" width="0" style="174" hidden="1" customWidth="1"/>
    <col min="9" max="16384" width="9.109375" style="174"/>
  </cols>
  <sheetData>
    <row r="1" spans="2:8" ht="17.399999999999999" x14ac:dyDescent="0.3">
      <c r="B1" s="87" t="s">
        <v>380</v>
      </c>
    </row>
    <row r="2" spans="2:8" ht="13.8" thickBot="1" x14ac:dyDescent="0.3">
      <c r="F2" s="323" t="s">
        <v>386</v>
      </c>
      <c r="G2" s="323"/>
      <c r="H2" s="323"/>
    </row>
    <row r="3" spans="2:8" ht="16.2" thickBot="1" x14ac:dyDescent="0.3">
      <c r="B3" s="264" t="s">
        <v>383</v>
      </c>
      <c r="C3" s="266"/>
      <c r="F3" s="232" t="s">
        <v>387</v>
      </c>
      <c r="G3" s="232" t="s">
        <v>390</v>
      </c>
      <c r="H3" s="245" t="s">
        <v>36</v>
      </c>
    </row>
    <row r="4" spans="2:8" ht="54" customHeight="1" x14ac:dyDescent="0.25">
      <c r="B4" s="321" t="s">
        <v>384</v>
      </c>
      <c r="C4" s="322"/>
      <c r="F4" s="246" t="s">
        <v>388</v>
      </c>
      <c r="G4" s="247">
        <v>11.5</v>
      </c>
      <c r="H4" s="246" t="s">
        <v>292</v>
      </c>
    </row>
    <row r="5" spans="2:8" ht="43.5" customHeight="1" x14ac:dyDescent="0.25">
      <c r="B5" s="234" t="s">
        <v>385</v>
      </c>
      <c r="C5" s="158" t="s">
        <v>388</v>
      </c>
      <c r="F5" s="246" t="s">
        <v>391</v>
      </c>
      <c r="G5" s="247">
        <v>7.3</v>
      </c>
      <c r="H5" s="246" t="s">
        <v>292</v>
      </c>
    </row>
    <row r="6" spans="2:8" ht="36" customHeight="1" x14ac:dyDescent="0.25">
      <c r="B6" s="324" t="s">
        <v>392</v>
      </c>
      <c r="C6" s="325"/>
      <c r="F6" s="246" t="s">
        <v>389</v>
      </c>
      <c r="G6" s="247">
        <v>0.3</v>
      </c>
      <c r="H6" s="246" t="s">
        <v>292</v>
      </c>
    </row>
    <row r="7" spans="2:8" ht="45.75" customHeight="1" thickBot="1" x14ac:dyDescent="0.3">
      <c r="B7" s="248" t="s">
        <v>402</v>
      </c>
      <c r="C7" s="251" t="s">
        <v>395</v>
      </c>
    </row>
    <row r="8" spans="2:8" x14ac:dyDescent="0.25">
      <c r="F8" s="249" t="s">
        <v>398</v>
      </c>
    </row>
    <row r="9" spans="2:8" x14ac:dyDescent="0.25">
      <c r="F9" s="113">
        <f>IF(C5="Splash Filling",1,VLOOKUP($C$5,$F$4:$G$6,2,FALSE)/VOC_Unc_EF_Storage_Tank_Filling)</f>
        <v>1</v>
      </c>
    </row>
    <row r="11" spans="2:8" x14ac:dyDescent="0.25">
      <c r="F11" s="249" t="s">
        <v>393</v>
      </c>
    </row>
    <row r="12" spans="2:8" x14ac:dyDescent="0.25">
      <c r="F12" s="250" t="s">
        <v>394</v>
      </c>
    </row>
    <row r="13" spans="2:8" x14ac:dyDescent="0.25">
      <c r="F13" s="250" t="s">
        <v>395</v>
      </c>
    </row>
    <row r="15" spans="2:8" x14ac:dyDescent="0.25">
      <c r="F15" s="249" t="s">
        <v>399</v>
      </c>
    </row>
    <row r="16" spans="2:8" x14ac:dyDescent="0.25">
      <c r="F16" s="113">
        <f>IF(C7="No",VOC_Unc_EF_Storage_Tank_Breathing_Losses,VOC_Unc_EF_Storage_Tank_Breathing_Losses*0.25)</f>
        <v>1</v>
      </c>
    </row>
  </sheetData>
  <sheetProtection password="C969" sheet="1" objects="1" scenarios="1"/>
  <mergeCells count="4">
    <mergeCell ref="B4:C4"/>
    <mergeCell ref="F2:H2"/>
    <mergeCell ref="B6:C6"/>
    <mergeCell ref="B3:C3"/>
  </mergeCells>
  <dataValidations count="2">
    <dataValidation type="list" allowBlank="1" showInputMessage="1" showErrorMessage="1" promptTitle="Storage Tank Filling Method" prompt="Select the method used to fill gasoline storage tanks at your facility in calendar year 2012. If unknown, please select splash filling." sqref="C5">
      <formula1>Filling_Method_List</formula1>
    </dataValidation>
    <dataValidation type="list" allowBlank="1" showInputMessage="1" showErrorMessage="1" promptTitle="Pressure/Vacuum Vent Valves" prompt="Select whether the storage tank vent pipes at your facility were equipped with pressure/vacuum vent valves in 2012." sqref="C7">
      <formula1>Yes_No_Vent_Valves</formula1>
    </dataValidation>
  </dataValidations>
  <pageMargins left="0.7" right="0.7" top="0.75" bottom="0.75" header="0.3" footer="0.3"/>
  <pageSetup scale="94" orientation="portrait"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showGridLines="0" zoomScaleNormal="100" workbookViewId="0"/>
  </sheetViews>
  <sheetFormatPr defaultColWidth="9.109375" defaultRowHeight="13.2" x14ac:dyDescent="0.25"/>
  <cols>
    <col min="1" max="1" width="2.5546875" style="174" customWidth="1"/>
    <col min="2" max="2" width="27.5546875" style="174" bestFit="1" customWidth="1"/>
    <col min="3" max="3" width="14.5546875" style="174" customWidth="1"/>
    <col min="4" max="4" width="14" style="174" customWidth="1"/>
    <col min="5" max="5" width="11.88671875" style="174" customWidth="1"/>
    <col min="6" max="6" width="14.5546875" style="174" customWidth="1"/>
    <col min="7" max="7" width="13.88671875" style="174" customWidth="1"/>
    <col min="8" max="8" width="13" style="174" customWidth="1"/>
    <col min="9" max="16384" width="9.109375" style="174"/>
  </cols>
  <sheetData>
    <row r="1" spans="2:8" ht="17.399999999999999" x14ac:dyDescent="0.3">
      <c r="B1" s="87" t="s">
        <v>81</v>
      </c>
    </row>
    <row r="2" spans="2:8" ht="13.8" thickBot="1" x14ac:dyDescent="0.3"/>
    <row r="3" spans="2:8" ht="13.8" thickBot="1" x14ac:dyDescent="0.3">
      <c r="B3" s="326" t="s">
        <v>408</v>
      </c>
      <c r="C3" s="327"/>
      <c r="D3" s="327"/>
      <c r="E3" s="327"/>
      <c r="F3" s="327"/>
      <c r="G3" s="327"/>
      <c r="H3" s="328"/>
    </row>
    <row r="4" spans="2:8" ht="16.2" thickBot="1" x14ac:dyDescent="0.4">
      <c r="B4" s="88" t="s">
        <v>82</v>
      </c>
      <c r="C4" s="96" t="s">
        <v>66</v>
      </c>
      <c r="D4" s="96" t="s">
        <v>68</v>
      </c>
      <c r="E4" s="96" t="s">
        <v>69</v>
      </c>
      <c r="F4" s="96" t="s">
        <v>67</v>
      </c>
      <c r="G4" s="97" t="s">
        <v>53</v>
      </c>
      <c r="H4" s="98" t="s">
        <v>54</v>
      </c>
    </row>
    <row r="5" spans="2:8" x14ac:dyDescent="0.25">
      <c r="B5" s="226" t="s">
        <v>284</v>
      </c>
      <c r="C5" s="99">
        <v>0</v>
      </c>
      <c r="D5" s="99">
        <v>0</v>
      </c>
      <c r="E5" s="99">
        <v>0</v>
      </c>
      <c r="F5" s="99">
        <f>Number_Refueling_Positions*(Actual_Hours_of_Operation_per_Week*52/Average_Time_between_Refueling_Events)*Average_Gallons_per_Refueling_Event*VOC_Unc_EF_Storage_Tank_Filling*(1/1000)*(1/2000)*VOC_Control_Multiplier_Filling</f>
        <v>0</v>
      </c>
      <c r="G5" s="100">
        <v>0</v>
      </c>
      <c r="H5" s="101">
        <v>0</v>
      </c>
    </row>
    <row r="6" spans="2:8" x14ac:dyDescent="0.25">
      <c r="B6" s="227" t="s">
        <v>285</v>
      </c>
      <c r="C6" s="102">
        <v>0</v>
      </c>
      <c r="D6" s="102">
        <v>0</v>
      </c>
      <c r="E6" s="102">
        <v>0</v>
      </c>
      <c r="F6" s="99">
        <f>Number_Refueling_Positions*(Actual_Hours_of_Operation_per_Week*52/Average_Time_between_Refueling_Events)*Average_Gallons_per_Refueling_Event*VOC_Unc_EF_Storage_Tank_Breathing_Losses*(1/1000)*(1/2000)*VOC_Control_Multiplier_Storage_Tank_Breathing</f>
        <v>0</v>
      </c>
      <c r="G6" s="103">
        <v>0</v>
      </c>
      <c r="H6" s="104">
        <v>0</v>
      </c>
    </row>
    <row r="7" spans="2:8" x14ac:dyDescent="0.25">
      <c r="B7" s="227" t="s">
        <v>286</v>
      </c>
      <c r="C7" s="102">
        <v>0</v>
      </c>
      <c r="D7" s="102">
        <v>0</v>
      </c>
      <c r="E7" s="102">
        <v>0</v>
      </c>
      <c r="F7" s="99">
        <f>Number_Refueling_Positions*(Actual_Hours_of_Operation_per_Week*52/Average_Time_between_Refueling_Events)*Average_Gallons_per_Refueling_Event*VOC_Unc_EF_Dispensing*(1/1000)*(1/2000)</f>
        <v>0</v>
      </c>
      <c r="G7" s="103">
        <v>0</v>
      </c>
      <c r="H7" s="104">
        <v>0</v>
      </c>
    </row>
    <row r="8" spans="2:8" ht="13.8" thickBot="1" x14ac:dyDescent="0.3">
      <c r="B8" s="228" t="s">
        <v>287</v>
      </c>
      <c r="C8" s="222">
        <v>0</v>
      </c>
      <c r="D8" s="222">
        <v>0</v>
      </c>
      <c r="E8" s="222">
        <v>0</v>
      </c>
      <c r="F8" s="222">
        <f>Number_Refueling_Positions*(Actual_Hours_of_Operation_per_Week*52/Average_Time_between_Refueling_Events)*Average_Gallons_per_Refueling_Event*VOC_Unc_EF_Spillage*(1/1000)*(1/2000)</f>
        <v>0</v>
      </c>
      <c r="G8" s="222">
        <v>0</v>
      </c>
      <c r="H8" s="223">
        <v>0</v>
      </c>
    </row>
    <row r="9" spans="2:8" ht="13.8" thickBot="1" x14ac:dyDescent="0.3">
      <c r="B9" s="229" t="s">
        <v>371</v>
      </c>
      <c r="C9" s="224">
        <f>SUM(C5:C8)</f>
        <v>0</v>
      </c>
      <c r="D9" s="224">
        <f t="shared" ref="D9:H9" si="0">SUM(D5:D8)</f>
        <v>0</v>
      </c>
      <c r="E9" s="224">
        <f t="shared" si="0"/>
        <v>0</v>
      </c>
      <c r="F9" s="224">
        <f t="shared" si="0"/>
        <v>0</v>
      </c>
      <c r="G9" s="224">
        <f t="shared" si="0"/>
        <v>0</v>
      </c>
      <c r="H9" s="225">
        <f t="shared" si="0"/>
        <v>0</v>
      </c>
    </row>
    <row r="10" spans="2:8" s="14" customFormat="1" ht="13.8" thickBot="1" x14ac:dyDescent="0.3">
      <c r="B10" s="105"/>
      <c r="C10" s="105"/>
      <c r="D10" s="105"/>
      <c r="E10" s="105"/>
      <c r="F10" s="105"/>
      <c r="G10" s="106"/>
      <c r="H10" s="106"/>
    </row>
    <row r="11" spans="2:8" ht="13.8" thickBot="1" x14ac:dyDescent="0.3">
      <c r="B11" s="326" t="s">
        <v>372</v>
      </c>
      <c r="C11" s="327"/>
      <c r="D11" s="327"/>
      <c r="E11" s="327"/>
      <c r="F11" s="327"/>
      <c r="G11" s="327"/>
      <c r="H11" s="328"/>
    </row>
    <row r="12" spans="2:8" ht="16.2" thickBot="1" x14ac:dyDescent="0.4">
      <c r="B12" s="88" t="s">
        <v>82</v>
      </c>
      <c r="C12" s="96" t="s">
        <v>66</v>
      </c>
      <c r="D12" s="96" t="s">
        <v>68</v>
      </c>
      <c r="E12" s="96" t="s">
        <v>69</v>
      </c>
      <c r="F12" s="96" t="s">
        <v>67</v>
      </c>
      <c r="G12" s="97" t="s">
        <v>53</v>
      </c>
      <c r="H12" s="98" t="s">
        <v>54</v>
      </c>
    </row>
    <row r="13" spans="2:8" x14ac:dyDescent="0.25">
      <c r="B13" s="226" t="s">
        <v>284</v>
      </c>
      <c r="C13" s="99">
        <v>0</v>
      </c>
      <c r="D13" s="99">
        <v>0</v>
      </c>
      <c r="E13" s="99">
        <v>0</v>
      </c>
      <c r="F13" s="99">
        <f>Number_Refueling_Positions*(8760/Fastest_Time_between_Start_of_Refueling_Events)*Average_Gallons_per_Refueling_Event*VOC_Reg_EF_Storage_Tank_Filling*(1/1000)*(1/2000)</f>
        <v>0</v>
      </c>
      <c r="G13" s="100">
        <v>0</v>
      </c>
      <c r="H13" s="101">
        <v>0</v>
      </c>
    </row>
    <row r="14" spans="2:8" x14ac:dyDescent="0.25">
      <c r="B14" s="227" t="s">
        <v>285</v>
      </c>
      <c r="C14" s="102">
        <v>0</v>
      </c>
      <c r="D14" s="102">
        <v>0</v>
      </c>
      <c r="E14" s="102">
        <v>0</v>
      </c>
      <c r="F14" s="99">
        <f>Number_Refueling_Positions*(8760/Fastest_Time_between_Start_of_Refueling_Events)*Average_Gallons_per_Refueling_Event*VOC_Reg_EF_Storage_Tank_Breathing_Losses*(1/1000)*(1/2000)</f>
        <v>0</v>
      </c>
      <c r="G14" s="103">
        <v>0</v>
      </c>
      <c r="H14" s="104">
        <v>0</v>
      </c>
    </row>
    <row r="15" spans="2:8" x14ac:dyDescent="0.25">
      <c r="B15" s="227" t="s">
        <v>286</v>
      </c>
      <c r="C15" s="102">
        <v>0</v>
      </c>
      <c r="D15" s="102">
        <v>0</v>
      </c>
      <c r="E15" s="102">
        <v>0</v>
      </c>
      <c r="F15" s="99">
        <f>Number_Refueling_Positions*(8760/Fastest_Time_between_Start_of_Refueling_Events)*Average_Gallons_per_Refueling_Event*VOC_Reg_EF_Dispensing*(1/1000)*(1/2000)</f>
        <v>0</v>
      </c>
      <c r="G15" s="103">
        <v>0</v>
      </c>
      <c r="H15" s="104">
        <v>0</v>
      </c>
    </row>
    <row r="16" spans="2:8" ht="13.8" thickBot="1" x14ac:dyDescent="0.3">
      <c r="B16" s="228" t="s">
        <v>287</v>
      </c>
      <c r="C16" s="222">
        <v>0</v>
      </c>
      <c r="D16" s="222">
        <v>0</v>
      </c>
      <c r="E16" s="222">
        <v>0</v>
      </c>
      <c r="F16" s="222">
        <f>Number_Refueling_Positions*(8760/Fastest_Time_between_Start_of_Refueling_Events)*Average_Gallons_per_Refueling_Event*VOC_Reg_EF_Spillage*(1/1000)*(1/2000)</f>
        <v>0</v>
      </c>
      <c r="G16" s="222">
        <v>0</v>
      </c>
      <c r="H16" s="223">
        <v>0</v>
      </c>
    </row>
    <row r="17" spans="2:8" ht="13.8" thickBot="1" x14ac:dyDescent="0.3">
      <c r="B17" s="229" t="s">
        <v>371</v>
      </c>
      <c r="C17" s="230">
        <f>SUM(C13:C16)</f>
        <v>0</v>
      </c>
      <c r="D17" s="230">
        <f t="shared" ref="D17:H17" si="1">SUM(D13:D16)</f>
        <v>0</v>
      </c>
      <c r="E17" s="230">
        <f t="shared" si="1"/>
        <v>0</v>
      </c>
      <c r="F17" s="230">
        <f t="shared" si="1"/>
        <v>0</v>
      </c>
      <c r="G17" s="230">
        <f t="shared" si="1"/>
        <v>0</v>
      </c>
      <c r="H17" s="231">
        <f t="shared" si="1"/>
        <v>0</v>
      </c>
    </row>
  </sheetData>
  <sheetProtection password="C969" sheet="1" objects="1" scenarios="1"/>
  <mergeCells count="2">
    <mergeCell ref="B3:H3"/>
    <mergeCell ref="B11:H11"/>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H3 B10:H11"/>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174" customWidth="1"/>
    <col min="2" max="2" width="4.6640625" style="174" customWidth="1"/>
    <col min="3" max="3" width="24.6640625" style="174" customWidth="1"/>
    <col min="4" max="4" width="5.5546875" style="174" customWidth="1"/>
    <col min="5" max="5" width="25.44140625" style="174" customWidth="1"/>
    <col min="6" max="6" width="32.44140625" style="174" customWidth="1"/>
    <col min="7" max="9" width="1.88671875" style="174" customWidth="1"/>
    <col min="10" max="10" width="3.109375" style="174" customWidth="1"/>
    <col min="11" max="11" width="16.6640625" style="43" hidden="1" customWidth="1"/>
    <col min="12" max="12" width="16.6640625" style="190" hidden="1" customWidth="1"/>
    <col min="13" max="13" width="18" style="190" hidden="1" customWidth="1"/>
    <col min="14" max="14" width="20.44140625" style="174" customWidth="1"/>
    <col min="15" max="58" width="1.88671875" style="174" customWidth="1"/>
    <col min="59" max="16384" width="3.33203125" style="174"/>
  </cols>
  <sheetData>
    <row r="1" spans="1:13" ht="24.75" customHeight="1" thickBot="1" x14ac:dyDescent="0.3"/>
    <row r="2" spans="1:13" ht="14.25" customHeight="1" x14ac:dyDescent="0.25">
      <c r="A2" s="15"/>
      <c r="B2" s="16"/>
      <c r="C2" s="16"/>
      <c r="D2" s="16"/>
      <c r="E2" s="16"/>
      <c r="F2" s="17"/>
    </row>
    <row r="3" spans="1:13" x14ac:dyDescent="0.25">
      <c r="A3" s="18" t="s">
        <v>30</v>
      </c>
      <c r="B3" s="76" t="str">
        <f>"  "&amp;Inputs!C4</f>
        <v xml:space="preserve">  Acme Gasoline Station</v>
      </c>
      <c r="C3" s="76"/>
      <c r="E3" s="191" t="str">
        <f>"Facility Contact:"&amp;"  "&amp;Inputs!C11</f>
        <v>Facility Contact:  John Doe</v>
      </c>
      <c r="F3" s="19"/>
    </row>
    <row r="4" spans="1:13" ht="14.25" customHeight="1" x14ac:dyDescent="0.25">
      <c r="A4" s="18" t="s">
        <v>31</v>
      </c>
      <c r="B4" s="76" t="str">
        <f>"  "&amp;Inputs!C5</f>
        <v xml:space="preserve">  101 Acme Way</v>
      </c>
      <c r="C4" s="76"/>
      <c r="E4" s="191" t="str">
        <f>"              Phone:"&amp;"  "&amp;Inputs!C12</f>
        <v xml:space="preserve">              Phone:  555-555-5555</v>
      </c>
      <c r="F4" s="19"/>
    </row>
    <row r="5" spans="1:13" x14ac:dyDescent="0.25">
      <c r="A5" s="20"/>
      <c r="B5" s="76" t="str">
        <f>"  "&amp;Inputs!C6&amp;", "&amp;VLOOKUP(Inputs!C7,'EPA Regional Contact Info'!$A$5:$B$49,2,FALSE)&amp;" "&amp;Inputs!C8</f>
        <v xml:space="preserve">  Albuquerque, NM 87101</v>
      </c>
      <c r="C5" s="76"/>
      <c r="E5" s="191" t="str">
        <f>"               Email:"&amp;"  "&amp;Inputs!C13</f>
        <v xml:space="preserve">               Email:  john.doe@acme.com</v>
      </c>
      <c r="F5" s="19"/>
    </row>
    <row r="6" spans="1:13" ht="13.8" thickBot="1" x14ac:dyDescent="0.3">
      <c r="A6" s="26"/>
      <c r="B6" s="27"/>
      <c r="C6" s="27"/>
      <c r="D6" s="27"/>
      <c r="E6" s="27"/>
      <c r="F6" s="28"/>
    </row>
    <row r="7" spans="1:13" ht="18" customHeight="1" thickBot="1" x14ac:dyDescent="0.3">
      <c r="A7" s="349" t="s">
        <v>60</v>
      </c>
      <c r="B7" s="350"/>
      <c r="C7" s="350"/>
      <c r="D7" s="350"/>
      <c r="E7" s="350"/>
      <c r="F7" s="351"/>
    </row>
    <row r="8" spans="1:13" ht="15.75" customHeight="1" x14ac:dyDescent="0.25">
      <c r="A8" s="352" t="s">
        <v>0</v>
      </c>
      <c r="B8" s="355" t="s">
        <v>368</v>
      </c>
      <c r="C8" s="356"/>
      <c r="D8" s="47"/>
      <c r="E8" s="243"/>
      <c r="F8" s="29" t="s">
        <v>13</v>
      </c>
      <c r="K8" s="329" t="s">
        <v>369</v>
      </c>
      <c r="L8" s="24" t="s">
        <v>12</v>
      </c>
      <c r="M8" s="330" t="s">
        <v>370</v>
      </c>
    </row>
    <row r="9" spans="1:13" x14ac:dyDescent="0.25">
      <c r="A9" s="353"/>
      <c r="B9" s="355"/>
      <c r="C9" s="356"/>
      <c r="D9" s="331" t="s">
        <v>343</v>
      </c>
      <c r="E9" s="332"/>
      <c r="F9" s="29" t="s">
        <v>85</v>
      </c>
      <c r="K9" s="329"/>
      <c r="L9" s="24" t="s">
        <v>85</v>
      </c>
      <c r="M9" s="330"/>
    </row>
    <row r="10" spans="1:13" ht="13.8" thickBot="1" x14ac:dyDescent="0.3">
      <c r="A10" s="354"/>
      <c r="B10" s="333" t="s">
        <v>1</v>
      </c>
      <c r="C10" s="334"/>
      <c r="D10" s="335" t="s">
        <v>1</v>
      </c>
      <c r="E10" s="336"/>
      <c r="F10" s="21" t="s">
        <v>1</v>
      </c>
      <c r="K10" s="329"/>
      <c r="L10" s="192" t="s">
        <v>1</v>
      </c>
      <c r="M10" s="330"/>
    </row>
    <row r="11" spans="1:13" ht="5.25" customHeight="1" x14ac:dyDescent="0.25">
      <c r="A11" s="78"/>
      <c r="B11" s="79"/>
      <c r="C11" s="193"/>
      <c r="D11" s="80"/>
      <c r="E11" s="194"/>
      <c r="F11" s="81"/>
      <c r="L11" s="195"/>
    </row>
    <row r="12" spans="1:13" x14ac:dyDescent="0.25">
      <c r="A12" s="196" t="s">
        <v>66</v>
      </c>
      <c r="B12" s="44"/>
      <c r="C12" s="197">
        <f>'Total Emissions'!C9</f>
        <v>0</v>
      </c>
      <c r="D12" s="14"/>
      <c r="E12" s="198">
        <f>'Total Emissions'!C17</f>
        <v>0</v>
      </c>
      <c r="F12" s="199">
        <f>IF(Inputs!$C$28="Attainment",10,5)</f>
        <v>10</v>
      </c>
      <c r="K12" s="43">
        <f>IF(E12&gt;=F12,1,0)</f>
        <v>0</v>
      </c>
      <c r="L12" s="200">
        <f>IF(Inputs!$C$28="Attainment",250,IF(Inputs!$C$28="Nonattainment - moderate",100,50))</f>
        <v>250</v>
      </c>
      <c r="M12" s="190">
        <f>IF(E12&gt;=L12,1,0)</f>
        <v>0</v>
      </c>
    </row>
    <row r="13" spans="1:13" ht="5.25" customHeight="1" x14ac:dyDescent="0.25">
      <c r="A13" s="201"/>
      <c r="B13" s="59"/>
      <c r="C13" s="197"/>
      <c r="D13" s="202"/>
      <c r="E13" s="203"/>
      <c r="F13" s="199"/>
      <c r="L13" s="200"/>
    </row>
    <row r="14" spans="1:13" ht="15.75" customHeight="1" x14ac:dyDescent="0.35">
      <c r="A14" s="196" t="s">
        <v>68</v>
      </c>
      <c r="B14" s="44"/>
      <c r="C14" s="197">
        <f>'Total Emissions'!D9</f>
        <v>0</v>
      </c>
      <c r="D14" s="14"/>
      <c r="E14" s="198">
        <f>'Total Emissions'!D17</f>
        <v>0</v>
      </c>
      <c r="F14" s="199">
        <f>IF(Inputs!$C$30="Attainment",10,5)</f>
        <v>10</v>
      </c>
      <c r="K14" s="43">
        <f t="shared" ref="K14:K22" si="0">IF(E14&gt;=F14,1,0)</f>
        <v>0</v>
      </c>
      <c r="L14" s="200">
        <f>IF(Inputs!$C$30="Attainment",250,IF(Inputs!$C$30="Nonattainment - marginal",100,IF(Inputs!$C$30="Nonattainment - moderate",100,IF(Inputs!$C$30="Nonattainment - serious",50,IF(Inputs!$C$30="Nonattainment - severe",25,10)))))</f>
        <v>250</v>
      </c>
      <c r="M14" s="190">
        <f t="shared" ref="M14:M22" si="1">IF(E14&gt;=L14,1,0)</f>
        <v>0</v>
      </c>
    </row>
    <row r="15" spans="1:13" ht="5.25" customHeight="1" x14ac:dyDescent="0.25">
      <c r="A15" s="201"/>
      <c r="B15" s="59"/>
      <c r="C15" s="197"/>
      <c r="D15" s="14"/>
      <c r="E15" s="204"/>
      <c r="F15" s="199"/>
      <c r="L15" s="200"/>
    </row>
    <row r="16" spans="1:13" ht="15.6" x14ac:dyDescent="0.35">
      <c r="A16" s="196" t="s">
        <v>69</v>
      </c>
      <c r="B16" s="44"/>
      <c r="C16" s="197">
        <f>'Total Emissions'!E9</f>
        <v>0</v>
      </c>
      <c r="D16" s="14"/>
      <c r="E16" s="198">
        <f>'Total Emissions'!E17</f>
        <v>0</v>
      </c>
      <c r="F16" s="199">
        <f>IF(Inputs!$C$32="Attainment",10,5)</f>
        <v>10</v>
      </c>
      <c r="K16" s="43">
        <f t="shared" si="0"/>
        <v>0</v>
      </c>
      <c r="L16" s="200">
        <f>IF(Inputs!$C$32="Attainment",250,100)</f>
        <v>250</v>
      </c>
      <c r="M16" s="190">
        <f t="shared" si="1"/>
        <v>0</v>
      </c>
    </row>
    <row r="17" spans="1:13" ht="5.25" customHeight="1" x14ac:dyDescent="0.25">
      <c r="A17" s="205"/>
      <c r="B17" s="45"/>
      <c r="C17" s="197"/>
      <c r="D17" s="14"/>
      <c r="E17" s="204"/>
      <c r="F17" s="199"/>
      <c r="L17" s="200"/>
    </row>
    <row r="18" spans="1:13" x14ac:dyDescent="0.25">
      <c r="A18" s="196" t="s">
        <v>67</v>
      </c>
      <c r="B18" s="44"/>
      <c r="C18" s="197">
        <f>'Total Emissions'!F9</f>
        <v>0</v>
      </c>
      <c r="D18" s="14"/>
      <c r="E18" s="198">
        <f>'Total Emissions'!F17</f>
        <v>0</v>
      </c>
      <c r="F18" s="199">
        <f>IF(Inputs!$C$30="Attainment",5,2)</f>
        <v>5</v>
      </c>
      <c r="K18" s="43">
        <f t="shared" si="0"/>
        <v>0</v>
      </c>
      <c r="L18" s="200">
        <f>IF(Inputs!$C$30="Attainment",250,IF(Inputs!$C$30="Nonattainment - marginal",100,IF(Inputs!$C$30="Nonattainment - moderate",100,IF(Inputs!$C$30="Nonattainment - serious",50,IF(Inputs!$C$30="Nonattainment - severe",25,10)))))</f>
        <v>250</v>
      </c>
      <c r="M18" s="190">
        <f t="shared" si="1"/>
        <v>0</v>
      </c>
    </row>
    <row r="19" spans="1:13" ht="5.25" customHeight="1" x14ac:dyDescent="0.25">
      <c r="A19" s="206"/>
      <c r="B19" s="60"/>
      <c r="C19" s="197"/>
      <c r="D19" s="14"/>
      <c r="E19" s="204"/>
      <c r="F19" s="199"/>
      <c r="L19" s="200"/>
    </row>
    <row r="20" spans="1:13" ht="15.6" x14ac:dyDescent="0.35">
      <c r="A20" s="196" t="s">
        <v>53</v>
      </c>
      <c r="B20" s="44"/>
      <c r="C20" s="197">
        <f>'Total Emissions'!G9</f>
        <v>0</v>
      </c>
      <c r="D20" s="14"/>
      <c r="E20" s="198">
        <f>'Total Emissions'!G17</f>
        <v>0</v>
      </c>
      <c r="F20" s="199">
        <f>IF(Inputs!$C$34="Attainment",5,1)</f>
        <v>5</v>
      </c>
      <c r="K20" s="43">
        <f t="shared" si="0"/>
        <v>0</v>
      </c>
      <c r="L20" s="200">
        <f>IF(Inputs!$C$34="Attainment",250,IF(Inputs!$C$34="Nonattainment - moderate",100,70))</f>
        <v>250</v>
      </c>
      <c r="M20" s="190">
        <f t="shared" si="1"/>
        <v>0</v>
      </c>
    </row>
    <row r="21" spans="1:13" ht="5.25" customHeight="1" x14ac:dyDescent="0.25">
      <c r="A21" s="201"/>
      <c r="B21" s="59"/>
      <c r="C21" s="197"/>
      <c r="D21" s="14"/>
      <c r="E21" s="204"/>
      <c r="F21" s="207"/>
      <c r="L21" s="208"/>
    </row>
    <row r="22" spans="1:13" ht="15.6" x14ac:dyDescent="0.35">
      <c r="A22" s="209" t="s">
        <v>54</v>
      </c>
      <c r="B22" s="61"/>
      <c r="C22" s="197">
        <f>'Total Emissions'!H9</f>
        <v>0</v>
      </c>
      <c r="D22" s="14"/>
      <c r="E22" s="198">
        <f>'Total Emissions'!H17</f>
        <v>0</v>
      </c>
      <c r="F22" s="199">
        <f>IF(Inputs!$C$36="Attainment",3,0.6)</f>
        <v>3</v>
      </c>
      <c r="K22" s="43">
        <f t="shared" si="0"/>
        <v>0</v>
      </c>
      <c r="L22" s="200">
        <f>IF(Inputs!$C$36="Attainment",250,100)</f>
        <v>250</v>
      </c>
      <c r="M22" s="190">
        <f t="shared" si="1"/>
        <v>0</v>
      </c>
    </row>
    <row r="23" spans="1:13" ht="5.25" customHeight="1" x14ac:dyDescent="0.25">
      <c r="A23" s="22"/>
      <c r="B23" s="46"/>
      <c r="C23" s="210"/>
      <c r="D23" s="14"/>
      <c r="E23" s="49"/>
      <c r="F23" s="23"/>
      <c r="L23" s="211"/>
    </row>
    <row r="24" spans="1:13" x14ac:dyDescent="0.25">
      <c r="A24" s="337" t="s">
        <v>29</v>
      </c>
      <c r="B24" s="338"/>
      <c r="C24" s="338"/>
      <c r="D24" s="338"/>
      <c r="E24" s="338"/>
      <c r="F24" s="339"/>
      <c r="L24" s="212"/>
    </row>
    <row r="25" spans="1:13" x14ac:dyDescent="0.25">
      <c r="A25" s="183"/>
      <c r="B25" s="24"/>
      <c r="C25" s="24"/>
      <c r="D25" s="24"/>
      <c r="E25" s="24"/>
      <c r="F25" s="62"/>
      <c r="L25" s="195"/>
    </row>
    <row r="26" spans="1:13" x14ac:dyDescent="0.25">
      <c r="A26" s="20"/>
      <c r="B26" s="14"/>
      <c r="C26" s="63">
        <v>100</v>
      </c>
      <c r="D26" s="13" t="s">
        <v>47</v>
      </c>
      <c r="E26" s="14"/>
      <c r="F26" s="62"/>
      <c r="G26" s="24"/>
      <c r="K26" s="174"/>
      <c r="L26" s="43"/>
    </row>
    <row r="27" spans="1:13" x14ac:dyDescent="0.25">
      <c r="A27" s="20"/>
      <c r="B27" s="14"/>
      <c r="C27" s="25">
        <v>50</v>
      </c>
      <c r="D27" s="13" t="s">
        <v>27</v>
      </c>
      <c r="E27" s="14"/>
      <c r="F27" s="19"/>
      <c r="L27" s="195"/>
    </row>
    <row r="28" spans="1:13" x14ac:dyDescent="0.25">
      <c r="A28" s="20"/>
      <c r="B28" s="14"/>
      <c r="C28" s="25">
        <v>0</v>
      </c>
      <c r="D28" s="13" t="s">
        <v>28</v>
      </c>
      <c r="E28" s="14"/>
      <c r="F28" s="19"/>
    </row>
    <row r="29" spans="1:13" ht="13.8" thickBot="1" x14ac:dyDescent="0.3">
      <c r="A29" s="26"/>
      <c r="B29" s="27"/>
      <c r="C29" s="27"/>
      <c r="D29" s="27"/>
      <c r="E29" s="27"/>
      <c r="F29" s="28"/>
    </row>
    <row r="30" spans="1:13" ht="22.5" customHeight="1" thickBot="1" x14ac:dyDescent="0.3">
      <c r="A30" s="340" t="str">
        <f>IF(OR($M$12=1,$M$14=1,$M$16=1,$M$18=1,$M$20=1,$M$22=1),"PLEASE CONSULT WITH YOUR EPA REGIONAL CONTACT LISTED BELOW",IF(OR(K12=1,K14=1,K16=1,K18=1,K20=1,K22=1),"YOU ARE REQUIRED TO REGISTER YOUR FACILITY UNDER THE TRIBAL NEW SOURCE REVIEW RULE","PLEASE SEE NOTE BELOW"))</f>
        <v>PLEASE SEE NOTE BELOW</v>
      </c>
      <c r="B30" s="341"/>
      <c r="C30" s="341"/>
      <c r="D30" s="341"/>
      <c r="E30" s="341"/>
      <c r="F30" s="342"/>
    </row>
    <row r="31" spans="1:13" x14ac:dyDescent="0.25">
      <c r="A31" s="15"/>
      <c r="B31" s="16"/>
      <c r="C31" s="16"/>
      <c r="D31" s="16"/>
      <c r="E31" s="16"/>
      <c r="F31" s="17"/>
    </row>
    <row r="32" spans="1:13" ht="164.25" customHeight="1" thickBot="1" x14ac:dyDescent="0.3">
      <c r="A32" s="343"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44"/>
      <c r="C32" s="344"/>
      <c r="D32" s="344"/>
      <c r="E32" s="344"/>
      <c r="F32" s="345"/>
    </row>
    <row r="33" spans="1:6" s="174" customFormat="1" ht="15.75" customHeight="1" thickBot="1" x14ac:dyDescent="0.3">
      <c r="A33" s="346" t="str">
        <f>"U.S. Environmental Protection Agency Region "&amp;VLOOKUP(Inputs!$C$7,'EPA Regional Contact Info'!$A$5:$C$49,3,FALSE)&amp;" Contact"</f>
        <v>U.S. Environmental Protection Agency Region 6 Contact</v>
      </c>
      <c r="B33" s="347"/>
      <c r="C33" s="347"/>
      <c r="D33" s="347"/>
      <c r="E33" s="347"/>
      <c r="F33" s="348"/>
    </row>
    <row r="34" spans="1:6" s="174" customFormat="1" ht="15.6" x14ac:dyDescent="0.3">
      <c r="A34" s="213"/>
      <c r="B34" s="214" t="s">
        <v>278</v>
      </c>
      <c r="C34" s="138"/>
      <c r="D34" s="140" t="str">
        <f>Inputs!C16</f>
        <v>Bonnie Braganza</v>
      </c>
      <c r="E34" s="138"/>
      <c r="F34" s="215"/>
    </row>
    <row r="35" spans="1:6" s="174" customFormat="1" ht="15.6" x14ac:dyDescent="0.3">
      <c r="A35" s="216"/>
      <c r="B35" s="217" t="s">
        <v>279</v>
      </c>
      <c r="C35" s="139"/>
      <c r="D35" s="141" t="str">
        <f>Inputs!C22</f>
        <v>U.S. Environmental Protection Agency Region 6</v>
      </c>
      <c r="E35" s="139"/>
      <c r="F35" s="218"/>
    </row>
    <row r="36" spans="1:6" s="174" customFormat="1" ht="15.6" x14ac:dyDescent="0.3">
      <c r="A36" s="216"/>
      <c r="B36" s="217"/>
      <c r="C36" s="139"/>
      <c r="D36" s="141" t="str">
        <f>Inputs!C23</f>
        <v>1445 Ross Avenue, Suite 1200</v>
      </c>
      <c r="E36" s="139"/>
      <c r="F36" s="218"/>
    </row>
    <row r="37" spans="1:6" s="174" customFormat="1" ht="15.6" x14ac:dyDescent="0.3">
      <c r="A37" s="216"/>
      <c r="B37" s="217"/>
      <c r="C37" s="139"/>
      <c r="D37" s="141" t="str">
        <f>Inputs!C24</f>
        <v>MC: 6PD</v>
      </c>
      <c r="E37" s="139"/>
      <c r="F37" s="218"/>
    </row>
    <row r="38" spans="1:6" s="174" customFormat="1" ht="15.6" x14ac:dyDescent="0.3">
      <c r="A38" s="216"/>
      <c r="B38" s="217"/>
      <c r="C38" s="139"/>
      <c r="D38" s="141" t="str">
        <f>Inputs!C25</f>
        <v>Dallas, TX 75202-2733</v>
      </c>
      <c r="E38" s="139"/>
      <c r="F38" s="218"/>
    </row>
    <row r="39" spans="1:6" s="174" customFormat="1" ht="15.6" x14ac:dyDescent="0.3">
      <c r="A39" s="216"/>
      <c r="B39" s="217"/>
      <c r="C39" s="139"/>
      <c r="D39" s="141"/>
      <c r="E39" s="139"/>
      <c r="F39" s="218"/>
    </row>
    <row r="40" spans="1:6" s="174" customFormat="1" ht="15.6" x14ac:dyDescent="0.3">
      <c r="A40" s="216"/>
      <c r="B40" s="217" t="s">
        <v>280</v>
      </c>
      <c r="C40" s="139"/>
      <c r="D40" s="141" t="str">
        <f>Inputs!C17</f>
        <v>214-665-7340</v>
      </c>
      <c r="E40" s="139"/>
      <c r="F40" s="218"/>
    </row>
    <row r="41" spans="1:6" s="174" customFormat="1" ht="15.6" x14ac:dyDescent="0.3">
      <c r="A41" s="216"/>
      <c r="B41" s="217" t="s">
        <v>32</v>
      </c>
      <c r="C41" s="139"/>
      <c r="D41" s="141" t="str">
        <f>Inputs!C18</f>
        <v>braganza.bonnie@epa.gov</v>
      </c>
      <c r="E41" s="139"/>
      <c r="F41" s="218"/>
    </row>
    <row r="42" spans="1:6" s="174" customFormat="1" ht="13.8" thickBot="1" x14ac:dyDescent="0.3">
      <c r="A42" s="219"/>
      <c r="B42" s="220"/>
      <c r="C42" s="220"/>
      <c r="D42" s="220"/>
      <c r="E42" s="220"/>
      <c r="F42" s="221"/>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Gasoline Dispensing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G26"/>
  <sheetViews>
    <sheetView workbookViewId="0">
      <selection sqref="A1:F1"/>
    </sheetView>
  </sheetViews>
  <sheetFormatPr defaultRowHeight="13.2" x14ac:dyDescent="0.25"/>
  <cols>
    <col min="1" max="1" width="17.88671875" style="11" bestFit="1" customWidth="1"/>
    <col min="2" max="2" width="17.5546875" style="6" customWidth="1"/>
    <col min="3" max="3" width="30.109375" customWidth="1"/>
    <col min="4" max="5" width="20" style="6" customWidth="1"/>
    <col min="6" max="6" width="25" style="6" customWidth="1"/>
    <col min="7" max="7" width="26.6640625" bestFit="1" customWidth="1"/>
  </cols>
  <sheetData>
    <row r="1" spans="1:7" ht="17.399999999999999" x14ac:dyDescent="0.3">
      <c r="A1" s="358" t="s">
        <v>281</v>
      </c>
      <c r="B1" s="358"/>
      <c r="C1" s="358"/>
      <c r="D1" s="358"/>
      <c r="E1" s="358"/>
      <c r="F1" s="358"/>
    </row>
    <row r="2" spans="1:7" x14ac:dyDescent="0.25">
      <c r="A2" s="357" t="s">
        <v>411</v>
      </c>
      <c r="B2" s="357"/>
      <c r="C2" s="357"/>
      <c r="D2" s="357"/>
      <c r="E2" s="357"/>
      <c r="F2" s="357"/>
    </row>
    <row r="4" spans="1:7" x14ac:dyDescent="0.25">
      <c r="A4" s="10" t="s">
        <v>25</v>
      </c>
      <c r="B4" s="3" t="s">
        <v>21</v>
      </c>
      <c r="C4" s="3" t="s">
        <v>23</v>
      </c>
      <c r="D4" s="3" t="s">
        <v>22</v>
      </c>
      <c r="E4" s="8" t="s">
        <v>38</v>
      </c>
      <c r="F4" s="8" t="s">
        <v>40</v>
      </c>
      <c r="G4" s="3" t="s">
        <v>24</v>
      </c>
    </row>
    <row r="5" spans="1:7" ht="30" customHeight="1" x14ac:dyDescent="0.25">
      <c r="A5" s="32">
        <v>1</v>
      </c>
      <c r="B5" s="33" t="s">
        <v>317</v>
      </c>
      <c r="C5" s="34" t="s">
        <v>37</v>
      </c>
      <c r="D5" s="83" t="s">
        <v>282</v>
      </c>
      <c r="E5" s="5" t="s">
        <v>39</v>
      </c>
      <c r="F5" s="54" t="s">
        <v>316</v>
      </c>
      <c r="G5" s="35" t="s">
        <v>75</v>
      </c>
    </row>
    <row r="6" spans="1:7" ht="114" customHeight="1" x14ac:dyDescent="0.25">
      <c r="A6" s="36">
        <v>1.1000000000000001</v>
      </c>
      <c r="B6" s="33" t="s">
        <v>376</v>
      </c>
      <c r="C6" s="37" t="s">
        <v>401</v>
      </c>
      <c r="D6" s="55" t="s">
        <v>282</v>
      </c>
      <c r="E6" s="55" t="s">
        <v>39</v>
      </c>
      <c r="F6" s="55" t="s">
        <v>316</v>
      </c>
      <c r="G6" s="35" t="s">
        <v>75</v>
      </c>
    </row>
    <row r="7" spans="1:7" ht="27.75" customHeight="1" x14ac:dyDescent="0.25">
      <c r="A7" s="40">
        <v>1.2</v>
      </c>
      <c r="B7" s="253" t="s">
        <v>409</v>
      </c>
      <c r="C7" s="41" t="s">
        <v>410</v>
      </c>
      <c r="D7" s="38" t="s">
        <v>282</v>
      </c>
      <c r="E7" s="38" t="s">
        <v>39</v>
      </c>
      <c r="F7" s="38" t="s">
        <v>316</v>
      </c>
      <c r="G7" s="254" t="s">
        <v>75</v>
      </c>
    </row>
    <row r="8" spans="1:7" ht="16.5" customHeight="1" x14ac:dyDescent="0.25">
      <c r="A8" s="40"/>
      <c r="B8" s="38"/>
      <c r="C8" s="41"/>
      <c r="D8" s="38"/>
      <c r="E8" s="38"/>
      <c r="F8" s="38"/>
      <c r="G8" s="39"/>
    </row>
    <row r="9" spans="1:7" ht="16.5" customHeight="1" x14ac:dyDescent="0.25">
      <c r="A9" s="40"/>
      <c r="B9" s="38"/>
      <c r="C9" s="41"/>
      <c r="D9" s="38"/>
      <c r="E9" s="38"/>
      <c r="F9" s="38"/>
      <c r="G9" s="39"/>
    </row>
    <row r="10" spans="1:7" ht="16.5" customHeight="1" x14ac:dyDescent="0.25">
      <c r="A10" s="40"/>
      <c r="B10" s="38"/>
      <c r="C10" s="41"/>
      <c r="D10" s="38"/>
      <c r="E10" s="38"/>
      <c r="F10" s="38"/>
      <c r="G10" s="39"/>
    </row>
    <row r="11" spans="1:7" ht="16.5" customHeight="1" x14ac:dyDescent="0.25">
      <c r="A11" s="40"/>
      <c r="B11" s="38"/>
      <c r="C11" s="41"/>
      <c r="D11" s="38"/>
      <c r="E11" s="38"/>
      <c r="F11" s="38"/>
      <c r="G11" s="39"/>
    </row>
    <row r="12" spans="1:7" ht="16.5" customHeight="1" x14ac:dyDescent="0.25">
      <c r="A12" s="40"/>
      <c r="B12" s="38"/>
      <c r="C12" s="41"/>
      <c r="D12" s="38"/>
      <c r="E12" s="38"/>
      <c r="F12" s="38"/>
      <c r="G12" s="39"/>
    </row>
    <row r="13" spans="1:7" ht="16.5" customHeight="1" x14ac:dyDescent="0.25">
      <c r="A13" s="40"/>
      <c r="B13" s="38"/>
      <c r="C13" s="41"/>
      <c r="D13" s="38"/>
      <c r="E13" s="38"/>
      <c r="F13" s="38"/>
      <c r="G13" s="39"/>
    </row>
    <row r="14" spans="1:7" ht="16.5" customHeight="1" x14ac:dyDescent="0.25">
      <c r="A14" s="40"/>
      <c r="B14" s="38"/>
      <c r="C14" s="41"/>
      <c r="D14" s="38"/>
      <c r="E14" s="38"/>
      <c r="F14" s="38"/>
      <c r="G14" s="39"/>
    </row>
    <row r="15" spans="1:7" ht="16.5" customHeight="1" x14ac:dyDescent="0.25">
      <c r="A15" s="40"/>
      <c r="B15" s="38"/>
      <c r="C15" s="41"/>
      <c r="D15" s="38"/>
      <c r="E15" s="38"/>
      <c r="F15" s="38"/>
      <c r="G15" s="39"/>
    </row>
    <row r="16" spans="1:7" ht="16.5" customHeight="1" x14ac:dyDescent="0.25">
      <c r="A16" s="40"/>
      <c r="B16" s="38"/>
      <c r="C16" s="41"/>
      <c r="D16" s="38"/>
      <c r="E16" s="38"/>
      <c r="F16" s="38"/>
      <c r="G16" s="39"/>
    </row>
    <row r="17" spans="1:7" ht="16.5" customHeight="1" x14ac:dyDescent="0.25">
      <c r="A17" s="40"/>
      <c r="B17" s="38"/>
      <c r="C17" s="41"/>
      <c r="D17" s="38"/>
      <c r="E17" s="38"/>
      <c r="F17" s="38"/>
      <c r="G17" s="39"/>
    </row>
    <row r="18" spans="1:7" ht="16.5" customHeight="1" x14ac:dyDescent="0.25">
      <c r="A18" s="40"/>
      <c r="B18" s="38"/>
      <c r="C18" s="41"/>
      <c r="D18" s="38"/>
      <c r="E18" s="38"/>
      <c r="F18" s="38"/>
      <c r="G18" s="39"/>
    </row>
    <row r="19" spans="1:7" ht="16.5" customHeight="1" x14ac:dyDescent="0.25">
      <c r="A19" s="40"/>
      <c r="B19" s="38"/>
      <c r="C19" s="41"/>
      <c r="D19" s="38"/>
      <c r="E19" s="38"/>
      <c r="F19" s="38"/>
      <c r="G19" s="39"/>
    </row>
    <row r="20" spans="1:7" ht="16.5" customHeight="1" x14ac:dyDescent="0.25">
      <c r="A20" s="40"/>
      <c r="B20" s="38"/>
      <c r="C20" s="41"/>
      <c r="D20" s="38"/>
      <c r="E20" s="38"/>
      <c r="F20" s="38"/>
      <c r="G20" s="39"/>
    </row>
    <row r="21" spans="1:7" ht="16.5" customHeight="1" x14ac:dyDescent="0.25">
      <c r="A21" s="40"/>
      <c r="B21" s="38"/>
      <c r="C21" s="41"/>
      <c r="D21" s="38"/>
      <c r="E21" s="38"/>
      <c r="F21" s="38"/>
      <c r="G21" s="39"/>
    </row>
    <row r="22" spans="1:7" ht="16.5" customHeight="1" x14ac:dyDescent="0.25">
      <c r="A22" s="40"/>
      <c r="B22" s="38"/>
      <c r="C22" s="41"/>
      <c r="D22" s="38"/>
      <c r="E22" s="38"/>
      <c r="F22" s="38"/>
      <c r="G22" s="39"/>
    </row>
    <row r="23" spans="1:7" ht="16.5" customHeight="1" x14ac:dyDescent="0.25">
      <c r="A23" s="40"/>
      <c r="B23" s="38"/>
      <c r="C23" s="41"/>
      <c r="D23" s="38"/>
      <c r="E23" s="38"/>
      <c r="F23" s="38"/>
      <c r="G23" s="39"/>
    </row>
    <row r="24" spans="1:7" ht="16.5" customHeight="1" x14ac:dyDescent="0.25">
      <c r="A24" s="40"/>
      <c r="B24" s="38"/>
      <c r="C24" s="41"/>
      <c r="D24" s="38"/>
      <c r="E24" s="38"/>
      <c r="F24" s="38"/>
      <c r="G24" s="39"/>
    </row>
    <row r="25" spans="1:7" ht="16.5" customHeight="1" x14ac:dyDescent="0.25">
      <c r="A25" s="40"/>
      <c r="B25" s="38"/>
      <c r="C25" s="41"/>
      <c r="D25" s="38"/>
      <c r="E25" s="38"/>
      <c r="F25" s="38"/>
      <c r="G25" s="39"/>
    </row>
    <row r="26" spans="1:7" ht="16.5" customHeight="1" x14ac:dyDescent="0.25">
      <c r="A26" s="40"/>
      <c r="B26" s="38"/>
      <c r="C26" s="41"/>
      <c r="D26" s="38"/>
      <c r="E26" s="38"/>
      <c r="F26" s="38"/>
      <c r="G26" s="39"/>
    </row>
  </sheetData>
  <mergeCells count="2">
    <mergeCell ref="A2:F2"/>
    <mergeCell ref="A1:F1"/>
  </mergeCells>
  <hyperlinks>
    <hyperlink ref="G5" r:id="rId1"/>
    <hyperlink ref="G6" r:id="rId2"/>
    <hyperlink ref="G7" r:id="rId3"/>
  </hyperlinks>
  <pageMargins left="0.7" right="0.7" top="0.75" bottom="0.75" header="0.3" footer="0.3"/>
  <pageSetup scale="7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G14"/>
  <sheetViews>
    <sheetView zoomScaleNormal="100" workbookViewId="0">
      <pane ySplit="3" topLeftCell="A4" activePane="bottomLeft" state="frozen"/>
      <selection pane="bottomLeft" activeCell="A4" sqref="A4"/>
    </sheetView>
  </sheetViews>
  <sheetFormatPr defaultRowHeight="13.2" x14ac:dyDescent="0.25"/>
  <cols>
    <col min="1" max="1" width="34.44140625" style="4" customWidth="1"/>
    <col min="2" max="2" width="17" customWidth="1"/>
    <col min="3" max="3" width="26" style="7" customWidth="1"/>
    <col min="4" max="4" width="28.109375" style="7" bestFit="1" customWidth="1"/>
    <col min="5" max="5" width="17" customWidth="1"/>
    <col min="6" max="6" width="19.6640625" customWidth="1"/>
    <col min="7" max="7" width="40.6640625" customWidth="1"/>
  </cols>
  <sheetData>
    <row r="1" spans="1:7" ht="17.399999999999999" x14ac:dyDescent="0.3">
      <c r="A1" s="1" t="s">
        <v>33</v>
      </c>
      <c r="B1" s="2"/>
    </row>
    <row r="2" spans="1:7" x14ac:dyDescent="0.25">
      <c r="A2" s="359"/>
      <c r="B2" s="359"/>
      <c r="C2" s="359"/>
      <c r="D2" s="359"/>
      <c r="E2" s="359"/>
      <c r="F2" s="359"/>
      <c r="G2" s="359"/>
    </row>
    <row r="3" spans="1:7" ht="13.8" thickBot="1" x14ac:dyDescent="0.3">
      <c r="A3" s="115" t="s">
        <v>36</v>
      </c>
      <c r="B3" s="115" t="s">
        <v>0</v>
      </c>
      <c r="C3" s="116" t="s">
        <v>397</v>
      </c>
      <c r="D3" s="116" t="s">
        <v>396</v>
      </c>
      <c r="E3" s="115" t="s">
        <v>35</v>
      </c>
      <c r="F3" s="115" t="s">
        <v>34</v>
      </c>
      <c r="G3" s="117" t="s">
        <v>36</v>
      </c>
    </row>
    <row r="4" spans="1:7" ht="15.6" x14ac:dyDescent="0.25">
      <c r="A4" s="118" t="s">
        <v>298</v>
      </c>
      <c r="B4" s="119" t="s">
        <v>67</v>
      </c>
      <c r="C4" s="120">
        <v>11.5</v>
      </c>
      <c r="D4" s="121">
        <f>C4</f>
        <v>11.5</v>
      </c>
      <c r="E4" s="119" t="s">
        <v>70</v>
      </c>
      <c r="F4" s="119" t="s">
        <v>74</v>
      </c>
      <c r="G4" s="122" t="s">
        <v>292</v>
      </c>
    </row>
    <row r="5" spans="1:7" x14ac:dyDescent="0.25">
      <c r="A5" s="123" t="s">
        <v>285</v>
      </c>
      <c r="B5" s="9" t="s">
        <v>67</v>
      </c>
      <c r="C5" s="114">
        <v>1</v>
      </c>
      <c r="D5" s="82">
        <f t="shared" ref="D5:D7" si="0">C5</f>
        <v>1</v>
      </c>
      <c r="E5" s="9" t="s">
        <v>70</v>
      </c>
      <c r="F5" s="9" t="s">
        <v>74</v>
      </c>
      <c r="G5" s="124" t="s">
        <v>292</v>
      </c>
    </row>
    <row r="6" spans="1:7" ht="15.6" x14ac:dyDescent="0.25">
      <c r="A6" s="123" t="s">
        <v>299</v>
      </c>
      <c r="B6" s="9" t="s">
        <v>67</v>
      </c>
      <c r="C6" s="114">
        <f>IF(Inputs!C30="Attainment",10.8*0.24,7.5*0.24)</f>
        <v>2.5920000000000001</v>
      </c>
      <c r="D6" s="82">
        <f t="shared" si="0"/>
        <v>2.5920000000000001</v>
      </c>
      <c r="E6" s="9" t="s">
        <v>70</v>
      </c>
      <c r="F6" s="9" t="s">
        <v>74</v>
      </c>
      <c r="G6" s="124" t="s">
        <v>293</v>
      </c>
    </row>
    <row r="7" spans="1:7" ht="16.2" thickBot="1" x14ac:dyDescent="0.3">
      <c r="A7" s="125" t="s">
        <v>297</v>
      </c>
      <c r="B7" s="126" t="s">
        <v>67</v>
      </c>
      <c r="C7" s="127">
        <f>0.7*0.5</f>
        <v>0.35</v>
      </c>
      <c r="D7" s="128">
        <f t="shared" si="0"/>
        <v>0.35</v>
      </c>
      <c r="E7" s="126" t="s">
        <v>70</v>
      </c>
      <c r="F7" s="126" t="s">
        <v>74</v>
      </c>
      <c r="G7" s="129" t="s">
        <v>296</v>
      </c>
    </row>
    <row r="8" spans="1:7" ht="6.75" customHeight="1" x14ac:dyDescent="0.25">
      <c r="A8"/>
      <c r="C8"/>
      <c r="D8"/>
    </row>
    <row r="9" spans="1:7" x14ac:dyDescent="0.25">
      <c r="A9" s="130" t="s">
        <v>294</v>
      </c>
      <c r="B9" s="133"/>
      <c r="C9" s="133"/>
      <c r="D9" s="133"/>
      <c r="E9" s="133"/>
      <c r="F9" s="133"/>
      <c r="G9" s="133"/>
    </row>
    <row r="10" spans="1:7" ht="57.75" customHeight="1" x14ac:dyDescent="0.25">
      <c r="A10" s="360" t="s">
        <v>400</v>
      </c>
      <c r="B10" s="360"/>
      <c r="C10" s="360"/>
      <c r="D10" s="360"/>
      <c r="E10" s="360"/>
      <c r="F10" s="360"/>
      <c r="G10" s="360"/>
    </row>
    <row r="11" spans="1:7" ht="96" customHeight="1" x14ac:dyDescent="0.25">
      <c r="A11" s="362" t="s">
        <v>301</v>
      </c>
      <c r="B11" s="362"/>
      <c r="C11" s="362"/>
      <c r="D11" s="362"/>
      <c r="E11" s="362"/>
      <c r="F11" s="362"/>
      <c r="G11" s="362"/>
    </row>
    <row r="12" spans="1:7" s="131" customFormat="1" ht="59.25" customHeight="1" x14ac:dyDescent="0.2">
      <c r="A12" s="361" t="s">
        <v>295</v>
      </c>
      <c r="B12" s="361"/>
      <c r="C12" s="361"/>
      <c r="D12" s="361"/>
      <c r="E12" s="361"/>
      <c r="F12" s="361"/>
      <c r="G12" s="361"/>
    </row>
    <row r="13" spans="1:7" x14ac:dyDescent="0.25">
      <c r="A13"/>
      <c r="C13"/>
      <c r="D13"/>
    </row>
    <row r="14" spans="1:7" x14ac:dyDescent="0.25">
      <c r="A14"/>
      <c r="C14"/>
      <c r="D14"/>
    </row>
  </sheetData>
  <mergeCells count="4">
    <mergeCell ref="A2:G2"/>
    <mergeCell ref="A10:G10"/>
    <mergeCell ref="A12:G12"/>
    <mergeCell ref="A11:G11"/>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2"/>
  <sheetViews>
    <sheetView workbookViewId="0"/>
  </sheetViews>
  <sheetFormatPr defaultRowHeight="13.2" x14ac:dyDescent="0.25"/>
  <cols>
    <col min="1" max="1" width="41.44140625" bestFit="1" customWidth="1"/>
    <col min="2" max="3" width="20.6640625" style="6" customWidth="1"/>
    <col min="4" max="4" width="85.88671875" customWidth="1"/>
  </cols>
  <sheetData>
    <row r="1" spans="1:4" ht="17.399999999999999" x14ac:dyDescent="0.3">
      <c r="A1" s="1" t="s">
        <v>48</v>
      </c>
      <c r="B1" s="50"/>
      <c r="C1" s="50"/>
    </row>
    <row r="2" spans="1:4" ht="12" customHeight="1" thickBot="1" x14ac:dyDescent="0.3">
      <c r="A2" s="2"/>
      <c r="B2" s="48"/>
      <c r="C2" s="48"/>
    </row>
    <row r="3" spans="1:4" ht="12" customHeight="1" thickBot="1" x14ac:dyDescent="0.3">
      <c r="A3" s="51" t="s">
        <v>49</v>
      </c>
      <c r="B3" s="52" t="s">
        <v>51</v>
      </c>
      <c r="C3" s="52" t="s">
        <v>58</v>
      </c>
      <c r="D3" s="53" t="s">
        <v>36</v>
      </c>
    </row>
    <row r="4" spans="1:4" ht="12" customHeight="1" x14ac:dyDescent="0.25">
      <c r="A4" s="134" t="s">
        <v>289</v>
      </c>
      <c r="B4" s="121">
        <v>11</v>
      </c>
      <c r="C4" s="119" t="s">
        <v>304</v>
      </c>
      <c r="D4" s="122" t="s">
        <v>305</v>
      </c>
    </row>
    <row r="5" spans="1:4" ht="12" customHeight="1" x14ac:dyDescent="0.25">
      <c r="A5" s="137" t="s">
        <v>302</v>
      </c>
      <c r="B5" s="82">
        <v>0.25</v>
      </c>
      <c r="C5" s="9" t="s">
        <v>303</v>
      </c>
      <c r="D5" s="124" t="s">
        <v>305</v>
      </c>
    </row>
    <row r="6" spans="1:4" ht="12" customHeight="1" thickBot="1" x14ac:dyDescent="0.3">
      <c r="A6" s="136" t="s">
        <v>306</v>
      </c>
      <c r="B6" s="128">
        <v>8.3000000000000004E-2</v>
      </c>
      <c r="C6" s="126" t="s">
        <v>303</v>
      </c>
      <c r="D6" s="129" t="s">
        <v>305</v>
      </c>
    </row>
    <row r="7" spans="1:4" ht="12" customHeight="1" x14ac:dyDescent="0.25"/>
    <row r="8" spans="1:4" ht="12" customHeight="1" x14ac:dyDescent="0.25"/>
    <row r="9" spans="1:4" ht="12" customHeight="1" x14ac:dyDescent="0.25"/>
    <row r="10" spans="1:4" ht="12" customHeight="1" x14ac:dyDescent="0.25"/>
    <row r="11" spans="1:4" ht="12" customHeight="1" x14ac:dyDescent="0.25"/>
    <row r="12" spans="1:4" ht="12"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90" bestFit="1" customWidth="1"/>
    <col min="2" max="2" width="17.88671875" style="89" bestFit="1" customWidth="1"/>
    <col min="3" max="3" width="11" style="89" bestFit="1" customWidth="1"/>
    <col min="4" max="4" width="19.44140625" style="90" bestFit="1" customWidth="1"/>
    <col min="5" max="5" width="14.33203125" style="90" bestFit="1" customWidth="1"/>
    <col min="6" max="6" width="26" style="90" bestFit="1" customWidth="1"/>
    <col min="7" max="7" width="18.6640625" style="90" bestFit="1" customWidth="1"/>
    <col min="8" max="8" width="14.33203125" style="90" bestFit="1" customWidth="1"/>
    <col min="9" max="10" width="26" style="90" bestFit="1" customWidth="1"/>
    <col min="11" max="11" width="18.6640625" style="90" bestFit="1" customWidth="1"/>
    <col min="12" max="12" width="13.44140625" style="90" bestFit="1" customWidth="1"/>
    <col min="13" max="13" width="5.5546875" style="89" bestFit="1" customWidth="1"/>
    <col min="14" max="14" width="12.109375" style="89" bestFit="1" customWidth="1"/>
    <col min="15" max="16384" width="9.109375" style="90"/>
  </cols>
  <sheetData>
    <row r="1" spans="1:14" ht="17.399999999999999" x14ac:dyDescent="0.3">
      <c r="A1" s="169" t="s">
        <v>90</v>
      </c>
    </row>
    <row r="3" spans="1:14" x14ac:dyDescent="0.3">
      <c r="D3" s="363" t="s">
        <v>91</v>
      </c>
      <c r="E3" s="364"/>
      <c r="F3" s="364"/>
      <c r="G3" s="364"/>
      <c r="H3" s="364"/>
      <c r="I3" s="364"/>
      <c r="J3" s="364"/>
      <c r="K3" s="364"/>
      <c r="L3" s="364"/>
      <c r="M3" s="364"/>
      <c r="N3" s="365"/>
    </row>
    <row r="4" spans="1:14" x14ac:dyDescent="0.3">
      <c r="A4" s="184" t="s">
        <v>87</v>
      </c>
      <c r="B4" s="185" t="s">
        <v>92</v>
      </c>
      <c r="C4" s="185" t="s">
        <v>93</v>
      </c>
      <c r="D4" s="184" t="s">
        <v>5</v>
      </c>
      <c r="E4" s="184" t="s">
        <v>7</v>
      </c>
      <c r="F4" s="184" t="s">
        <v>8</v>
      </c>
      <c r="G4" s="184" t="s">
        <v>94</v>
      </c>
      <c r="H4" s="184" t="s">
        <v>95</v>
      </c>
      <c r="I4" s="184" t="s">
        <v>96</v>
      </c>
      <c r="J4" s="184" t="s">
        <v>97</v>
      </c>
      <c r="K4" s="184" t="s">
        <v>98</v>
      </c>
      <c r="L4" s="184" t="s">
        <v>86</v>
      </c>
      <c r="M4" s="185" t="s">
        <v>87</v>
      </c>
      <c r="N4" s="185" t="s">
        <v>99</v>
      </c>
    </row>
    <row r="5" spans="1:14" x14ac:dyDescent="0.3">
      <c r="A5" s="90" t="s">
        <v>100</v>
      </c>
      <c r="B5" s="89" t="s">
        <v>101</v>
      </c>
      <c r="C5" s="89">
        <v>4</v>
      </c>
      <c r="D5" s="186" t="s">
        <v>102</v>
      </c>
      <c r="E5" s="187" t="s">
        <v>103</v>
      </c>
      <c r="F5" s="170" t="s">
        <v>104</v>
      </c>
      <c r="G5" s="187" t="s">
        <v>105</v>
      </c>
      <c r="H5" s="187" t="s">
        <v>106</v>
      </c>
      <c r="I5" s="171" t="s">
        <v>107</v>
      </c>
      <c r="J5" s="187" t="s">
        <v>108</v>
      </c>
      <c r="K5" s="186" t="s">
        <v>109</v>
      </c>
      <c r="L5" s="187" t="s">
        <v>110</v>
      </c>
      <c r="M5" s="188" t="s">
        <v>111</v>
      </c>
      <c r="N5" s="188" t="s">
        <v>112</v>
      </c>
    </row>
    <row r="6" spans="1:14" x14ac:dyDescent="0.3">
      <c r="A6" s="90" t="s">
        <v>113</v>
      </c>
      <c r="B6" s="89" t="s">
        <v>114</v>
      </c>
      <c r="C6" s="89">
        <v>10</v>
      </c>
      <c r="D6" s="186" t="s">
        <v>115</v>
      </c>
      <c r="E6" s="186" t="s">
        <v>116</v>
      </c>
      <c r="F6" s="171" t="s">
        <v>117</v>
      </c>
      <c r="G6" s="186" t="s">
        <v>118</v>
      </c>
      <c r="H6" s="187"/>
      <c r="I6" s="187"/>
      <c r="J6" s="187" t="s">
        <v>119</v>
      </c>
      <c r="K6" s="187" t="s">
        <v>120</v>
      </c>
      <c r="L6" s="187" t="s">
        <v>121</v>
      </c>
      <c r="M6" s="188" t="s">
        <v>122</v>
      </c>
      <c r="N6" s="188">
        <v>98101</v>
      </c>
    </row>
    <row r="7" spans="1:14" x14ac:dyDescent="0.3">
      <c r="A7" s="90" t="s">
        <v>123</v>
      </c>
      <c r="B7" s="89" t="s">
        <v>124</v>
      </c>
      <c r="C7" s="89">
        <v>9</v>
      </c>
      <c r="D7" s="186" t="s">
        <v>125</v>
      </c>
      <c r="E7" s="187" t="s">
        <v>126</v>
      </c>
      <c r="F7" s="170" t="s">
        <v>127</v>
      </c>
      <c r="G7" s="186" t="s">
        <v>128</v>
      </c>
      <c r="H7" s="187" t="s">
        <v>129</v>
      </c>
      <c r="I7" s="170" t="s">
        <v>130</v>
      </c>
      <c r="J7" s="187" t="s">
        <v>131</v>
      </c>
      <c r="K7" s="187" t="s">
        <v>132</v>
      </c>
      <c r="L7" s="187" t="s">
        <v>133</v>
      </c>
      <c r="M7" s="188" t="s">
        <v>134</v>
      </c>
      <c r="N7" s="188">
        <v>94105</v>
      </c>
    </row>
    <row r="8" spans="1:14" x14ac:dyDescent="0.3">
      <c r="A8" s="90" t="s">
        <v>135</v>
      </c>
      <c r="B8" s="89" t="s">
        <v>136</v>
      </c>
      <c r="C8" s="89">
        <v>6</v>
      </c>
      <c r="D8" s="186" t="s">
        <v>309</v>
      </c>
      <c r="E8" s="187" t="s">
        <v>310</v>
      </c>
      <c r="F8" s="172" t="s">
        <v>311</v>
      </c>
      <c r="G8" s="187" t="s">
        <v>118</v>
      </c>
      <c r="H8" s="187"/>
      <c r="I8" s="187"/>
      <c r="J8" s="186" t="s">
        <v>312</v>
      </c>
      <c r="K8" s="186" t="s">
        <v>313</v>
      </c>
      <c r="L8" s="187" t="s">
        <v>314</v>
      </c>
      <c r="M8" s="188" t="s">
        <v>240</v>
      </c>
      <c r="N8" s="188" t="s">
        <v>315</v>
      </c>
    </row>
    <row r="9" spans="1:14" x14ac:dyDescent="0.3">
      <c r="A9" s="90" t="s">
        <v>145</v>
      </c>
      <c r="B9" s="89" t="s">
        <v>134</v>
      </c>
      <c r="C9" s="89">
        <v>9</v>
      </c>
      <c r="D9" s="186" t="s">
        <v>125</v>
      </c>
      <c r="E9" s="187" t="s">
        <v>126</v>
      </c>
      <c r="F9" s="170" t="s">
        <v>127</v>
      </c>
      <c r="G9" s="186" t="s">
        <v>128</v>
      </c>
      <c r="H9" s="187" t="s">
        <v>129</v>
      </c>
      <c r="I9" s="170" t="s">
        <v>130</v>
      </c>
      <c r="J9" s="187" t="s">
        <v>131</v>
      </c>
      <c r="K9" s="187" t="s">
        <v>132</v>
      </c>
      <c r="L9" s="187" t="s">
        <v>133</v>
      </c>
      <c r="M9" s="188" t="s">
        <v>134</v>
      </c>
      <c r="N9" s="188">
        <v>94105</v>
      </c>
    </row>
    <row r="10" spans="1:14" x14ac:dyDescent="0.3">
      <c r="A10" s="90" t="s">
        <v>146</v>
      </c>
      <c r="B10" s="89" t="s">
        <v>66</v>
      </c>
      <c r="C10" s="89">
        <v>8</v>
      </c>
      <c r="D10" s="186" t="s">
        <v>147</v>
      </c>
      <c r="E10" s="187" t="s">
        <v>148</v>
      </c>
      <c r="F10" s="170" t="s">
        <v>149</v>
      </c>
      <c r="G10" s="186" t="s">
        <v>150</v>
      </c>
      <c r="H10" s="187" t="s">
        <v>151</v>
      </c>
      <c r="I10" s="171" t="s">
        <v>152</v>
      </c>
      <c r="J10" s="186" t="s">
        <v>153</v>
      </c>
      <c r="K10" s="186" t="s">
        <v>154</v>
      </c>
      <c r="L10" s="187" t="s">
        <v>155</v>
      </c>
      <c r="M10" s="188" t="s">
        <v>66</v>
      </c>
      <c r="N10" s="188" t="s">
        <v>156</v>
      </c>
    </row>
    <row r="11" spans="1:14" x14ac:dyDescent="0.3">
      <c r="A11" s="90" t="s">
        <v>157</v>
      </c>
      <c r="B11" s="89" t="s">
        <v>158</v>
      </c>
      <c r="C11" s="89">
        <v>1</v>
      </c>
      <c r="D11" s="187" t="s">
        <v>159</v>
      </c>
      <c r="E11" s="187" t="s">
        <v>160</v>
      </c>
      <c r="F11" s="171" t="s">
        <v>161</v>
      </c>
      <c r="G11" s="187" t="s">
        <v>118</v>
      </c>
      <c r="H11" s="187"/>
      <c r="I11" s="187"/>
      <c r="J11" s="186" t="s">
        <v>162</v>
      </c>
      <c r="K11" s="186" t="s">
        <v>163</v>
      </c>
      <c r="L11" s="187" t="s">
        <v>164</v>
      </c>
      <c r="M11" s="188" t="s">
        <v>165</v>
      </c>
      <c r="N11" s="188" t="s">
        <v>166</v>
      </c>
    </row>
    <row r="12" spans="1:14" x14ac:dyDescent="0.3">
      <c r="A12" s="90" t="s">
        <v>167</v>
      </c>
      <c r="B12" s="89" t="s">
        <v>168</v>
      </c>
      <c r="C12" s="89">
        <v>4</v>
      </c>
      <c r="D12" s="186" t="s">
        <v>102</v>
      </c>
      <c r="E12" s="187" t="s">
        <v>103</v>
      </c>
      <c r="F12" s="170" t="s">
        <v>104</v>
      </c>
      <c r="G12" s="187" t="s">
        <v>105</v>
      </c>
      <c r="H12" s="187" t="s">
        <v>106</v>
      </c>
      <c r="I12" s="171" t="s">
        <v>107</v>
      </c>
      <c r="J12" s="187" t="s">
        <v>108</v>
      </c>
      <c r="K12" s="186" t="s">
        <v>109</v>
      </c>
      <c r="L12" s="187" t="s">
        <v>110</v>
      </c>
      <c r="M12" s="188" t="s">
        <v>111</v>
      </c>
      <c r="N12" s="188" t="s">
        <v>112</v>
      </c>
    </row>
    <row r="13" spans="1:14" x14ac:dyDescent="0.3">
      <c r="A13" s="187" t="s">
        <v>353</v>
      </c>
      <c r="B13" s="89" t="s">
        <v>111</v>
      </c>
      <c r="C13" s="89">
        <v>4</v>
      </c>
      <c r="D13" s="186" t="s">
        <v>102</v>
      </c>
      <c r="E13" s="187" t="s">
        <v>103</v>
      </c>
      <c r="F13" s="170" t="s">
        <v>104</v>
      </c>
      <c r="G13" s="187" t="s">
        <v>105</v>
      </c>
      <c r="H13" s="187" t="s">
        <v>106</v>
      </c>
      <c r="I13" s="171" t="s">
        <v>107</v>
      </c>
      <c r="J13" s="187" t="s">
        <v>108</v>
      </c>
      <c r="K13" s="186" t="s">
        <v>109</v>
      </c>
      <c r="L13" s="187" t="s">
        <v>110</v>
      </c>
      <c r="M13" s="188" t="s">
        <v>111</v>
      </c>
      <c r="N13" s="188" t="s">
        <v>112</v>
      </c>
    </row>
    <row r="14" spans="1:14" x14ac:dyDescent="0.3">
      <c r="A14" s="90" t="s">
        <v>169</v>
      </c>
      <c r="B14" s="89" t="s">
        <v>170</v>
      </c>
      <c r="C14" s="89">
        <v>9</v>
      </c>
      <c r="D14" s="186" t="s">
        <v>125</v>
      </c>
      <c r="E14" s="187" t="s">
        <v>126</v>
      </c>
      <c r="F14" s="170" t="s">
        <v>127</v>
      </c>
      <c r="G14" s="186" t="s">
        <v>128</v>
      </c>
      <c r="H14" s="187" t="s">
        <v>129</v>
      </c>
      <c r="I14" s="170" t="s">
        <v>130</v>
      </c>
      <c r="J14" s="187" t="s">
        <v>131</v>
      </c>
      <c r="K14" s="187" t="s">
        <v>132</v>
      </c>
      <c r="L14" s="187" t="s">
        <v>133</v>
      </c>
      <c r="M14" s="188" t="s">
        <v>134</v>
      </c>
      <c r="N14" s="188">
        <v>94105</v>
      </c>
    </row>
    <row r="15" spans="1:14" x14ac:dyDescent="0.3">
      <c r="A15" s="90" t="s">
        <v>171</v>
      </c>
      <c r="B15" s="89" t="s">
        <v>172</v>
      </c>
      <c r="C15" s="89">
        <v>10</v>
      </c>
      <c r="D15" s="186" t="s">
        <v>115</v>
      </c>
      <c r="E15" s="186" t="s">
        <v>116</v>
      </c>
      <c r="F15" s="171" t="s">
        <v>117</v>
      </c>
      <c r="G15" s="186" t="s">
        <v>118</v>
      </c>
      <c r="H15" s="187"/>
      <c r="I15" s="187"/>
      <c r="J15" s="187" t="s">
        <v>119</v>
      </c>
      <c r="K15" s="187" t="s">
        <v>120</v>
      </c>
      <c r="L15" s="187" t="s">
        <v>121</v>
      </c>
      <c r="M15" s="188" t="s">
        <v>122</v>
      </c>
      <c r="N15" s="188">
        <v>98101</v>
      </c>
    </row>
    <row r="16" spans="1:14" x14ac:dyDescent="0.3">
      <c r="A16" s="90" t="s">
        <v>173</v>
      </c>
      <c r="B16" s="89" t="s">
        <v>143</v>
      </c>
      <c r="C16" s="89">
        <v>5</v>
      </c>
      <c r="D16" s="186" t="s">
        <v>137</v>
      </c>
      <c r="E16" s="187" t="s">
        <v>138</v>
      </c>
      <c r="F16" s="170" t="s">
        <v>139</v>
      </c>
      <c r="G16" s="187" t="s">
        <v>118</v>
      </c>
      <c r="H16" s="187"/>
      <c r="I16" s="187"/>
      <c r="J16" s="186" t="s">
        <v>140</v>
      </c>
      <c r="K16" s="186" t="s">
        <v>141</v>
      </c>
      <c r="L16" s="187" t="s">
        <v>142</v>
      </c>
      <c r="M16" s="188" t="s">
        <v>143</v>
      </c>
      <c r="N16" s="188" t="s">
        <v>144</v>
      </c>
    </row>
    <row r="17" spans="1:14" x14ac:dyDescent="0.3">
      <c r="A17" s="90" t="s">
        <v>174</v>
      </c>
      <c r="B17" s="89" t="s">
        <v>175</v>
      </c>
      <c r="C17" s="89">
        <v>5</v>
      </c>
      <c r="D17" s="186" t="s">
        <v>137</v>
      </c>
      <c r="E17" s="187" t="s">
        <v>138</v>
      </c>
      <c r="F17" s="170" t="s">
        <v>139</v>
      </c>
      <c r="G17" s="187" t="s">
        <v>118</v>
      </c>
      <c r="H17" s="187"/>
      <c r="I17" s="187"/>
      <c r="J17" s="186" t="s">
        <v>140</v>
      </c>
      <c r="K17" s="186" t="s">
        <v>141</v>
      </c>
      <c r="L17" s="187" t="s">
        <v>142</v>
      </c>
      <c r="M17" s="188" t="s">
        <v>143</v>
      </c>
      <c r="N17" s="188" t="s">
        <v>144</v>
      </c>
    </row>
    <row r="18" spans="1:14" x14ac:dyDescent="0.3">
      <c r="A18" s="90" t="s">
        <v>176</v>
      </c>
      <c r="B18" s="89" t="s">
        <v>177</v>
      </c>
      <c r="C18" s="89">
        <v>7</v>
      </c>
      <c r="D18" s="186" t="s">
        <v>178</v>
      </c>
      <c r="E18" s="187" t="s">
        <v>179</v>
      </c>
      <c r="F18" s="170" t="s">
        <v>180</v>
      </c>
      <c r="G18" s="187" t="s">
        <v>118</v>
      </c>
      <c r="H18" s="187"/>
      <c r="I18" s="187"/>
      <c r="J18" s="186" t="s">
        <v>336</v>
      </c>
      <c r="K18" s="186" t="s">
        <v>337</v>
      </c>
      <c r="L18" s="187" t="s">
        <v>338</v>
      </c>
      <c r="M18" s="188" t="s">
        <v>181</v>
      </c>
      <c r="N18" s="188">
        <v>66219</v>
      </c>
    </row>
    <row r="19" spans="1:14" x14ac:dyDescent="0.3">
      <c r="A19" s="90" t="s">
        <v>182</v>
      </c>
      <c r="B19" s="89" t="s">
        <v>183</v>
      </c>
      <c r="C19" s="89">
        <v>7</v>
      </c>
      <c r="D19" s="186" t="s">
        <v>178</v>
      </c>
      <c r="E19" s="187" t="s">
        <v>179</v>
      </c>
      <c r="F19" s="170" t="s">
        <v>180</v>
      </c>
      <c r="G19" s="187" t="s">
        <v>118</v>
      </c>
      <c r="H19" s="187"/>
      <c r="I19" s="187"/>
      <c r="J19" s="186" t="s">
        <v>336</v>
      </c>
      <c r="K19" s="186" t="s">
        <v>337</v>
      </c>
      <c r="L19" s="187" t="s">
        <v>338</v>
      </c>
      <c r="M19" s="188" t="s">
        <v>181</v>
      </c>
      <c r="N19" s="188">
        <v>66219</v>
      </c>
    </row>
    <row r="20" spans="1:14" x14ac:dyDescent="0.3">
      <c r="A20" s="90" t="s">
        <v>184</v>
      </c>
      <c r="B20" s="89" t="s">
        <v>185</v>
      </c>
      <c r="C20" s="89">
        <v>4</v>
      </c>
      <c r="D20" s="186" t="s">
        <v>102</v>
      </c>
      <c r="E20" s="187" t="s">
        <v>103</v>
      </c>
      <c r="F20" s="170" t="s">
        <v>104</v>
      </c>
      <c r="G20" s="187" t="s">
        <v>105</v>
      </c>
      <c r="H20" s="187" t="s">
        <v>106</v>
      </c>
      <c r="I20" s="171" t="s">
        <v>107</v>
      </c>
      <c r="J20" s="187" t="s">
        <v>108</v>
      </c>
      <c r="K20" s="186" t="s">
        <v>109</v>
      </c>
      <c r="L20" s="187" t="s">
        <v>110</v>
      </c>
      <c r="M20" s="188" t="s">
        <v>111</v>
      </c>
      <c r="N20" s="188" t="s">
        <v>112</v>
      </c>
    </row>
    <row r="21" spans="1:14" x14ac:dyDescent="0.3">
      <c r="A21" s="187" t="s">
        <v>354</v>
      </c>
      <c r="B21" s="89" t="s">
        <v>186</v>
      </c>
      <c r="C21" s="89">
        <v>6</v>
      </c>
      <c r="D21" s="186" t="s">
        <v>309</v>
      </c>
      <c r="E21" s="252" t="s">
        <v>310</v>
      </c>
      <c r="F21" s="172" t="s">
        <v>311</v>
      </c>
      <c r="G21" s="187" t="s">
        <v>118</v>
      </c>
      <c r="H21" s="187"/>
      <c r="I21" s="187"/>
      <c r="J21" s="186" t="s">
        <v>312</v>
      </c>
      <c r="K21" s="186" t="s">
        <v>313</v>
      </c>
      <c r="L21" s="187" t="s">
        <v>314</v>
      </c>
      <c r="M21" s="188" t="s">
        <v>240</v>
      </c>
      <c r="N21" s="188" t="s">
        <v>315</v>
      </c>
    </row>
    <row r="22" spans="1:14" x14ac:dyDescent="0.3">
      <c r="A22" s="90" t="s">
        <v>187</v>
      </c>
      <c r="B22" s="89" t="s">
        <v>188</v>
      </c>
      <c r="C22" s="89">
        <v>1</v>
      </c>
      <c r="D22" s="187" t="s">
        <v>159</v>
      </c>
      <c r="E22" s="187" t="s">
        <v>160</v>
      </c>
      <c r="F22" s="171" t="s">
        <v>161</v>
      </c>
      <c r="G22" s="187" t="s">
        <v>118</v>
      </c>
      <c r="H22" s="187"/>
      <c r="I22" s="187"/>
      <c r="J22" s="186" t="s">
        <v>162</v>
      </c>
      <c r="K22" s="186" t="s">
        <v>163</v>
      </c>
      <c r="L22" s="187" t="s">
        <v>164</v>
      </c>
      <c r="M22" s="188" t="s">
        <v>165</v>
      </c>
      <c r="N22" s="188" t="s">
        <v>166</v>
      </c>
    </row>
    <row r="23" spans="1:14" x14ac:dyDescent="0.3">
      <c r="A23" s="90" t="s">
        <v>189</v>
      </c>
      <c r="B23" s="89" t="s">
        <v>165</v>
      </c>
      <c r="C23" s="89">
        <v>1</v>
      </c>
      <c r="D23" s="187" t="s">
        <v>159</v>
      </c>
      <c r="E23" s="187" t="s">
        <v>160</v>
      </c>
      <c r="F23" s="171" t="s">
        <v>161</v>
      </c>
      <c r="G23" s="187" t="s">
        <v>118</v>
      </c>
      <c r="H23" s="187"/>
      <c r="I23" s="187"/>
      <c r="J23" s="186" t="s">
        <v>162</v>
      </c>
      <c r="K23" s="186" t="s">
        <v>163</v>
      </c>
      <c r="L23" s="187" t="s">
        <v>164</v>
      </c>
      <c r="M23" s="188" t="s">
        <v>165</v>
      </c>
      <c r="N23" s="188" t="s">
        <v>166</v>
      </c>
    </row>
    <row r="24" spans="1:14" x14ac:dyDescent="0.3">
      <c r="A24" s="90" t="s">
        <v>190</v>
      </c>
      <c r="B24" s="89" t="s">
        <v>191</v>
      </c>
      <c r="C24" s="89">
        <v>5</v>
      </c>
      <c r="D24" s="186" t="s">
        <v>137</v>
      </c>
      <c r="E24" s="187" t="s">
        <v>138</v>
      </c>
      <c r="F24" s="170" t="s">
        <v>139</v>
      </c>
      <c r="G24" s="187" t="s">
        <v>118</v>
      </c>
      <c r="H24" s="187"/>
      <c r="I24" s="187"/>
      <c r="J24" s="186" t="s">
        <v>140</v>
      </c>
      <c r="K24" s="186" t="s">
        <v>141</v>
      </c>
      <c r="L24" s="187" t="s">
        <v>142</v>
      </c>
      <c r="M24" s="188" t="s">
        <v>143</v>
      </c>
      <c r="N24" s="188" t="s">
        <v>144</v>
      </c>
    </row>
    <row r="25" spans="1:14" x14ac:dyDescent="0.3">
      <c r="A25" s="90" t="s">
        <v>192</v>
      </c>
      <c r="B25" s="89" t="s">
        <v>193</v>
      </c>
      <c r="C25" s="89">
        <v>5</v>
      </c>
      <c r="D25" s="186" t="s">
        <v>137</v>
      </c>
      <c r="E25" s="187" t="s">
        <v>138</v>
      </c>
      <c r="F25" s="170" t="s">
        <v>139</v>
      </c>
      <c r="G25" s="187" t="s">
        <v>118</v>
      </c>
      <c r="H25" s="187"/>
      <c r="I25" s="187"/>
      <c r="J25" s="186" t="s">
        <v>140</v>
      </c>
      <c r="K25" s="186" t="s">
        <v>141</v>
      </c>
      <c r="L25" s="187" t="s">
        <v>142</v>
      </c>
      <c r="M25" s="188" t="s">
        <v>143</v>
      </c>
      <c r="N25" s="188" t="s">
        <v>144</v>
      </c>
    </row>
    <row r="26" spans="1:14" x14ac:dyDescent="0.3">
      <c r="A26" s="90" t="s">
        <v>194</v>
      </c>
      <c r="B26" s="89" t="s">
        <v>195</v>
      </c>
      <c r="C26" s="89">
        <v>4</v>
      </c>
      <c r="D26" s="186" t="s">
        <v>102</v>
      </c>
      <c r="E26" s="187" t="s">
        <v>103</v>
      </c>
      <c r="F26" s="170" t="s">
        <v>104</v>
      </c>
      <c r="G26" s="187" t="s">
        <v>105</v>
      </c>
      <c r="H26" s="187" t="s">
        <v>106</v>
      </c>
      <c r="I26" s="171" t="s">
        <v>107</v>
      </c>
      <c r="J26" s="187" t="s">
        <v>108</v>
      </c>
      <c r="K26" s="186" t="s">
        <v>109</v>
      </c>
      <c r="L26" s="187" t="s">
        <v>110</v>
      </c>
      <c r="M26" s="188" t="s">
        <v>111</v>
      </c>
      <c r="N26" s="188" t="s">
        <v>112</v>
      </c>
    </row>
    <row r="27" spans="1:14" x14ac:dyDescent="0.3">
      <c r="A27" s="90" t="s">
        <v>196</v>
      </c>
      <c r="B27" s="89" t="s">
        <v>197</v>
      </c>
      <c r="C27" s="89">
        <v>7</v>
      </c>
      <c r="D27" s="186" t="s">
        <v>178</v>
      </c>
      <c r="E27" s="187" t="s">
        <v>179</v>
      </c>
      <c r="F27" s="170" t="s">
        <v>180</v>
      </c>
      <c r="G27" s="187" t="s">
        <v>118</v>
      </c>
      <c r="H27" s="187"/>
      <c r="I27" s="187"/>
      <c r="J27" s="186" t="s">
        <v>336</v>
      </c>
      <c r="K27" s="186" t="s">
        <v>337</v>
      </c>
      <c r="L27" s="187" t="s">
        <v>338</v>
      </c>
      <c r="M27" s="188" t="s">
        <v>181</v>
      </c>
      <c r="N27" s="188">
        <v>66219</v>
      </c>
    </row>
    <row r="28" spans="1:14" x14ac:dyDescent="0.3">
      <c r="A28" s="90" t="s">
        <v>198</v>
      </c>
      <c r="B28" s="89" t="s">
        <v>199</v>
      </c>
      <c r="C28" s="89">
        <v>8</v>
      </c>
      <c r="D28" s="186" t="s">
        <v>147</v>
      </c>
      <c r="E28" s="187" t="s">
        <v>148</v>
      </c>
      <c r="F28" s="170" t="s">
        <v>149</v>
      </c>
      <c r="G28" s="186" t="s">
        <v>150</v>
      </c>
      <c r="H28" s="187" t="s">
        <v>151</v>
      </c>
      <c r="I28" s="171" t="s">
        <v>152</v>
      </c>
      <c r="J28" s="186" t="s">
        <v>153</v>
      </c>
      <c r="K28" s="186" t="s">
        <v>154</v>
      </c>
      <c r="L28" s="187" t="s">
        <v>155</v>
      </c>
      <c r="M28" s="188" t="s">
        <v>66</v>
      </c>
      <c r="N28" s="188" t="s">
        <v>156</v>
      </c>
    </row>
    <row r="29" spans="1:14" x14ac:dyDescent="0.3">
      <c r="A29" s="90" t="s">
        <v>200</v>
      </c>
      <c r="B29" s="89" t="s">
        <v>201</v>
      </c>
      <c r="C29" s="89">
        <v>7</v>
      </c>
      <c r="D29" s="186" t="s">
        <v>178</v>
      </c>
      <c r="E29" s="187" t="s">
        <v>179</v>
      </c>
      <c r="F29" s="170" t="s">
        <v>180</v>
      </c>
      <c r="G29" s="187" t="s">
        <v>118</v>
      </c>
      <c r="H29" s="187"/>
      <c r="I29" s="187"/>
      <c r="J29" s="186" t="s">
        <v>336</v>
      </c>
      <c r="K29" s="186" t="s">
        <v>337</v>
      </c>
      <c r="L29" s="187" t="s">
        <v>338</v>
      </c>
      <c r="M29" s="188" t="s">
        <v>181</v>
      </c>
      <c r="N29" s="188">
        <v>66219</v>
      </c>
    </row>
    <row r="30" spans="1:14" x14ac:dyDescent="0.3">
      <c r="A30" s="90" t="s">
        <v>202</v>
      </c>
      <c r="B30" s="89" t="s">
        <v>203</v>
      </c>
      <c r="C30" s="89">
        <v>9</v>
      </c>
      <c r="D30" s="186" t="s">
        <v>125</v>
      </c>
      <c r="E30" s="187" t="s">
        <v>126</v>
      </c>
      <c r="F30" s="170" t="s">
        <v>127</v>
      </c>
      <c r="G30" s="186" t="s">
        <v>128</v>
      </c>
      <c r="H30" s="187" t="s">
        <v>129</v>
      </c>
      <c r="I30" s="170" t="s">
        <v>130</v>
      </c>
      <c r="J30" s="187" t="s">
        <v>131</v>
      </c>
      <c r="K30" s="187" t="s">
        <v>132</v>
      </c>
      <c r="L30" s="187" t="s">
        <v>133</v>
      </c>
      <c r="M30" s="188" t="s">
        <v>134</v>
      </c>
      <c r="N30" s="188">
        <v>94105</v>
      </c>
    </row>
    <row r="31" spans="1:14" x14ac:dyDescent="0.3">
      <c r="A31" s="90" t="s">
        <v>204</v>
      </c>
      <c r="B31" s="89" t="s">
        <v>205</v>
      </c>
      <c r="C31" s="89">
        <v>1</v>
      </c>
      <c r="D31" s="187" t="s">
        <v>159</v>
      </c>
      <c r="E31" s="187" t="s">
        <v>160</v>
      </c>
      <c r="F31" s="171" t="s">
        <v>161</v>
      </c>
      <c r="G31" s="187" t="s">
        <v>118</v>
      </c>
      <c r="H31" s="187"/>
      <c r="I31" s="187"/>
      <c r="J31" s="186" t="s">
        <v>162</v>
      </c>
      <c r="K31" s="186" t="s">
        <v>163</v>
      </c>
      <c r="L31" s="187" t="s">
        <v>164</v>
      </c>
      <c r="M31" s="188" t="s">
        <v>165</v>
      </c>
      <c r="N31" s="188" t="s">
        <v>166</v>
      </c>
    </row>
    <row r="32" spans="1:14" x14ac:dyDescent="0.3">
      <c r="A32" s="90" t="s">
        <v>206</v>
      </c>
      <c r="B32" s="89" t="s">
        <v>207</v>
      </c>
      <c r="C32" s="89">
        <v>2</v>
      </c>
      <c r="D32" s="187" t="s">
        <v>208</v>
      </c>
      <c r="E32" s="187" t="s">
        <v>209</v>
      </c>
      <c r="F32" s="171" t="s">
        <v>210</v>
      </c>
      <c r="G32" s="186" t="s">
        <v>211</v>
      </c>
      <c r="H32" s="187" t="s">
        <v>212</v>
      </c>
      <c r="I32" s="171" t="s">
        <v>213</v>
      </c>
      <c r="J32" s="186" t="s">
        <v>214</v>
      </c>
      <c r="K32" s="186" t="s">
        <v>215</v>
      </c>
      <c r="L32" s="187" t="s">
        <v>216</v>
      </c>
      <c r="M32" s="188" t="s">
        <v>217</v>
      </c>
      <c r="N32" s="188" t="s">
        <v>218</v>
      </c>
    </row>
    <row r="33" spans="1:14" x14ac:dyDescent="0.3">
      <c r="A33" s="90" t="s">
        <v>219</v>
      </c>
      <c r="B33" s="89" t="s">
        <v>220</v>
      </c>
      <c r="C33" s="89">
        <v>6</v>
      </c>
      <c r="D33" s="186" t="s">
        <v>309</v>
      </c>
      <c r="E33" s="252" t="s">
        <v>310</v>
      </c>
      <c r="F33" s="172" t="s">
        <v>311</v>
      </c>
      <c r="G33" s="187" t="s">
        <v>118</v>
      </c>
      <c r="H33" s="187"/>
      <c r="I33" s="187"/>
      <c r="J33" s="186" t="s">
        <v>312</v>
      </c>
      <c r="K33" s="186" t="s">
        <v>313</v>
      </c>
      <c r="L33" s="187" t="s">
        <v>314</v>
      </c>
      <c r="M33" s="188" t="s">
        <v>240</v>
      </c>
      <c r="N33" s="188" t="s">
        <v>315</v>
      </c>
    </row>
    <row r="34" spans="1:14" x14ac:dyDescent="0.3">
      <c r="A34" s="90" t="s">
        <v>216</v>
      </c>
      <c r="B34" s="89" t="s">
        <v>217</v>
      </c>
      <c r="C34" s="89">
        <v>2</v>
      </c>
      <c r="D34" s="187" t="s">
        <v>208</v>
      </c>
      <c r="E34" s="187" t="s">
        <v>209</v>
      </c>
      <c r="F34" s="171" t="s">
        <v>210</v>
      </c>
      <c r="G34" s="186" t="s">
        <v>211</v>
      </c>
      <c r="H34" s="187" t="s">
        <v>212</v>
      </c>
      <c r="I34" s="171" t="s">
        <v>213</v>
      </c>
      <c r="J34" s="186" t="s">
        <v>214</v>
      </c>
      <c r="K34" s="186" t="s">
        <v>215</v>
      </c>
      <c r="L34" s="187" t="s">
        <v>216</v>
      </c>
      <c r="M34" s="188" t="s">
        <v>217</v>
      </c>
      <c r="N34" s="188" t="s">
        <v>218</v>
      </c>
    </row>
    <row r="35" spans="1:14" x14ac:dyDescent="0.3">
      <c r="A35" s="90" t="s">
        <v>221</v>
      </c>
      <c r="B35" s="89" t="s">
        <v>222</v>
      </c>
      <c r="C35" s="89">
        <v>4</v>
      </c>
      <c r="D35" s="186" t="s">
        <v>102</v>
      </c>
      <c r="E35" s="187" t="s">
        <v>103</v>
      </c>
      <c r="F35" s="170" t="s">
        <v>104</v>
      </c>
      <c r="G35" s="187" t="s">
        <v>105</v>
      </c>
      <c r="H35" s="187" t="s">
        <v>106</v>
      </c>
      <c r="I35" s="171" t="s">
        <v>107</v>
      </c>
      <c r="J35" s="187" t="s">
        <v>108</v>
      </c>
      <c r="K35" s="186" t="s">
        <v>109</v>
      </c>
      <c r="L35" s="187" t="s">
        <v>110</v>
      </c>
      <c r="M35" s="188" t="s">
        <v>111</v>
      </c>
      <c r="N35" s="188" t="s">
        <v>112</v>
      </c>
    </row>
    <row r="36" spans="1:14" x14ac:dyDescent="0.3">
      <c r="A36" s="90" t="s">
        <v>223</v>
      </c>
      <c r="B36" s="89" t="s">
        <v>224</v>
      </c>
      <c r="C36" s="89">
        <v>8</v>
      </c>
      <c r="D36" s="186" t="s">
        <v>147</v>
      </c>
      <c r="E36" s="187" t="s">
        <v>148</v>
      </c>
      <c r="F36" s="170" t="s">
        <v>149</v>
      </c>
      <c r="G36" s="186" t="s">
        <v>150</v>
      </c>
      <c r="H36" s="187" t="s">
        <v>151</v>
      </c>
      <c r="I36" s="171" t="s">
        <v>152</v>
      </c>
      <c r="J36" s="186" t="s">
        <v>153</v>
      </c>
      <c r="K36" s="186" t="s">
        <v>154</v>
      </c>
      <c r="L36" s="187" t="s">
        <v>155</v>
      </c>
      <c r="M36" s="188" t="s">
        <v>66</v>
      </c>
      <c r="N36" s="188" t="s">
        <v>156</v>
      </c>
    </row>
    <row r="37" spans="1:14" x14ac:dyDescent="0.3">
      <c r="A37" s="90" t="s">
        <v>225</v>
      </c>
      <c r="B37" s="89" t="s">
        <v>226</v>
      </c>
      <c r="C37" s="89">
        <v>5</v>
      </c>
      <c r="D37" s="186" t="s">
        <v>137</v>
      </c>
      <c r="E37" s="187" t="s">
        <v>138</v>
      </c>
      <c r="F37" s="170" t="s">
        <v>139</v>
      </c>
      <c r="G37" s="187" t="s">
        <v>118</v>
      </c>
      <c r="H37" s="187"/>
      <c r="I37" s="187"/>
      <c r="J37" s="186" t="s">
        <v>140</v>
      </c>
      <c r="K37" s="186" t="s">
        <v>141</v>
      </c>
      <c r="L37" s="187" t="s">
        <v>142</v>
      </c>
      <c r="M37" s="188" t="s">
        <v>143</v>
      </c>
      <c r="N37" s="188" t="s">
        <v>144</v>
      </c>
    </row>
    <row r="38" spans="1:14" x14ac:dyDescent="0.3">
      <c r="A38" s="90" t="s">
        <v>227</v>
      </c>
      <c r="B38" s="89" t="s">
        <v>228</v>
      </c>
      <c r="C38" s="89">
        <v>6</v>
      </c>
      <c r="D38" s="186" t="s">
        <v>309</v>
      </c>
      <c r="E38" s="252" t="s">
        <v>310</v>
      </c>
      <c r="F38" s="172" t="s">
        <v>311</v>
      </c>
      <c r="G38" s="187" t="s">
        <v>118</v>
      </c>
      <c r="H38" s="187"/>
      <c r="I38" s="187"/>
      <c r="J38" s="186" t="s">
        <v>312</v>
      </c>
      <c r="K38" s="186" t="s">
        <v>313</v>
      </c>
      <c r="L38" s="187" t="s">
        <v>314</v>
      </c>
      <c r="M38" s="188" t="s">
        <v>240</v>
      </c>
      <c r="N38" s="188" t="s">
        <v>315</v>
      </c>
    </row>
    <row r="39" spans="1:14" x14ac:dyDescent="0.3">
      <c r="A39" s="90" t="s">
        <v>229</v>
      </c>
      <c r="B39" s="89" t="s">
        <v>230</v>
      </c>
      <c r="C39" s="89">
        <v>10</v>
      </c>
      <c r="D39" s="186" t="s">
        <v>115</v>
      </c>
      <c r="E39" s="186" t="s">
        <v>116</v>
      </c>
      <c r="F39" s="171" t="s">
        <v>117</v>
      </c>
      <c r="G39" s="186" t="s">
        <v>118</v>
      </c>
      <c r="H39" s="187"/>
      <c r="I39" s="187"/>
      <c r="J39" s="187" t="s">
        <v>119</v>
      </c>
      <c r="K39" s="187" t="s">
        <v>120</v>
      </c>
      <c r="L39" s="187" t="s">
        <v>121</v>
      </c>
      <c r="M39" s="188" t="s">
        <v>122</v>
      </c>
      <c r="N39" s="188">
        <v>98101</v>
      </c>
    </row>
    <row r="40" spans="1:14" x14ac:dyDescent="0.3">
      <c r="A40" s="90" t="s">
        <v>231</v>
      </c>
      <c r="B40" s="89" t="s">
        <v>232</v>
      </c>
      <c r="C40" s="89">
        <v>1</v>
      </c>
      <c r="D40" s="187" t="s">
        <v>159</v>
      </c>
      <c r="E40" s="187" t="s">
        <v>160</v>
      </c>
      <c r="F40" s="171" t="s">
        <v>161</v>
      </c>
      <c r="G40" s="187" t="s">
        <v>118</v>
      </c>
      <c r="H40" s="187"/>
      <c r="I40" s="187"/>
      <c r="J40" s="186" t="s">
        <v>162</v>
      </c>
      <c r="K40" s="186" t="s">
        <v>163</v>
      </c>
      <c r="L40" s="187" t="s">
        <v>164</v>
      </c>
      <c r="M40" s="188" t="s">
        <v>165</v>
      </c>
      <c r="N40" s="188" t="s">
        <v>166</v>
      </c>
    </row>
    <row r="41" spans="1:14" x14ac:dyDescent="0.3">
      <c r="A41" s="90" t="s">
        <v>233</v>
      </c>
      <c r="B41" s="89" t="s">
        <v>234</v>
      </c>
      <c r="C41" s="89">
        <v>4</v>
      </c>
      <c r="D41" s="186" t="s">
        <v>102</v>
      </c>
      <c r="E41" s="187" t="s">
        <v>103</v>
      </c>
      <c r="F41" s="170" t="s">
        <v>104</v>
      </c>
      <c r="G41" s="187" t="s">
        <v>105</v>
      </c>
      <c r="H41" s="187" t="s">
        <v>106</v>
      </c>
      <c r="I41" s="171" t="s">
        <v>107</v>
      </c>
      <c r="J41" s="187" t="s">
        <v>108</v>
      </c>
      <c r="K41" s="186" t="s">
        <v>109</v>
      </c>
      <c r="L41" s="187" t="s">
        <v>110</v>
      </c>
      <c r="M41" s="188" t="s">
        <v>111</v>
      </c>
      <c r="N41" s="188" t="s">
        <v>112</v>
      </c>
    </row>
    <row r="42" spans="1:14" x14ac:dyDescent="0.3">
      <c r="A42" s="90" t="s">
        <v>235</v>
      </c>
      <c r="B42" s="89" t="s">
        <v>236</v>
      </c>
      <c r="C42" s="89">
        <v>8</v>
      </c>
      <c r="D42" s="186" t="s">
        <v>147</v>
      </c>
      <c r="E42" s="187" t="s">
        <v>148</v>
      </c>
      <c r="F42" s="170" t="s">
        <v>149</v>
      </c>
      <c r="G42" s="186" t="s">
        <v>150</v>
      </c>
      <c r="H42" s="187" t="s">
        <v>151</v>
      </c>
      <c r="I42" s="171" t="s">
        <v>152</v>
      </c>
      <c r="J42" s="186" t="s">
        <v>153</v>
      </c>
      <c r="K42" s="186" t="s">
        <v>154</v>
      </c>
      <c r="L42" s="187" t="s">
        <v>155</v>
      </c>
      <c r="M42" s="188" t="s">
        <v>66</v>
      </c>
      <c r="N42" s="188" t="s">
        <v>156</v>
      </c>
    </row>
    <row r="43" spans="1:14" x14ac:dyDescent="0.3">
      <c r="A43" s="90" t="s">
        <v>237</v>
      </c>
      <c r="B43" s="89" t="s">
        <v>238</v>
      </c>
      <c r="C43" s="89">
        <v>4</v>
      </c>
      <c r="D43" s="186" t="s">
        <v>102</v>
      </c>
      <c r="E43" s="187" t="s">
        <v>103</v>
      </c>
      <c r="F43" s="170" t="s">
        <v>104</v>
      </c>
      <c r="G43" s="187" t="s">
        <v>105</v>
      </c>
      <c r="H43" s="187" t="s">
        <v>106</v>
      </c>
      <c r="I43" s="171" t="s">
        <v>107</v>
      </c>
      <c r="J43" s="187" t="s">
        <v>108</v>
      </c>
      <c r="K43" s="186" t="s">
        <v>109</v>
      </c>
      <c r="L43" s="187" t="s">
        <v>110</v>
      </c>
      <c r="M43" s="188" t="s">
        <v>111</v>
      </c>
      <c r="N43" s="188" t="s">
        <v>112</v>
      </c>
    </row>
    <row r="44" spans="1:14" x14ac:dyDescent="0.3">
      <c r="A44" s="90" t="s">
        <v>239</v>
      </c>
      <c r="B44" s="89" t="s">
        <v>240</v>
      </c>
      <c r="C44" s="89">
        <v>6</v>
      </c>
      <c r="D44" s="186" t="s">
        <v>309</v>
      </c>
      <c r="E44" s="252" t="s">
        <v>310</v>
      </c>
      <c r="F44" s="172" t="s">
        <v>311</v>
      </c>
      <c r="G44" s="187" t="s">
        <v>118</v>
      </c>
      <c r="H44" s="187"/>
      <c r="I44" s="187"/>
      <c r="J44" s="186" t="s">
        <v>312</v>
      </c>
      <c r="K44" s="186" t="s">
        <v>313</v>
      </c>
      <c r="L44" s="187" t="s">
        <v>314</v>
      </c>
      <c r="M44" s="188" t="s">
        <v>240</v>
      </c>
      <c r="N44" s="188" t="s">
        <v>315</v>
      </c>
    </row>
    <row r="45" spans="1:14" x14ac:dyDescent="0.3">
      <c r="A45" s="90" t="s">
        <v>241</v>
      </c>
      <c r="B45" s="89" t="s">
        <v>242</v>
      </c>
      <c r="C45" s="89">
        <v>8</v>
      </c>
      <c r="D45" s="186" t="s">
        <v>147</v>
      </c>
      <c r="E45" s="187" t="s">
        <v>148</v>
      </c>
      <c r="F45" s="170" t="s">
        <v>149</v>
      </c>
      <c r="G45" s="186" t="s">
        <v>150</v>
      </c>
      <c r="H45" s="187" t="s">
        <v>151</v>
      </c>
      <c r="I45" s="171" t="s">
        <v>152</v>
      </c>
      <c r="J45" s="186" t="s">
        <v>153</v>
      </c>
      <c r="K45" s="186" t="s">
        <v>154</v>
      </c>
      <c r="L45" s="187" t="s">
        <v>155</v>
      </c>
      <c r="M45" s="188" t="s">
        <v>66</v>
      </c>
      <c r="N45" s="188" t="s">
        <v>156</v>
      </c>
    </row>
    <row r="46" spans="1:14" x14ac:dyDescent="0.3">
      <c r="A46" s="90" t="s">
        <v>243</v>
      </c>
      <c r="B46" s="89" t="s">
        <v>244</v>
      </c>
      <c r="C46" s="89">
        <v>1</v>
      </c>
      <c r="D46" s="187" t="s">
        <v>159</v>
      </c>
      <c r="E46" s="187" t="s">
        <v>160</v>
      </c>
      <c r="F46" s="171" t="s">
        <v>161</v>
      </c>
      <c r="G46" s="187" t="s">
        <v>118</v>
      </c>
      <c r="H46" s="187"/>
      <c r="I46" s="187"/>
      <c r="J46" s="186" t="s">
        <v>162</v>
      </c>
      <c r="K46" s="186" t="s">
        <v>163</v>
      </c>
      <c r="L46" s="187" t="s">
        <v>164</v>
      </c>
      <c r="M46" s="188" t="s">
        <v>165</v>
      </c>
      <c r="N46" s="188" t="s">
        <v>166</v>
      </c>
    </row>
    <row r="47" spans="1:14" x14ac:dyDescent="0.3">
      <c r="A47" s="90" t="s">
        <v>245</v>
      </c>
      <c r="B47" s="89" t="s">
        <v>122</v>
      </c>
      <c r="C47" s="89">
        <v>10</v>
      </c>
      <c r="D47" s="186" t="s">
        <v>115</v>
      </c>
      <c r="E47" s="186" t="s">
        <v>116</v>
      </c>
      <c r="F47" s="171" t="s">
        <v>117</v>
      </c>
      <c r="G47" s="186" t="s">
        <v>118</v>
      </c>
      <c r="H47" s="187"/>
      <c r="I47" s="187"/>
      <c r="J47" s="187" t="s">
        <v>119</v>
      </c>
      <c r="K47" s="187" t="s">
        <v>120</v>
      </c>
      <c r="L47" s="187" t="s">
        <v>121</v>
      </c>
      <c r="M47" s="188" t="s">
        <v>122</v>
      </c>
      <c r="N47" s="188">
        <v>98101</v>
      </c>
    </row>
    <row r="48" spans="1:14" x14ac:dyDescent="0.3">
      <c r="A48" s="90" t="s">
        <v>246</v>
      </c>
      <c r="B48" s="89" t="s">
        <v>247</v>
      </c>
      <c r="C48" s="89">
        <v>5</v>
      </c>
      <c r="D48" s="186" t="s">
        <v>137</v>
      </c>
      <c r="E48" s="187" t="s">
        <v>138</v>
      </c>
      <c r="F48" s="170" t="s">
        <v>139</v>
      </c>
      <c r="G48" s="187" t="s">
        <v>118</v>
      </c>
      <c r="H48" s="187"/>
      <c r="I48" s="187"/>
      <c r="J48" s="186" t="s">
        <v>140</v>
      </c>
      <c r="K48" s="186" t="s">
        <v>141</v>
      </c>
      <c r="L48" s="187" t="s">
        <v>142</v>
      </c>
      <c r="M48" s="188" t="s">
        <v>143</v>
      </c>
      <c r="N48" s="188" t="s">
        <v>144</v>
      </c>
    </row>
    <row r="49" spans="1:14" x14ac:dyDescent="0.3">
      <c r="A49" s="90" t="s">
        <v>248</v>
      </c>
      <c r="B49" s="89" t="s">
        <v>249</v>
      </c>
      <c r="C49" s="89">
        <v>8</v>
      </c>
      <c r="D49" s="186" t="s">
        <v>147</v>
      </c>
      <c r="E49" s="187" t="s">
        <v>148</v>
      </c>
      <c r="F49" s="170" t="s">
        <v>149</v>
      </c>
      <c r="G49" s="186" t="s">
        <v>150</v>
      </c>
      <c r="H49" s="187" t="s">
        <v>151</v>
      </c>
      <c r="I49" s="171" t="s">
        <v>152</v>
      </c>
      <c r="J49" s="186" t="s">
        <v>153</v>
      </c>
      <c r="K49" s="186" t="s">
        <v>154</v>
      </c>
      <c r="L49" s="187" t="s">
        <v>155</v>
      </c>
      <c r="M49" s="188" t="s">
        <v>66</v>
      </c>
      <c r="N49" s="188" t="s">
        <v>156</v>
      </c>
    </row>
    <row r="50" spans="1:14" x14ac:dyDescent="0.3">
      <c r="A50" s="90" t="s">
        <v>250</v>
      </c>
      <c r="B50" s="89" t="s">
        <v>251</v>
      </c>
      <c r="C50" s="89">
        <v>3</v>
      </c>
      <c r="D50" s="186" t="s">
        <v>118</v>
      </c>
      <c r="E50" s="187"/>
      <c r="F50" s="187"/>
      <c r="G50" s="187"/>
      <c r="H50" s="187"/>
      <c r="I50" s="187"/>
      <c r="J50" s="187"/>
      <c r="K50" s="187"/>
      <c r="L50" s="187"/>
      <c r="M50" s="188"/>
      <c r="N50" s="188"/>
    </row>
    <row r="51" spans="1:14" x14ac:dyDescent="0.3">
      <c r="A51" s="90" t="s">
        <v>252</v>
      </c>
      <c r="B51" s="89" t="s">
        <v>253</v>
      </c>
      <c r="C51" s="89">
        <v>3</v>
      </c>
      <c r="D51" s="186" t="s">
        <v>118</v>
      </c>
      <c r="E51" s="187"/>
      <c r="F51" s="187"/>
      <c r="G51" s="187"/>
      <c r="H51" s="187"/>
      <c r="I51" s="187"/>
      <c r="J51" s="187"/>
      <c r="K51" s="187"/>
      <c r="L51" s="187"/>
      <c r="M51" s="188"/>
      <c r="N51" s="188"/>
    </row>
    <row r="52" spans="1:14" x14ac:dyDescent="0.3">
      <c r="A52" s="90" t="s">
        <v>254</v>
      </c>
      <c r="B52" s="89" t="s">
        <v>255</v>
      </c>
      <c r="C52" s="89">
        <v>3</v>
      </c>
      <c r="D52" s="186" t="s">
        <v>118</v>
      </c>
      <c r="E52" s="187"/>
      <c r="F52" s="187"/>
      <c r="G52" s="187"/>
      <c r="H52" s="187"/>
      <c r="I52" s="187"/>
      <c r="J52" s="187"/>
      <c r="K52" s="187"/>
      <c r="L52" s="187"/>
      <c r="M52" s="188"/>
      <c r="N52" s="188"/>
    </row>
    <row r="53" spans="1:14" x14ac:dyDescent="0.3">
      <c r="A53" s="90" t="s">
        <v>256</v>
      </c>
      <c r="B53" s="89" t="s">
        <v>257</v>
      </c>
      <c r="C53" s="89">
        <v>3</v>
      </c>
      <c r="D53" s="186" t="s">
        <v>118</v>
      </c>
      <c r="E53" s="187"/>
      <c r="F53" s="187"/>
      <c r="G53" s="187"/>
      <c r="H53" s="187"/>
      <c r="I53" s="187"/>
      <c r="J53" s="187"/>
      <c r="K53" s="187"/>
      <c r="L53" s="187"/>
      <c r="M53" s="188"/>
      <c r="N53" s="188"/>
    </row>
    <row r="54" spans="1:14" x14ac:dyDescent="0.3">
      <c r="A54" s="90" t="s">
        <v>258</v>
      </c>
      <c r="B54" s="89" t="s">
        <v>259</v>
      </c>
      <c r="C54" s="89">
        <v>3</v>
      </c>
      <c r="D54" s="186" t="s">
        <v>118</v>
      </c>
      <c r="E54" s="187"/>
      <c r="F54" s="187"/>
      <c r="G54" s="187"/>
      <c r="H54" s="187"/>
      <c r="I54" s="187"/>
      <c r="J54" s="187"/>
      <c r="K54" s="187"/>
      <c r="L54" s="187"/>
      <c r="M54" s="188"/>
      <c r="N54" s="188"/>
    </row>
    <row r="55" spans="1:14" x14ac:dyDescent="0.3">
      <c r="A55" s="90" t="s">
        <v>260</v>
      </c>
      <c r="B55" s="89" t="s">
        <v>261</v>
      </c>
      <c r="C55" s="89">
        <v>3</v>
      </c>
      <c r="D55" s="186" t="s">
        <v>118</v>
      </c>
      <c r="E55" s="187"/>
      <c r="F55" s="187"/>
      <c r="G55" s="187"/>
      <c r="H55" s="187"/>
      <c r="I55" s="187"/>
      <c r="J55" s="187"/>
      <c r="K55" s="187"/>
      <c r="L55" s="187"/>
      <c r="M55" s="188"/>
      <c r="N55" s="188"/>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Registration FAQs</vt:lpstr>
      <vt:lpstr>Instructions</vt:lpstr>
      <vt:lpstr>Inputs</vt:lpstr>
      <vt:lpstr>Controls and Restrictions</vt:lpstr>
      <vt:lpstr>Total Emissions</vt:lpstr>
      <vt:lpstr>Output-Summary Printout</vt:lpstr>
      <vt:lpstr>Change Log</vt:lpstr>
      <vt:lpstr>Emission Factors</vt:lpstr>
      <vt:lpstr>Additional References</vt:lpstr>
      <vt:lpstr>EPA Regional Contact Info</vt:lpstr>
      <vt:lpstr>Actual_Hours_of_Operation_per_Week</vt:lpstr>
      <vt:lpstr>Average_Gallons_per_Refueling_Event</vt:lpstr>
      <vt:lpstr>Average_Time_between_Refueling_Events</vt:lpstr>
      <vt:lpstr>CO_PM10_Attainment_List</vt:lpstr>
      <vt:lpstr>Fastest_Time_between_Start_of_Refueling_Events</vt:lpstr>
      <vt:lpstr>Filling_Method_List</vt:lpstr>
      <vt:lpstr>Number_Refueling_Positions</vt:lpstr>
      <vt:lpstr>Ozone_Attainment_List</vt:lpstr>
      <vt:lpstr>'Controls and Restrictions'!Print_Area</vt:lpstr>
      <vt:lpstr>Inputs!Print_Area</vt:lpstr>
      <vt:lpstr>Instructions!Print_Area</vt:lpstr>
      <vt:lpstr>'Output-Summary Printout'!Print_Area</vt:lpstr>
      <vt:lpstr>'Registration FAQs'!Print_Area</vt:lpstr>
      <vt:lpstr>SO2_PM25_Attainment_List</vt:lpstr>
      <vt:lpstr>State_List</vt:lpstr>
      <vt:lpstr>VOC_Control_Multiplier_Filling</vt:lpstr>
      <vt:lpstr>VOC_Control_Multiplier_Storage_Tank_Breathing</vt:lpstr>
      <vt:lpstr>VOC_Reg_EF_Dispensing</vt:lpstr>
      <vt:lpstr>VOC_Reg_EF_Spillage</vt:lpstr>
      <vt:lpstr>VOC_Reg_EF_Storage_Tank_Breathing_Losses</vt:lpstr>
      <vt:lpstr>VOC_Reg_EF_Storage_Tank_Filling</vt:lpstr>
      <vt:lpstr>VOC_Unc_EF_Dispensing</vt:lpstr>
      <vt:lpstr>VOC_Unc_EF_Spillage</vt:lpstr>
      <vt:lpstr>VOC_Unc_EF_Storage_Tank_Breathing_Losses</vt:lpstr>
      <vt:lpstr>VOC_Unc_EF_Storage_Tank_Filling</vt:lpstr>
      <vt:lpstr>Yes_No_Vent_Valves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2013-01-25T17:55:14Z</cp:lastPrinted>
  <dcterms:created xsi:type="dcterms:W3CDTF">1999-01-25T20:14:01Z</dcterms:created>
  <dcterms:modified xsi:type="dcterms:W3CDTF">2016-02-03T17:51:45Z</dcterms:modified>
</cp:coreProperties>
</file>