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DIXON\Desktop\"/>
    </mc:Choice>
  </mc:AlternateContent>
  <workbookProtection workbookPassword="C969" lockStructure="1"/>
  <bookViews>
    <workbookView xWindow="48" yWindow="1092" windowWidth="15480" windowHeight="10356" tabRatio="759"/>
  </bookViews>
  <sheets>
    <sheet name="Registration FAQs" sheetId="35" r:id="rId1"/>
    <sheet name="Instructions" sheetId="1" r:id="rId2"/>
    <sheet name="Inputs" sheetId="13" r:id="rId3"/>
    <sheet name="Controls and Restrictions" sheetId="38" r:id="rId4"/>
    <sheet name="Total Emissions" sheetId="31" r:id="rId5"/>
    <sheet name="Output-Summary Printout" sheetId="37" r:id="rId6"/>
    <sheet name="Change Log" sheetId="14" state="hidden" r:id="rId7"/>
    <sheet name="Emission Factors" sheetId="9" state="hidden" r:id="rId8"/>
    <sheet name="Additional References" sheetId="20" state="hidden" r:id="rId9"/>
    <sheet name="EPA Regional Contact Info" sheetId="33" state="hidden" r:id="rId10"/>
  </sheets>
  <definedNames>
    <definedName name="_xlnm._FilterDatabase" localSheetId="9" hidden="1">'EPA Regional Contact Info'!$A$4:$N$55</definedName>
    <definedName name="Actual_Hours_of_Operation_per_Week">Inputs!$C$42</definedName>
    <definedName name="Average_Gallons_per_Refueling_Event">Inputs!$E$21</definedName>
    <definedName name="Average_Time_between_Refueling_Events">Inputs!$E$24</definedName>
    <definedName name="CO_PM10_Attainment_List">Inputs!$E$3:$E$5</definedName>
    <definedName name="Fastest_Time_between_Start_of_Refueling_Events">'Additional References'!$B$6</definedName>
    <definedName name="Filling_Method_List">'Controls and Restrictions'!$F$4:$F$6</definedName>
    <definedName name="Number_Refueling_Positions">Inputs!$C$41</definedName>
    <definedName name="Ozone_Attainment_List">Inputs!$E$8:$E$13</definedName>
    <definedName name="_xlnm.Print_Area" localSheetId="3">'Controls and Restrictions'!$A$1:$C$16</definedName>
    <definedName name="_xlnm.Print_Area" localSheetId="2">Inputs!$A$1:$C$46</definedName>
    <definedName name="_xlnm.Print_Area" localSheetId="1">Instructions!$A$1:$P$43</definedName>
    <definedName name="_xlnm.Print_Area" localSheetId="5">'Output-Summary Printout'!$A$1:$F$42</definedName>
    <definedName name="_xlnm.Print_Area" localSheetId="0">'Registration FAQs'!$B$1:$C$37</definedName>
    <definedName name="SO2_PM25_Attainment_List">Inputs!$E$16:$E$17</definedName>
    <definedName name="State_List">Inputs!$E$27:$E$71</definedName>
    <definedName name="VOC_Control_Multiplier_Filling">'Controls and Restrictions'!$F$9</definedName>
    <definedName name="VOC_Control_Multiplier_Storage_Tank_Breathing">'Controls and Restrictions'!$F$16</definedName>
    <definedName name="VOC_Reg_EF_Dispensing">'Emission Factors'!$D$6</definedName>
    <definedName name="VOC_Reg_EF_Spillage">'Emission Factors'!$D$7</definedName>
    <definedName name="VOC_Reg_EF_Storage_Tank_Breathing_Losses">'Emission Factors'!$D$5</definedName>
    <definedName name="VOC_Reg_EF_Storage_Tank_Filling">'Emission Factors'!$D$4</definedName>
    <definedName name="VOC_Unc_EF_Dispensing">'Emission Factors'!$C$6</definedName>
    <definedName name="VOC_Unc_EF_Spillage">'Emission Factors'!$C$7</definedName>
    <definedName name="VOC_Unc_EF_Storage_Tank_Breathing_Losses">'Emission Factors'!$C$5</definedName>
    <definedName name="VOC_Unc_EF_Storage_Tank_Filling">'Emission Factors'!$C$4</definedName>
    <definedName name="Yes_No_Vent_Valves">'Controls and Restrictions'!$F$12:$F$13</definedName>
  </definedNames>
  <calcPr calcId="152511"/>
  <customWorkbookViews>
    <customWorkbookView name="rhamel - Personal View" guid="{8C263A95-99F9-4260-B64A-0E771D03F536}" mergeInterval="0" personalView="1" maximized="1" windowWidth="1256" windowHeight="803" tabRatio="910" activeSheetId="8"/>
  </customWorkbookViews>
</workbook>
</file>

<file path=xl/calcChain.xml><?xml version="1.0" encoding="utf-8"?>
<calcChain xmlns="http://schemas.openxmlformats.org/spreadsheetml/2006/main">
  <c r="E24" i="13" l="1"/>
  <c r="E21" i="13"/>
  <c r="F9" i="38"/>
  <c r="F16" i="38"/>
  <c r="C6" i="9"/>
  <c r="E70" i="13" l="1"/>
  <c r="E71" i="13"/>
  <c r="E61" i="13"/>
  <c r="E62" i="13"/>
  <c r="E63" i="13"/>
  <c r="E64" i="13"/>
  <c r="E65" i="13"/>
  <c r="E66" i="13"/>
  <c r="E67" i="13"/>
  <c r="E68" i="13"/>
  <c r="E69" i="13"/>
  <c r="E52" i="13"/>
  <c r="E53" i="13"/>
  <c r="E54" i="13"/>
  <c r="E55" i="13"/>
  <c r="E56" i="13"/>
  <c r="E57" i="13"/>
  <c r="E58" i="13"/>
  <c r="E59" i="13"/>
  <c r="E60" i="13"/>
  <c r="E49" i="13"/>
  <c r="E50" i="13"/>
  <c r="E51" i="13"/>
  <c r="E28" i="13"/>
  <c r="E29" i="13"/>
  <c r="E30" i="13"/>
  <c r="E31" i="13"/>
  <c r="E32" i="13"/>
  <c r="E33" i="13"/>
  <c r="E34" i="13"/>
  <c r="E35" i="13"/>
  <c r="E36" i="13"/>
  <c r="E37" i="13"/>
  <c r="E38" i="13"/>
  <c r="E39" i="13"/>
  <c r="E40" i="13"/>
  <c r="E41" i="13"/>
  <c r="E42" i="13"/>
  <c r="E43" i="13"/>
  <c r="E44" i="13"/>
  <c r="E45" i="13"/>
  <c r="E46" i="13"/>
  <c r="E47" i="13"/>
  <c r="E48" i="13"/>
  <c r="E27" i="13"/>
  <c r="L22" i="37"/>
  <c r="L20" i="37"/>
  <c r="L18" i="37"/>
  <c r="L16" i="37"/>
  <c r="L14" i="37"/>
  <c r="L12" i="37"/>
  <c r="F22" i="37"/>
  <c r="F20" i="37"/>
  <c r="F18" i="37"/>
  <c r="F16" i="37"/>
  <c r="F14" i="37"/>
  <c r="F12" i="37"/>
  <c r="A33" i="37"/>
  <c r="E5" i="37"/>
  <c r="E4" i="37"/>
  <c r="E3" i="37"/>
  <c r="B5" i="37"/>
  <c r="B4" i="37"/>
  <c r="B3" i="37"/>
  <c r="D17" i="31"/>
  <c r="E14" i="37" s="1"/>
  <c r="E17" i="31"/>
  <c r="E16" i="37" s="1"/>
  <c r="G17" i="31"/>
  <c r="E20" i="37" s="1"/>
  <c r="M20" i="37" s="1"/>
  <c r="H17" i="31"/>
  <c r="E22" i="37" s="1"/>
  <c r="C17" i="31"/>
  <c r="E12" i="37" s="1"/>
  <c r="D9" i="31"/>
  <c r="C14" i="37" s="1"/>
  <c r="E9" i="31"/>
  <c r="C16" i="37" s="1"/>
  <c r="G9" i="31"/>
  <c r="C20" i="37" s="1"/>
  <c r="H9" i="31"/>
  <c r="C22" i="37" s="1"/>
  <c r="C9" i="31"/>
  <c r="C12" i="37" s="1"/>
  <c r="M16" i="37" l="1"/>
  <c r="K22" i="37"/>
  <c r="M22" i="37"/>
  <c r="M14" i="37"/>
  <c r="M12" i="37"/>
  <c r="K14" i="37"/>
  <c r="K12" i="37"/>
  <c r="K16" i="37"/>
  <c r="K20" i="37"/>
  <c r="C7" i="9" l="1"/>
  <c r="D7" i="9" s="1"/>
  <c r="D6" i="9"/>
  <c r="D5" i="9"/>
  <c r="D4" i="9"/>
  <c r="C25" i="13" l="1"/>
  <c r="D38" i="37" s="1"/>
  <c r="C24" i="13"/>
  <c r="D37" i="37" s="1"/>
  <c r="C23" i="13"/>
  <c r="D36" i="37" s="1"/>
  <c r="C22" i="13"/>
  <c r="D35" i="37" s="1"/>
  <c r="C21" i="13"/>
  <c r="C20" i="13"/>
  <c r="C19" i="13"/>
  <c r="C18" i="13"/>
  <c r="D41" i="37" s="1"/>
  <c r="C17" i="13"/>
  <c r="D40" i="37" s="1"/>
  <c r="C16" i="13"/>
  <c r="D34" i="37" s="1"/>
  <c r="B15" i="13"/>
  <c r="B2" i="1" l="1"/>
  <c r="B1" i="1" l="1"/>
  <c r="F15" i="31"/>
  <c r="F16" i="31"/>
  <c r="C44" i="13"/>
  <c r="F14" i="31"/>
  <c r="F13" i="31"/>
  <c r="F17" i="31" l="1"/>
  <c r="E18" i="37" s="1"/>
  <c r="K18" i="37" s="1"/>
  <c r="M18" i="37" l="1"/>
  <c r="C46" i="13"/>
  <c r="F7" i="31"/>
  <c r="F8" i="31"/>
  <c r="F6" i="31"/>
  <c r="F5" i="31"/>
  <c r="A30" i="37" l="1"/>
  <c r="A32" i="37" s="1"/>
  <c r="F9" i="31"/>
  <c r="C18" i="37" s="1"/>
</calcChain>
</file>

<file path=xl/sharedStrings.xml><?xml version="1.0" encoding="utf-8"?>
<sst xmlns="http://schemas.openxmlformats.org/spreadsheetml/2006/main" count="862" uniqueCount="415">
  <si>
    <t>Pollutant</t>
  </si>
  <si>
    <t>(tons/yr)</t>
  </si>
  <si>
    <t>volatile organic compound</t>
  </si>
  <si>
    <t>Purpose</t>
  </si>
  <si>
    <t>Facility Information</t>
  </si>
  <si>
    <t>Name</t>
  </si>
  <si>
    <t>Address</t>
  </si>
  <si>
    <t>Telephone</t>
  </si>
  <si>
    <t>Email</t>
  </si>
  <si>
    <t>Facility Contact</t>
  </si>
  <si>
    <t>Attainment</t>
  </si>
  <si>
    <t>Source Category Description</t>
  </si>
  <si>
    <t>Major Source</t>
  </si>
  <si>
    <t>Minor Source</t>
  </si>
  <si>
    <t>Nonattainment - extreme</t>
  </si>
  <si>
    <t>Nonattainment - severe</t>
  </si>
  <si>
    <t>Nonattainment - serious</t>
  </si>
  <si>
    <t>John Doe</t>
  </si>
  <si>
    <t>555-555-5555</t>
  </si>
  <si>
    <t>john.doe@acme.com</t>
  </si>
  <si>
    <t>101 Acme Way</t>
  </si>
  <si>
    <t>Date</t>
  </si>
  <si>
    <t>Change made by:</t>
  </si>
  <si>
    <t>Description</t>
  </si>
  <si>
    <t>Contact Information</t>
  </si>
  <si>
    <t>Workbook Version</t>
  </si>
  <si>
    <t>Instructions - Please read prior to filling out workbook</t>
  </si>
  <si>
    <t>Exceeds minor source threshold.</t>
  </si>
  <si>
    <t>Below minor source threshold.</t>
  </si>
  <si>
    <t>Icon Key</t>
  </si>
  <si>
    <t>Facility Name:</t>
  </si>
  <si>
    <t>Facility Address:</t>
  </si>
  <si>
    <t>Email:</t>
  </si>
  <si>
    <t>Emission Factors</t>
  </si>
  <si>
    <t>EF Denominator</t>
  </si>
  <si>
    <t>EF Numerator</t>
  </si>
  <si>
    <t>Source</t>
  </si>
  <si>
    <t>Initial workbook version.</t>
  </si>
  <si>
    <t>Affiliation:</t>
  </si>
  <si>
    <t>Abt Associates</t>
  </si>
  <si>
    <t>QA performed by:</t>
  </si>
  <si>
    <t>Air Basin Attainment Status</t>
  </si>
  <si>
    <t>1:  Facility Information</t>
  </si>
  <si>
    <t>2:  Facility Contact</t>
  </si>
  <si>
    <t>3:  Air Basin Attainment Status</t>
  </si>
  <si>
    <t>Steps to Complete this Workbook</t>
  </si>
  <si>
    <r>
      <t xml:space="preserve">On the </t>
    </r>
    <r>
      <rPr>
        <b/>
        <i/>
        <sz val="10"/>
        <rFont val="Arial"/>
        <family val="2"/>
      </rPr>
      <t>Inputs</t>
    </r>
    <r>
      <rPr>
        <sz val="10"/>
        <rFont val="Arial"/>
        <family val="2"/>
      </rPr>
      <t xml:space="preserve"> worksheet, replace the default contact information with information specific to your facility's primary contact.</t>
    </r>
  </si>
  <si>
    <t>Exceeds major source threshold.</t>
  </si>
  <si>
    <t>Additional References</t>
  </si>
  <si>
    <t>Data Element</t>
  </si>
  <si>
    <t>new source review</t>
  </si>
  <si>
    <t xml:space="preserve">Value </t>
  </si>
  <si>
    <r>
      <t>PM</t>
    </r>
    <r>
      <rPr>
        <vertAlign val="subscript"/>
        <sz val="10"/>
        <rFont val="Arial"/>
        <family val="2"/>
      </rPr>
      <t>10</t>
    </r>
    <r>
      <rPr>
        <sz val="10"/>
        <rFont val="Arial"/>
        <family val="2"/>
      </rPr>
      <t xml:space="preserve"> Attainment Status (select one):</t>
    </r>
  </si>
  <si>
    <r>
      <t>PM</t>
    </r>
    <r>
      <rPr>
        <b/>
        <vertAlign val="subscript"/>
        <sz val="10"/>
        <rFont val="Arial"/>
        <family val="2"/>
      </rPr>
      <t>10</t>
    </r>
  </si>
  <si>
    <r>
      <t>PM</t>
    </r>
    <r>
      <rPr>
        <b/>
        <vertAlign val="subscript"/>
        <sz val="10"/>
        <rFont val="Arial"/>
        <family val="2"/>
      </rPr>
      <t>2.5</t>
    </r>
  </si>
  <si>
    <t>carbon monoxide</t>
  </si>
  <si>
    <t>nitrogen oxides</t>
  </si>
  <si>
    <t>sulfur dioxide</t>
  </si>
  <si>
    <t>Units</t>
  </si>
  <si>
    <t>Registration Calculator Inputs</t>
  </si>
  <si>
    <t>Registration Summary</t>
  </si>
  <si>
    <t>Explanation of Text Colors and Shading</t>
  </si>
  <si>
    <t>Cells shaded gray do not need to be completed.</t>
  </si>
  <si>
    <t>Facility Questions</t>
  </si>
  <si>
    <t>CO Attainment Status (select one):</t>
  </si>
  <si>
    <r>
      <t>SO</t>
    </r>
    <r>
      <rPr>
        <vertAlign val="subscript"/>
        <sz val="10"/>
        <rFont val="Arial"/>
        <family val="2"/>
      </rPr>
      <t>2</t>
    </r>
    <r>
      <rPr>
        <sz val="10"/>
        <rFont val="Arial"/>
        <family val="2"/>
      </rPr>
      <t xml:space="preserve"> Attainment Status (select one):</t>
    </r>
  </si>
  <si>
    <t>CO</t>
  </si>
  <si>
    <t>VOC</t>
  </si>
  <si>
    <r>
      <t>NO</t>
    </r>
    <r>
      <rPr>
        <b/>
        <vertAlign val="subscript"/>
        <sz val="10"/>
        <rFont val="Arial"/>
        <family val="2"/>
      </rPr>
      <t>x</t>
    </r>
  </si>
  <si>
    <r>
      <t>SO</t>
    </r>
    <r>
      <rPr>
        <b/>
        <vertAlign val="subscript"/>
        <sz val="10"/>
        <rFont val="Arial"/>
        <family val="2"/>
      </rPr>
      <t>2</t>
    </r>
  </si>
  <si>
    <t>lb</t>
  </si>
  <si>
    <r>
      <t>SO</t>
    </r>
    <r>
      <rPr>
        <vertAlign val="subscript"/>
        <sz val="10"/>
        <rFont val="Arial"/>
        <family val="2"/>
      </rPr>
      <t>2</t>
    </r>
  </si>
  <si>
    <r>
      <t>PM</t>
    </r>
    <r>
      <rPr>
        <vertAlign val="subscript"/>
        <sz val="10"/>
        <rFont val="Arial"/>
        <family val="2"/>
      </rPr>
      <t>10</t>
    </r>
  </si>
  <si>
    <r>
      <t>PM</t>
    </r>
    <r>
      <rPr>
        <vertAlign val="subscript"/>
        <sz val="10"/>
        <rFont val="Arial"/>
        <family val="2"/>
      </rPr>
      <t>2.5</t>
    </r>
  </si>
  <si>
    <t>1000 gal</t>
  </si>
  <si>
    <t xml:space="preserve">jonathan_dorn@abtassoc.com </t>
  </si>
  <si>
    <t>Acronyms/Definitions</t>
  </si>
  <si>
    <t>EPA</t>
  </si>
  <si>
    <t>U.S. Environmental Protection Agency</t>
  </si>
  <si>
    <t>particulate matter less than or equal to 10 micrometers (µm) in size</t>
  </si>
  <si>
    <t>particulate matter less than or equal to 2.5 micrometers (µm) in size</t>
  </si>
  <si>
    <t>Total Emissions</t>
  </si>
  <si>
    <t>Emissions Source:</t>
  </si>
  <si>
    <t xml:space="preserve">http://www.epa.gov/oar/oaqps/greenbk/ancl.html </t>
  </si>
  <si>
    <t>4:  Facility Use Questions</t>
  </si>
  <si>
    <t>Threshold</t>
  </si>
  <si>
    <t>City</t>
  </si>
  <si>
    <t>State</t>
  </si>
  <si>
    <t>Zip Code</t>
  </si>
  <si>
    <t>Albuquerque</t>
  </si>
  <si>
    <t>EPA Regional Contact Information</t>
  </si>
  <si>
    <t>Regional Contact Information</t>
  </si>
  <si>
    <t>State Abbreviation</t>
  </si>
  <si>
    <t>EPA Region</t>
  </si>
  <si>
    <t>Alternate Name</t>
  </si>
  <si>
    <t>Alt Telephone</t>
  </si>
  <si>
    <t>Alt Email</t>
  </si>
  <si>
    <t>Address 1</t>
  </si>
  <si>
    <t>Address 2</t>
  </si>
  <si>
    <t>ZIP</t>
  </si>
  <si>
    <t>Alabama</t>
  </si>
  <si>
    <t>AL</t>
  </si>
  <si>
    <t>Ana Oquendo</t>
  </si>
  <si>
    <t>404-562-9781</t>
  </si>
  <si>
    <t>oquendo.ana@epa.gov</t>
  </si>
  <si>
    <t>Lorinda Shepherd</t>
  </si>
  <si>
    <t>404-562-8435</t>
  </si>
  <si>
    <t>shepherd.lorinda@epa.gov</t>
  </si>
  <si>
    <t>61 Forsyth Street, S.W.</t>
  </si>
  <si>
    <t>12th Floor</t>
  </si>
  <si>
    <t>Atlanta</t>
  </si>
  <si>
    <t>GA</t>
  </si>
  <si>
    <t>30303-8960</t>
  </si>
  <si>
    <t>Alaska</t>
  </si>
  <si>
    <t>AK</t>
  </si>
  <si>
    <t>Bill Todd</t>
  </si>
  <si>
    <t>206-553-6914</t>
  </si>
  <si>
    <t>todd.bill@epa.gov</t>
  </si>
  <si>
    <t>None</t>
  </si>
  <si>
    <t>1200 Sixth Avenue</t>
  </si>
  <si>
    <t>MC: AWT-107</t>
  </si>
  <si>
    <t>Seattle</t>
  </si>
  <si>
    <t>WA</t>
  </si>
  <si>
    <t>Arizona</t>
  </si>
  <si>
    <t>AZ</t>
  </si>
  <si>
    <t>Geoffrey Glass</t>
  </si>
  <si>
    <t>415-972-3498</t>
  </si>
  <si>
    <t>glass.geoffrey@epa.gov</t>
  </si>
  <si>
    <t>Roberto Gutierrez</t>
  </si>
  <si>
    <t>415-947-4276</t>
  </si>
  <si>
    <t>Gutierrez.roberto@epa.gov</t>
  </si>
  <si>
    <t xml:space="preserve">75 Hawthorne St. </t>
  </si>
  <si>
    <t>MC: AIR-3</t>
  </si>
  <si>
    <t>San Francisco</t>
  </si>
  <si>
    <t>CA</t>
  </si>
  <si>
    <t>Arkansas</t>
  </si>
  <si>
    <t>AR</t>
  </si>
  <si>
    <t>Kaushal Gupta</t>
  </si>
  <si>
    <t>312-886-6803</t>
  </si>
  <si>
    <t>gupta.kaushal@epa.gov</t>
  </si>
  <si>
    <t>77 West Jackson Boulevard</t>
  </si>
  <si>
    <t>Rm#: 18130</t>
  </si>
  <si>
    <t>Chicago</t>
  </si>
  <si>
    <t>IL</t>
  </si>
  <si>
    <t>60604-3507</t>
  </si>
  <si>
    <t>California</t>
  </si>
  <si>
    <t>Colorado</t>
  </si>
  <si>
    <t>Claudia Smith</t>
  </si>
  <si>
    <t>303-312-6520</t>
  </si>
  <si>
    <t>smith.claudia@epa.gov</t>
  </si>
  <si>
    <t>Kathleen Paser</t>
  </si>
  <si>
    <t>303-312-6526</t>
  </si>
  <si>
    <t>paser.kathleen@epa.gov</t>
  </si>
  <si>
    <t>1595 Wynkoop St.</t>
  </si>
  <si>
    <t>MC: 8P-AR</t>
  </si>
  <si>
    <t>Denver</t>
  </si>
  <si>
    <t>80202-1129</t>
  </si>
  <si>
    <t>Connecticut</t>
  </si>
  <si>
    <t>CT</t>
  </si>
  <si>
    <t xml:space="preserve">Brendan McCahill </t>
  </si>
  <si>
    <t>617-918-1652</t>
  </si>
  <si>
    <t>McCahill.brendan@epa.gov</t>
  </si>
  <si>
    <t>5 Post Office Square</t>
  </si>
  <si>
    <t>MC: OEP</t>
  </si>
  <si>
    <t>Boston</t>
  </si>
  <si>
    <t>MA</t>
  </si>
  <si>
    <t>02109-3912</t>
  </si>
  <si>
    <t>Florida</t>
  </si>
  <si>
    <t>FL</t>
  </si>
  <si>
    <t>Hawaii</t>
  </si>
  <si>
    <t>HI</t>
  </si>
  <si>
    <t>Idaho</t>
  </si>
  <si>
    <t>ID</t>
  </si>
  <si>
    <t>Illinois</t>
  </si>
  <si>
    <t>Indiana</t>
  </si>
  <si>
    <t>IN</t>
  </si>
  <si>
    <t>Iowa</t>
  </si>
  <si>
    <t>IA</t>
  </si>
  <si>
    <t>Bob Webber</t>
  </si>
  <si>
    <t>913-551-7251</t>
  </si>
  <si>
    <t>webber.robert@epa.gov</t>
  </si>
  <si>
    <t xml:space="preserve">KS  </t>
  </si>
  <si>
    <t>Kansas</t>
  </si>
  <si>
    <t>KS</t>
  </si>
  <si>
    <t>Kentucky</t>
  </si>
  <si>
    <t>KY</t>
  </si>
  <si>
    <t>LA</t>
  </si>
  <si>
    <t>Maine</t>
  </si>
  <si>
    <t>ME</t>
  </si>
  <si>
    <t>Massachusetts</t>
  </si>
  <si>
    <t>Michigan</t>
  </si>
  <si>
    <t>MI</t>
  </si>
  <si>
    <t>Minnesota</t>
  </si>
  <si>
    <t>MN</t>
  </si>
  <si>
    <t>Mississippi</t>
  </si>
  <si>
    <t>MS</t>
  </si>
  <si>
    <t>Missouri</t>
  </si>
  <si>
    <t>MO</t>
  </si>
  <si>
    <t>Montana</t>
  </si>
  <si>
    <t>MT</t>
  </si>
  <si>
    <t>Nebraska</t>
  </si>
  <si>
    <t>NE</t>
  </si>
  <si>
    <t>Nevada</t>
  </si>
  <si>
    <t>NV</t>
  </si>
  <si>
    <t>New Hampshire</t>
  </si>
  <si>
    <t>NH</t>
  </si>
  <si>
    <t>New Jersey</t>
  </si>
  <si>
    <t>NJ</t>
  </si>
  <si>
    <t>Gavin Lau</t>
  </si>
  <si>
    <t>212-637-3708</t>
  </si>
  <si>
    <t>lau.gavin@epa.gov</t>
  </si>
  <si>
    <t>Umesh Dholakia</t>
  </si>
  <si>
    <t>212-637-4023</t>
  </si>
  <si>
    <t>Dholakia.umesh@epa.gov</t>
  </si>
  <si>
    <t>290 Broadway</t>
  </si>
  <si>
    <t>25th Floor</t>
  </si>
  <si>
    <t>New York</t>
  </si>
  <si>
    <t>NY</t>
  </si>
  <si>
    <t>10007-1866</t>
  </si>
  <si>
    <t>New Mexico</t>
  </si>
  <si>
    <t>NM</t>
  </si>
  <si>
    <t>North Carolina</t>
  </si>
  <si>
    <t>NC</t>
  </si>
  <si>
    <t>North Dakota</t>
  </si>
  <si>
    <t>ND</t>
  </si>
  <si>
    <t>Ohio</t>
  </si>
  <si>
    <t>OH</t>
  </si>
  <si>
    <t>Oklahoma</t>
  </si>
  <si>
    <t>OK</t>
  </si>
  <si>
    <t>Oregon</t>
  </si>
  <si>
    <t>OR</t>
  </si>
  <si>
    <t>Rhode Island</t>
  </si>
  <si>
    <t>RI</t>
  </si>
  <si>
    <t>South Carolina</t>
  </si>
  <si>
    <t>SC</t>
  </si>
  <si>
    <t>South Dakota</t>
  </si>
  <si>
    <t>SD</t>
  </si>
  <si>
    <t>Tennessee</t>
  </si>
  <si>
    <t>TN</t>
  </si>
  <si>
    <t>Texas</t>
  </si>
  <si>
    <t>TX</t>
  </si>
  <si>
    <t>Utah</t>
  </si>
  <si>
    <t>UT</t>
  </si>
  <si>
    <t>Vermont</t>
  </si>
  <si>
    <t>VT</t>
  </si>
  <si>
    <t>Washington</t>
  </si>
  <si>
    <t>Wisconsin</t>
  </si>
  <si>
    <t>WI</t>
  </si>
  <si>
    <t>Wyoming</t>
  </si>
  <si>
    <t>WY</t>
  </si>
  <si>
    <t>Delaware</t>
  </si>
  <si>
    <t>DE</t>
  </si>
  <si>
    <t>District of Columbia</t>
  </si>
  <si>
    <t>DC</t>
  </si>
  <si>
    <t>Maryland</t>
  </si>
  <si>
    <t>MD</t>
  </si>
  <si>
    <t>Pennsylvania</t>
  </si>
  <si>
    <t>PA</t>
  </si>
  <si>
    <t>Virginia</t>
  </si>
  <si>
    <t>VA</t>
  </si>
  <si>
    <t>West Virginia</t>
  </si>
  <si>
    <t>WV</t>
  </si>
  <si>
    <r>
      <t>CO and PM</t>
    </r>
    <r>
      <rPr>
        <b/>
        <vertAlign val="subscript"/>
        <sz val="10"/>
        <rFont val="Arial"/>
        <family val="2"/>
      </rPr>
      <t>10</t>
    </r>
    <r>
      <rPr>
        <b/>
        <sz val="10"/>
        <rFont val="Arial"/>
        <family val="2"/>
      </rPr>
      <t xml:space="preserve"> Attainment Status List</t>
    </r>
  </si>
  <si>
    <t>Nonattainment - moderate</t>
  </si>
  <si>
    <t>Ozone Attainment Status List</t>
  </si>
  <si>
    <t>Nonattainment - marginal</t>
  </si>
  <si>
    <r>
      <t>SO</t>
    </r>
    <r>
      <rPr>
        <b/>
        <vertAlign val="subscript"/>
        <sz val="10"/>
        <rFont val="Arial"/>
        <family val="2"/>
      </rPr>
      <t>2</t>
    </r>
    <r>
      <rPr>
        <b/>
        <sz val="10"/>
        <rFont val="Arial"/>
        <family val="2"/>
      </rPr>
      <t xml:space="preserve"> and PM</t>
    </r>
    <r>
      <rPr>
        <b/>
        <vertAlign val="subscript"/>
        <sz val="10"/>
        <rFont val="Arial"/>
        <family val="2"/>
      </rPr>
      <t>2.5</t>
    </r>
    <r>
      <rPr>
        <b/>
        <sz val="10"/>
        <rFont val="Arial"/>
        <family val="2"/>
      </rPr>
      <t xml:space="preserve"> Attainment Status List</t>
    </r>
  </si>
  <si>
    <t>Nonattainment</t>
  </si>
  <si>
    <t>1997 8-Hr Ozone Attainment Status (select one):</t>
  </si>
  <si>
    <t>Primary Contact Name</t>
  </si>
  <si>
    <t>Primary Contact Telephone</t>
  </si>
  <si>
    <t>Primary Contact Email</t>
  </si>
  <si>
    <t>Alternate Contact Name</t>
  </si>
  <si>
    <t>Alternate Contact Telephone</t>
  </si>
  <si>
    <t>Alternate Contact Email</t>
  </si>
  <si>
    <t>NSR</t>
  </si>
  <si>
    <r>
      <t>NO</t>
    </r>
    <r>
      <rPr>
        <vertAlign val="subscript"/>
        <sz val="10"/>
        <rFont val="Arial"/>
        <family val="2"/>
      </rPr>
      <t>x</t>
    </r>
    <r>
      <rPr>
        <sz val="10"/>
        <rFont val="Arial"/>
        <family val="2"/>
      </rPr>
      <t xml:space="preserve"> </t>
    </r>
  </si>
  <si>
    <t xml:space="preserve">CO </t>
  </si>
  <si>
    <t>Name:</t>
  </si>
  <si>
    <t>Address:</t>
  </si>
  <si>
    <t>Telephone:</t>
  </si>
  <si>
    <t>Gasoline Dispensing Registration Calculator</t>
  </si>
  <si>
    <t>Jonathan Dorn</t>
  </si>
  <si>
    <t>A gasoline dispensing facility (GDF) is a private or public facility where gasoline is dispensed into vehicle fuel tanks. Gasoline vapors are released from a GDF when underground storage tanks are filled and when gasoline is dispensed into vehicle fuel tanks. Because the volatile organic compounds (VOCs) in gasoline vapors contribute to ozone pollution, owners/operators of GDFs are required to estimate the VOC emissions from their facility to determine the need to register their facility under the Tribal New Source Review Rule.</t>
  </si>
  <si>
    <t>Storage Tank Filling</t>
  </si>
  <si>
    <t>Storage Tank Breathing Losses</t>
  </si>
  <si>
    <t>Dispensing</t>
  </si>
  <si>
    <t>Spillage</t>
  </si>
  <si>
    <t>What is the number of vehicle refueling positions at your gasoline dispensing facility?</t>
  </si>
  <si>
    <t>Average Gallons per Refueling Event</t>
  </si>
  <si>
    <t>Average Time between Start of Refueling Events (hours)</t>
  </si>
  <si>
    <t>Acme Gasoline Station</t>
  </si>
  <si>
    <t>U.S. Environmental Protection Agency, AP-42, Fifth Edition, Volume I, Chapter 5.2: Transportation and Marketing of Petroleum Liquids, Table 5.2-7, June 2008, available at http://www.epa.gov/ttn/chief/ap42/ch05/final/c05s02.pdf (accessed December 2012).</t>
  </si>
  <si>
    <t>See footnote 2. Based on Memorandum to Public Docket EPA-HQ-OAR-2010-1076, Updated Data for ORVR Widespread Use Assessment, Glenn Passavant, OTAQ, 2012, and U.S.EPA, Guidance on Removing Stage II Gasoline Vapor Control Programs from State Implementation Plans and Assessing Comparable Measures, EPA-457/B-12-001, August 7, 2012, available at http://www.epa.gov/glo/pdfs/20120807guidance.pdf (accessed December 2012).</t>
  </si>
  <si>
    <r>
      <rPr>
        <vertAlign val="superscript"/>
        <sz val="9"/>
        <rFont val="Arial"/>
        <family val="2"/>
      </rPr>
      <t>1</t>
    </r>
    <r>
      <rPr>
        <sz val="9"/>
        <rFont val="Arial"/>
        <family val="2"/>
      </rPr>
      <t>Based on splash filling.</t>
    </r>
  </si>
  <si>
    <r>
      <rPr>
        <vertAlign val="superscript"/>
        <sz val="9"/>
        <rFont val="Arial"/>
        <family val="2"/>
      </rPr>
      <t>3</t>
    </r>
    <r>
      <rPr>
        <sz val="9"/>
        <rFont val="Arial"/>
        <family val="2"/>
      </rPr>
      <t>New studies show that spillage has been cut by half from the original AP-42 estimate of 0.7 lbs VOC per 1,000 gallons dispensed.
Society of Automotive Engineers, Malcolm Smith, An Investigation of Passenger Car Refueling Losses, 1972.
American Petroleum Institute, Publication No. 4498, A Survey and Analysis of Liquid Gasoline Released to the Environment During Vehicle Refueling, 1989.
California Air Resources Board, Robert Fricker, James Morgester, and G. Henry Jordan, Comparison of Spill Frequencies and Amounts at Vapor Recovery and Conventional Service Stations, 1991.</t>
    </r>
  </si>
  <si>
    <t>See footnote 3. Based on U.S. Environmental Protection Agency, AP-42, Fifth Edition, Volume I, Chapter 5.2: Transportation and Marketing of Petroleum Liquids, Table 5.2-7, June 2008, available at http://www.epa.gov/ttn/chief/ap42/ch05/final/c05s02.pdf (accessed December 2012).</t>
  </si>
  <si>
    <r>
      <t>Spillage</t>
    </r>
    <r>
      <rPr>
        <vertAlign val="superscript"/>
        <sz val="10"/>
        <rFont val="Arial"/>
        <family val="2"/>
      </rPr>
      <t>3</t>
    </r>
  </si>
  <si>
    <r>
      <t>Storage Tank Filling</t>
    </r>
    <r>
      <rPr>
        <vertAlign val="superscript"/>
        <sz val="10"/>
        <rFont val="Arial"/>
        <family val="2"/>
      </rPr>
      <t>1</t>
    </r>
  </si>
  <si>
    <r>
      <t>Dispensing</t>
    </r>
    <r>
      <rPr>
        <vertAlign val="superscript"/>
        <sz val="10"/>
        <rFont val="Arial"/>
        <family val="2"/>
      </rPr>
      <t>2</t>
    </r>
  </si>
  <si>
    <t>For a refueling position, what is the average time (in hours) between the start of refueling events? (Enter 0 if unknown)</t>
  </si>
  <si>
    <r>
      <t>E</t>
    </r>
    <r>
      <rPr>
        <vertAlign val="subscript"/>
        <sz val="9"/>
        <rFont val="Arial"/>
        <family val="2"/>
      </rPr>
      <t>R</t>
    </r>
    <r>
      <rPr>
        <sz val="9"/>
        <rFont val="Arial"/>
        <family val="2"/>
      </rPr>
      <t xml:space="preserve"> = 264.2 </t>
    </r>
    <r>
      <rPr>
        <sz val="9"/>
        <rFont val="Calibri"/>
        <family val="2"/>
      </rPr>
      <t>×</t>
    </r>
    <r>
      <rPr>
        <sz val="9"/>
        <rFont val="Arial"/>
        <family val="2"/>
      </rPr>
      <t xml:space="preserve"> [(-5.909) - 0.0949 </t>
    </r>
    <r>
      <rPr>
        <sz val="9"/>
        <rFont val="Calibri"/>
        <family val="2"/>
      </rPr>
      <t>×</t>
    </r>
    <r>
      <rPr>
        <sz val="9"/>
        <rFont val="Arial"/>
        <family val="2"/>
      </rPr>
      <t xml:space="preserve"> </t>
    </r>
    <r>
      <rPr>
        <sz val="9"/>
        <rFont val="Calibri"/>
        <family val="2"/>
      </rPr>
      <t>Δ</t>
    </r>
    <r>
      <rPr>
        <sz val="9"/>
        <rFont val="Arial"/>
        <family val="2"/>
      </rPr>
      <t xml:space="preserve">T + 0.0884 </t>
    </r>
    <r>
      <rPr>
        <sz val="9"/>
        <rFont val="Calibri"/>
        <family val="2"/>
      </rPr>
      <t>×</t>
    </r>
    <r>
      <rPr>
        <sz val="9"/>
        <rFont val="Arial"/>
        <family val="2"/>
      </rPr>
      <t xml:space="preserve"> T</t>
    </r>
    <r>
      <rPr>
        <vertAlign val="subscript"/>
        <sz val="9"/>
        <rFont val="Arial"/>
        <family val="2"/>
      </rPr>
      <t>D</t>
    </r>
    <r>
      <rPr>
        <sz val="9"/>
        <rFont val="Arial"/>
        <family val="2"/>
      </rPr>
      <t xml:space="preserve"> + 0.485 </t>
    </r>
    <r>
      <rPr>
        <sz val="9"/>
        <rFont val="Calibri"/>
        <family val="2"/>
      </rPr>
      <t>×</t>
    </r>
    <r>
      <rPr>
        <sz val="9"/>
        <rFont val="Arial"/>
        <family val="2"/>
      </rPr>
      <t xml:space="preserve"> RVP]
where:
ER = refueling emissions, mg/L
</t>
    </r>
    <r>
      <rPr>
        <sz val="9"/>
        <rFont val="Calibri"/>
        <family val="2"/>
      </rPr>
      <t>Δ</t>
    </r>
    <r>
      <rPr>
        <sz val="9"/>
        <rFont val="Arial"/>
        <family val="2"/>
      </rPr>
      <t xml:space="preserve">T = difference between temperature of fuel in vehicle tank and temperature of displaced fuel, </t>
    </r>
    <r>
      <rPr>
        <sz val="9"/>
        <rFont val="Symbol"/>
        <family val="1"/>
        <charset val="2"/>
      </rPr>
      <t>°</t>
    </r>
    <r>
      <rPr>
        <sz val="9"/>
        <rFont val="Arial"/>
        <family val="2"/>
      </rPr>
      <t xml:space="preserve">F
TD = temperature of displaced fuel, </t>
    </r>
    <r>
      <rPr>
        <sz val="9"/>
        <rFont val="Symbol"/>
        <family val="1"/>
        <charset val="2"/>
      </rPr>
      <t>°</t>
    </r>
    <r>
      <rPr>
        <sz val="9"/>
        <rFont val="Arial"/>
        <family val="2"/>
      </rPr>
      <t>F
RVP = Reid vapor pressure, psia</t>
    </r>
  </si>
  <si>
    <t>Average Time between Start of Refueling Events</t>
  </si>
  <si>
    <t>hours</t>
  </si>
  <si>
    <t>gallons</t>
  </si>
  <si>
    <t>Engineering judgment.</t>
  </si>
  <si>
    <t>Fastest Time between Start of Refueling Events</t>
  </si>
  <si>
    <t>EF</t>
  </si>
  <si>
    <t>emission factor</t>
  </si>
  <si>
    <t>Bonnie Braganza</t>
  </si>
  <si>
    <t>214-665-7340</t>
  </si>
  <si>
    <t>braganza.bonnie@epa.gov</t>
  </si>
  <si>
    <t>1445 Ross Avenue, Suite 1200</t>
  </si>
  <si>
    <t>MC: 6PD</t>
  </si>
  <si>
    <t>Dallas</t>
  </si>
  <si>
    <t>75202-2733</t>
  </si>
  <si>
    <t>Tracey Westfield</t>
  </si>
  <si>
    <t>12/28/2012</t>
  </si>
  <si>
    <t>TRIBAL NEW SOURCE REVIEW PROGRAM</t>
  </si>
  <si>
    <t>Registration for Existing True Minor Sources of Air Pollution in Indian Country</t>
  </si>
  <si>
    <t>What is the Tribal New Source Review Rule?</t>
  </si>
  <si>
    <t>Do I need to register my minor source?</t>
  </si>
  <si>
    <r>
      <t xml:space="preserve">How do I determine if my source is a </t>
    </r>
    <r>
      <rPr>
        <b/>
        <i/>
        <sz val="10"/>
        <rFont val="Arial"/>
        <family val="2"/>
      </rPr>
      <t>true minor</t>
    </r>
    <r>
      <rPr>
        <b/>
        <sz val="10"/>
        <rFont val="Arial"/>
        <family val="2"/>
      </rPr>
      <t xml:space="preserve"> source?</t>
    </r>
  </si>
  <si>
    <t>How do I register my true minor source?</t>
  </si>
  <si>
    <t>1.</t>
  </si>
  <si>
    <t>2.</t>
  </si>
  <si>
    <t>How often must I register?</t>
  </si>
  <si>
    <t>This is a one-time registration for your true minor source.  However, after registration, you must notify your EPA Regional Office in writing if:</t>
  </si>
  <si>
    <t>3.</t>
  </si>
  <si>
    <t>May I register using my own emission information, rather than using the Registration Calculators?</t>
  </si>
  <si>
    <t>How does registration relate to obtaining a permit?</t>
  </si>
  <si>
    <t>Registration steps for existing true minor sources:</t>
  </si>
  <si>
    <t>Once completed, the calculator’s Output-Summary Printout worksheet will provide information on your registration requirements.</t>
  </si>
  <si>
    <t>4.</t>
  </si>
  <si>
    <t>5.</t>
  </si>
  <si>
    <t>If you have any questions about registration or completing the calculators, please contact your EPA Regional Office.</t>
  </si>
  <si>
    <t>11201 Renner Boulevard</t>
  </si>
  <si>
    <t>MC: AWMD/APCO</t>
  </si>
  <si>
    <t>Lenexa</t>
  </si>
  <si>
    <r>
      <t xml:space="preserve">You will need to enter information on the gasoline dispensing operations at your facility.  This workbook automatically calculates air pollutant emissions based on this information.  Some sample data have already been entered (in blue font) to assist with filling this out.  You will need to replace these sample data with your own.  The last tab along the bottom of this workbook, called the </t>
    </r>
    <r>
      <rPr>
        <b/>
        <i/>
        <sz val="10"/>
        <rFont val="Arial"/>
        <family val="2"/>
      </rPr>
      <t>Output-Summary Printout</t>
    </r>
    <r>
      <rPr>
        <sz val="10"/>
        <rFont val="Arial"/>
        <family val="2"/>
      </rPr>
      <t>, is a one-page summary of your facility's emissions and, based on the information entered, indicates whether your facility is required to register under the Tribal New Source Review Rule.  Please read all instructions below before using this workbook.  All worksheets in this workbook are printer-friendly. If necessary, print this page for reference while completing the worksheets.</t>
    </r>
  </si>
  <si>
    <r>
      <t xml:space="preserve">Text in </t>
    </r>
    <r>
      <rPr>
        <b/>
        <sz val="10"/>
        <color rgb="FFFF0000"/>
        <rFont val="Arial"/>
        <family val="2"/>
      </rPr>
      <t>red</t>
    </r>
    <r>
      <rPr>
        <sz val="10"/>
        <rFont val="Arial"/>
        <family val="2"/>
      </rPr>
      <t xml:space="preserve"> or </t>
    </r>
    <r>
      <rPr>
        <b/>
        <sz val="10"/>
        <color rgb="FFCC6600"/>
        <rFont val="Arial"/>
        <family val="2"/>
      </rPr>
      <t>brown</t>
    </r>
    <r>
      <rPr>
        <sz val="10"/>
        <rFont val="Arial"/>
        <family val="2"/>
      </rPr>
      <t xml:space="preserve"> is a disclaimer or calculated value and cannot be changed.</t>
    </r>
  </si>
  <si>
    <r>
      <t xml:space="preserve">Text in </t>
    </r>
    <r>
      <rPr>
        <b/>
        <sz val="10"/>
        <color indexed="12"/>
        <rFont val="Arial"/>
        <family val="2"/>
      </rPr>
      <t>blue</t>
    </r>
    <r>
      <rPr>
        <sz val="10"/>
        <rFont val="Arial"/>
        <family val="2"/>
      </rPr>
      <t xml:space="preserve"> is to be overwritten, as necessary, with your facility's inputs.</t>
    </r>
  </si>
  <si>
    <r>
      <t xml:space="preserve">Text in </t>
    </r>
    <r>
      <rPr>
        <b/>
        <sz val="10"/>
        <rFont val="Arial"/>
        <family val="2"/>
      </rPr>
      <t>black</t>
    </r>
    <r>
      <rPr>
        <sz val="10"/>
        <rFont val="Arial"/>
        <family val="2"/>
      </rPr>
      <t xml:space="preserve"> is a title, heading or calculated value and cannot be changed.</t>
    </r>
  </si>
  <si>
    <t>Allowable Emissions</t>
  </si>
  <si>
    <t>Potential annual emissions from a source calculated using the maximum rated capacity of the source (unless the source is subject to practically and legally enforceable limits which restrict the operating rate, or hours of operation, or both) and any applicable standards as set forth in 40 CFR parts 60 and 61.</t>
  </si>
  <si>
    <t>Estimated Actual Emissions</t>
  </si>
  <si>
    <t xml:space="preserve">Estimates of actual emissions take into account equipment, operating conditions, and air pollution control measures and are calculated using the actual operating hours, production rates, in-place control equipment, and types of materials processed, stored, or combusted during the preceding calendar year (e.g., 2012). </t>
  </si>
  <si>
    <t>CE</t>
  </si>
  <si>
    <t>control efficiency</t>
  </si>
  <si>
    <r>
      <t xml:space="preserve">The </t>
    </r>
    <r>
      <rPr>
        <b/>
        <i/>
        <sz val="10"/>
        <rFont val="Arial"/>
        <family val="2"/>
      </rPr>
      <t>Total Emissions</t>
    </r>
    <r>
      <rPr>
        <sz val="10"/>
        <rFont val="Arial"/>
        <family val="2"/>
      </rPr>
      <t xml:space="preserve"> worksheet provides a summary of your estimated actual emissions and allowable emissions by source. The </t>
    </r>
    <r>
      <rPr>
        <b/>
        <i/>
        <sz val="10"/>
        <rFont val="Arial"/>
        <family val="2"/>
      </rPr>
      <t>Output-Summary Printout</t>
    </r>
    <r>
      <rPr>
        <sz val="10"/>
        <rFont val="Arial"/>
        <family val="2"/>
      </rPr>
      <t xml:space="preserve"> worksheet provides a facility-level summary of your estimated actual emissions and allowable emissions and indicates whether or not your facility is required to register under the Tribal New Source Review Rule.    </t>
    </r>
  </si>
  <si>
    <r>
      <t xml:space="preserve">On the </t>
    </r>
    <r>
      <rPr>
        <b/>
        <i/>
        <sz val="10"/>
        <rFont val="Arial"/>
        <family val="2"/>
      </rPr>
      <t>Inputs</t>
    </r>
    <r>
      <rPr>
        <sz val="10"/>
        <rFont val="Arial"/>
        <family val="2"/>
      </rPr>
      <t xml:space="preserve"> worksheet, replace the default facility information with information specific to your facility. </t>
    </r>
  </si>
  <si>
    <r>
      <t xml:space="preserve">On the </t>
    </r>
    <r>
      <rPr>
        <b/>
        <i/>
        <sz val="10"/>
        <rFont val="Arial"/>
        <family val="2"/>
      </rPr>
      <t>Inputs</t>
    </r>
    <r>
      <rPr>
        <sz val="10"/>
        <rFont val="Arial"/>
        <family val="2"/>
      </rPr>
      <t xml:space="preserve"> worksheet, select the air basin attainment status for each pollutant from the drop-down lists for the air basin in which your facility resides. This information is necessary since the pollutant thresholds that trigger registration requirements vary by attainment status. If you are unsure of the appropriate attainment statuses for the air basin in which your facility is located, refer to EPA's Green Book (available by clicking on the link below) or ask your EPA Regional contact for help. Your EPA Regional contact will be listed on the </t>
    </r>
    <r>
      <rPr>
        <b/>
        <i/>
        <sz val="10"/>
        <rFont val="Arial"/>
        <family val="2"/>
      </rPr>
      <t>Inputs</t>
    </r>
    <r>
      <rPr>
        <sz val="10"/>
        <rFont val="Arial"/>
        <family val="2"/>
      </rPr>
      <t xml:space="preserve"> worksheet once you have selected the correct state in which your facility resides.</t>
    </r>
  </si>
  <si>
    <r>
      <t>PM</t>
    </r>
    <r>
      <rPr>
        <vertAlign val="subscript"/>
        <sz val="10"/>
        <rFont val="Arial"/>
        <family val="2"/>
      </rPr>
      <t>2.5</t>
    </r>
    <r>
      <rPr>
        <sz val="10"/>
        <rFont val="Arial"/>
        <family val="2"/>
      </rPr>
      <t xml:space="preserve"> Attainment Status (select one):</t>
    </r>
  </si>
  <si>
    <t>Georgia</t>
  </si>
  <si>
    <t>Louisiana</t>
  </si>
  <si>
    <t xml:space="preserve">The Tribal New Source Review (NSR) Rule protects public health and the environment in Indian country as new facilities are built, and existing facilities expand, without unduly burdening economic development.  The Tribal NSR Rule establishes a registration program that will allow the United States Environmental Protection Agency (EPA) to develop and maintain a record of minor source emissions in Indian country.  The EPA developed the Excel Workbook Registration Calculators for you (the source owner/operator) to use to determine if you must register and to facilitate the registration process, if required.  
</t>
  </si>
  <si>
    <r>
      <rPr>
        <sz val="10"/>
        <rFont val="Arial"/>
        <family val="2"/>
      </rPr>
      <t xml:space="preserve">Please visit EPA's Tribal Air website at </t>
    </r>
    <r>
      <rPr>
        <u/>
        <sz val="10"/>
        <color theme="10"/>
        <rFont val="Arial"/>
        <family val="2"/>
      </rPr>
      <t xml:space="preserve">http://www.epa.gov/air/tribal/tribalnsr.html </t>
    </r>
    <r>
      <rPr>
        <sz val="10"/>
        <rFont val="Arial"/>
        <family val="2"/>
      </rPr>
      <t>for more information about the Tribal NSR Rule.</t>
    </r>
  </si>
  <si>
    <t>You are exempt from the registration requirement if your source is subject to the registration requirements under 40 CFR 49.138—Rule for the registration of air pollution sources and the reporting of emissions (also known as the Federal Air Rules for Reservations (FARR)).  The FARR is a set of federal air rules that only apply to 39 Indian Reservations in Idaho, Oregon, and Washington.
If your air pollution source is not located on one of the 39 Indian Reservations in Idaho, Oregon, or Washington, you must register your source with your EPA Regional Office (the reviewing authority) by March 1, 2013 if you own or operate an existing true minor air pollution source (as defined in 40 CFR 49.152(d)) and your source’s emissions are equal to or greater than the cutoff levels listed in Table 1 at 40 CFR 49.153.</t>
  </si>
  <si>
    <t>True minor source means a source, not including exempt emissions units and activities listed in 40 CFR 49.153(c), that emits or has the potential to emit regulated NSR pollutants in amounts that are less than the major source thresholds in 40 CFR 52.21, (generally 100 to 250 tons per year), but equal to or greater than the minor NSR thresholds in Table 1 at 40 CFR 49.153, without the need to take an enforceable restriction to reduce its potential to emit to such levels.  That is, a true minor source is a minor source that is not a synthetic minor source.  The potential to emit includes fugitive emissions, to the extent that they are quantifiable, only if the source belongs to one of the source categories listed in 40 CFR 51, Appendix S, paragraph II.A.4(iii).</t>
  </si>
  <si>
    <t>The EPA has provided this registration calculator to assist you in determining your registration requirements. Completing this calculator will:</t>
  </si>
  <si>
    <r>
      <t>help you determine if you need to register your air pollution emission source, based on your emission level and area’s attainment status</t>
    </r>
    <r>
      <rPr>
        <b/>
        <sz val="10"/>
        <rFont val="Arial"/>
        <family val="2"/>
      </rPr>
      <t>;</t>
    </r>
    <r>
      <rPr>
        <sz val="10"/>
        <rFont val="Arial"/>
        <family val="2"/>
      </rPr>
      <t xml:space="preserve"> and</t>
    </r>
  </si>
  <si>
    <t>your source relocates (send report no later than 30 days prior to relocation);</t>
  </si>
  <si>
    <t>your source has a new owner/operator (send report within 90 days after change in ownership); or</t>
  </si>
  <si>
    <t>your source closes (send report within 90 days after cessation of all operations).</t>
  </si>
  <si>
    <t>The Registration Calculators are provided for the convenience of most minor sources, which are unlikely to have tracked emissions data since minor sources in Indian country have been unregulated until now.  However, if you have actual emission data from your source you may choose not to use the calculator(s), but your registration information must comply with all of the requirements in 40 CFR 49.160 and be submitted using the form provided on EPA's Tribal Air website. Please click on the URL below to access the form.</t>
  </si>
  <si>
    <t xml:space="preserve">http://www.epa.gov/air/tribal/pdfs/existing_source_registration_rev.pdf </t>
  </si>
  <si>
    <r>
      <t xml:space="preserve">Registering your source does not relieve you of the requirement to obtain any required permit.  Please note that </t>
    </r>
    <r>
      <rPr>
        <i/>
        <sz val="10"/>
        <rFont val="Arial"/>
        <family val="2"/>
      </rPr>
      <t>registering</t>
    </r>
    <r>
      <rPr>
        <sz val="10"/>
        <rFont val="Arial"/>
        <family val="2"/>
      </rPr>
      <t xml:space="preserve"> your source and </t>
    </r>
    <r>
      <rPr>
        <i/>
        <sz val="10"/>
        <rFont val="Arial"/>
        <family val="2"/>
      </rPr>
      <t>obtaining a permit</t>
    </r>
    <r>
      <rPr>
        <sz val="10"/>
        <rFont val="Arial"/>
        <family val="2"/>
      </rPr>
      <t xml:space="preserve">, if needed, are two different and separate requirements.  The emissions information generated by the Registration Calculators is different than the emissions information needed for a permit application, thus you may </t>
    </r>
    <r>
      <rPr>
        <b/>
        <i/>
        <sz val="10"/>
        <rFont val="Arial"/>
        <family val="2"/>
      </rPr>
      <t>not</t>
    </r>
    <r>
      <rPr>
        <sz val="10"/>
        <rFont val="Arial"/>
        <family val="2"/>
      </rPr>
      <t xml:space="preserve"> use the Registration Calculator emissions information when applying for a permit.</t>
    </r>
  </si>
  <si>
    <t>Complete this calculator and all other calculators that are applicable to your true minor source as accurately as possible.</t>
  </si>
  <si>
    <t>Estimated Actual Emissions
for 2012</t>
  </si>
  <si>
    <t>Registration Determination</t>
  </si>
  <si>
    <t>Exceeds Major Source Threshold Determination</t>
  </si>
  <si>
    <t>TOTAL</t>
  </si>
  <si>
    <t>Allowable Emissions (tons/yr):</t>
  </si>
  <si>
    <r>
      <t xml:space="preserve">This workbook is an aid to assist facility owners/operators in determining their need to register their facility under the Tribal New Source Review Rule. Owners/operators should provide the best estimate of inputs required in this workbook based on their facility's existing available records, actual test data, manufacturers' data and/or fuel (instrumentation) meters. If a source owner/operator has a more accurate methodology for estimating emissions, he/she is not obligated to use this registration calculator; however, the source owner/operator must comply with all of the applicable requirements in 40 CFR 49.160 and submit all registration information using the forms provided on EPA's Tribal Air website. For example, if you believe that the actual emissions in calendar year 2012 estimated using this calculator are not representative of the emissions that your source actually emitted, you may submit your own estimate of actual emissions and the rationale for the actual emissions.
</t>
    </r>
    <r>
      <rPr>
        <b/>
        <i/>
        <sz val="10"/>
        <color rgb="FFFF0000"/>
        <rFont val="Arial"/>
        <family val="2"/>
      </rPr>
      <t xml:space="preserve">Please note that the emissions information generated by this registration calculator is different than the emissions information needed for a permit application, thus you may not use the registration calculator emission estimates when applying for a permit (if required). </t>
    </r>
  </si>
  <si>
    <r>
      <t xml:space="preserve">Owners/operators of gasoline dispensing facilities must evaluate the emissions of air pollutants from their facility to determine the need to register their facility under the Tribal New Source Review Rule. This workbook should </t>
    </r>
    <r>
      <rPr>
        <b/>
        <i/>
        <sz val="10"/>
        <rFont val="Arial"/>
        <family val="2"/>
      </rPr>
      <t>not</t>
    </r>
    <r>
      <rPr>
        <sz val="10"/>
        <rFont val="Arial"/>
        <family val="2"/>
      </rPr>
      <t xml:space="preserve"> be used for permitting purposes.</t>
    </r>
  </si>
  <si>
    <r>
      <t xml:space="preserve">On the </t>
    </r>
    <r>
      <rPr>
        <b/>
        <i/>
        <sz val="10"/>
        <rFont val="Arial"/>
        <family val="2"/>
      </rPr>
      <t>Inputs</t>
    </r>
    <r>
      <rPr>
        <sz val="10"/>
        <rFont val="Arial"/>
        <family val="2"/>
      </rPr>
      <t xml:space="preserve"> worksheet, enter information on activity at your facility. Indicate the number of refueling positions at your facility, and estimate the average gallons dispensed per refueling event in 2012. Enter the number of hours per week, on average, that vehicles can refuel at your facility. Enter the average time (in hours) between the start of refueling events at a refueling position. </t>
    </r>
  </si>
  <si>
    <t>1/25/2013</t>
  </si>
  <si>
    <t>State List</t>
  </si>
  <si>
    <t>On average, how many hours per week were the refueling stations at your facility available to customers in calendar year 2012?</t>
  </si>
  <si>
    <t>What were the average number of gallons dispensed per refueling event at your facility in calendar year 2012? (Enter 0 if unknown)</t>
  </si>
  <si>
    <t>Emission Controls and Operational Restrictions</t>
  </si>
  <si>
    <t>Average time (in hours) between the start of refueling events.</t>
  </si>
  <si>
    <t>Average number of gallons dispensed per refueling event in 2012</t>
  </si>
  <si>
    <t>Emission Control Questions</t>
  </si>
  <si>
    <t>Note: 40 CFR 63, Subpart CCCCCC requires that gasoline dispensing facilities with a monthly throughput greater than 10,000 gallons per month load gasoline into storage tanks using submerged filling and  that facilities with a monthly throughput greater than 100,000 gallons per month install a Stage 1 vapor balance system that achieves a 90% emissions reduction.</t>
  </si>
  <si>
    <t>Select the storage tank filling method used at your facility in calendar year 2012. If unknown, select splash filling.</t>
  </si>
  <si>
    <t>Storage Tank Filling Method</t>
  </si>
  <si>
    <t>Method</t>
  </si>
  <si>
    <t>Splash Filling</t>
  </si>
  <si>
    <t>Balanced Submerged Filling</t>
  </si>
  <si>
    <r>
      <t>Emission Factor (lb/10</t>
    </r>
    <r>
      <rPr>
        <b/>
        <vertAlign val="superscript"/>
        <sz val="10"/>
        <rFont val="Arial"/>
        <family val="2"/>
      </rPr>
      <t>3</t>
    </r>
    <r>
      <rPr>
        <b/>
        <sz val="10"/>
        <rFont val="Arial"/>
        <family val="2"/>
      </rPr>
      <t xml:space="preserve"> gallons throughput)</t>
    </r>
  </si>
  <si>
    <t>Submerged Filling</t>
  </si>
  <si>
    <t>Note: 40 CFR 63, Subpart CCCCCC requires that gasoline dispensing facilities with a monthly throughput greater than 100,000 gallons install pressure/vacuum (PV) vent valves on the storage tank vent pipes.</t>
  </si>
  <si>
    <t>Yes/No Question</t>
  </si>
  <si>
    <t>Yes</t>
  </si>
  <si>
    <t>No</t>
  </si>
  <si>
    <t>Allowable Emission Factor</t>
  </si>
  <si>
    <t>Actual Emission Factor</t>
  </si>
  <si>
    <t>VOC Control Multiplier - Tank Filling</t>
  </si>
  <si>
    <t>VOC Control Multiplier - Storage Tank Breathing</t>
  </si>
  <si>
    <r>
      <rPr>
        <vertAlign val="superscript"/>
        <sz val="9"/>
        <rFont val="Arial"/>
        <family val="2"/>
      </rPr>
      <t>2</t>
    </r>
    <r>
      <rPr>
        <sz val="9"/>
        <rFont val="Arial"/>
        <family val="2"/>
      </rPr>
      <t>The displacement VOC emission rate in lbs/1000 gallons during gasoline dispensing depends on the gasoline Reid Vapor Pressure (RVP), the dispensed fuel temperature, and the difference between the temperature of the fuel in the tank and the dispensed fuel. For these purposes EPA calculated the uncontrolled displacement VOC emission rate in lbs/1000 gallons. EPA has used 10 psi RVP and national average summer-time temperatures for ozone attainment areas. This yields a value of about 10.8 lbs/1000 gallons. EPA has used 7 psi RVP and temperatures representative of the summer-time western US for ozone non-attainment areas. This yields a value of about 7.5 lbs/1000 gallons.  In 76 FR 41723, EPA determined that 76% of the vehicle fleet will have Onboard Refueling Vapor Recovery (ORVR) installed as of 2012. Therefore, the emission factor value has been reduced by 76%.</t>
    </r>
  </si>
  <si>
    <t>Made default values transparent. Added "Registration FAQs," "Controls and Restrictions," and "Total Emissions" worksheets. Updated registration emissions to allowable emissions and uncontrolled emissions to estimated actual emissions.</t>
  </si>
  <si>
    <t>In calendar year 2012, were the storage tank vent pipes at your facility equipped with pressure/vacuum vent valves?</t>
  </si>
  <si>
    <t>6:  Emissions Summaries</t>
  </si>
  <si>
    <t>5: Emission Controls and Operational Restrictions</t>
  </si>
  <si>
    <r>
      <t xml:space="preserve">Note: Your facility's information and estimates will be entered on the </t>
    </r>
    <r>
      <rPr>
        <b/>
        <i/>
        <sz val="10"/>
        <rFont val="Arial"/>
        <family val="2"/>
      </rPr>
      <t>Inputs</t>
    </r>
    <r>
      <rPr>
        <sz val="10"/>
        <rFont val="Arial"/>
        <family val="2"/>
      </rPr>
      <t xml:space="preserve"> and </t>
    </r>
    <r>
      <rPr>
        <b/>
        <i/>
        <sz val="10"/>
        <rFont val="Arial"/>
        <family val="2"/>
      </rPr>
      <t>Controls and Restrictions</t>
    </r>
    <r>
      <rPr>
        <sz val="10"/>
        <rFont val="Arial"/>
        <family val="2"/>
      </rPr>
      <t xml:space="preserve"> worksheets.</t>
    </r>
  </si>
  <si>
    <r>
      <t xml:space="preserve">On the </t>
    </r>
    <r>
      <rPr>
        <b/>
        <i/>
        <sz val="10"/>
        <rFont val="Arial"/>
        <family val="2"/>
      </rPr>
      <t>Controls and Restrictions</t>
    </r>
    <r>
      <rPr>
        <sz val="10"/>
        <rFont val="Arial"/>
        <family val="2"/>
      </rPr>
      <t xml:space="preserve"> worksheet, select the gasoline storage tank filling method used at your facility in 2012 and select whether the storage tank vent pipes at your facility were equipped with pressure/vacuum vent values in 2012.</t>
    </r>
  </si>
  <si>
    <t>Note: If your facility operated for only a portion of 2012, estimate the following information as if you had been operating for the whole year.</t>
  </si>
  <si>
    <t>Estimated Actual Emissions for 2012 (tons/yr):</t>
  </si>
  <si>
    <t>2/21/2013</t>
  </si>
  <si>
    <t>Updated region 6 telephone number.</t>
  </si>
  <si>
    <t>v1.2 (last updated 2013.02.21)</t>
  </si>
  <si>
    <r>
      <t xml:space="preserve">If the Output-Summary Printout worksheet indicates that you </t>
    </r>
    <r>
      <rPr>
        <b/>
        <i/>
        <sz val="10"/>
        <rFont val="Arial"/>
        <family val="2"/>
      </rPr>
      <t>do</t>
    </r>
    <r>
      <rPr>
        <i/>
        <sz val="10"/>
        <rFont val="Arial"/>
        <family val="2"/>
      </rPr>
      <t xml:space="preserve"> need to register</t>
    </r>
    <r>
      <rPr>
        <sz val="10"/>
        <rFont val="Arial"/>
        <family val="2"/>
      </rPr>
      <t>, contact your EPA Regional Office to determine what they require for registration. The contact information for your Regional Office is located on the Output-Summary Printout.</t>
    </r>
  </si>
  <si>
    <t>generate the Output-Summary Printout that will indicate if you need to register. If registration is required, contact your EPA Regional Office for further guidance. The contact information for your Regional Office is located on the Output-Summary Printout.</t>
  </si>
  <si>
    <r>
      <t xml:space="preserve">If the Output-Summary Printout worksheet indicates that you </t>
    </r>
    <r>
      <rPr>
        <b/>
        <i/>
        <sz val="10"/>
        <rFont val="Arial"/>
        <family val="2"/>
      </rPr>
      <t>do not</t>
    </r>
    <r>
      <rPr>
        <i/>
        <sz val="10"/>
        <rFont val="Arial"/>
        <family val="2"/>
      </rPr>
      <t xml:space="preserve"> need to register</t>
    </r>
    <r>
      <rPr>
        <sz val="10"/>
        <rFont val="Arial"/>
        <family val="2"/>
      </rPr>
      <t>, no further action is required. It is recommended that you save a copy of the calculation worksheets and the Output-Summary Printout for your files.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</si>
</sst>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name val="Arial"/>
      <family val="2"/>
    </font>
    <font>
      <sz val="10"/>
      <color indexed="10"/>
      <name val="Arial"/>
      <family val="2"/>
    </font>
    <font>
      <sz val="10"/>
      <name val="Arial"/>
      <family val="2"/>
    </font>
    <font>
      <b/>
      <sz val="10"/>
      <color indexed="9"/>
      <name val="Arial"/>
      <family val="2"/>
    </font>
    <font>
      <vertAlign val="subscript"/>
      <sz val="10"/>
      <name val="Arial"/>
      <family val="2"/>
    </font>
    <font>
      <b/>
      <u/>
      <sz val="10"/>
      <name val="Arial"/>
      <family val="2"/>
    </font>
    <font>
      <b/>
      <sz val="10"/>
      <color indexed="12"/>
      <name val="Arial"/>
      <family val="2"/>
    </font>
    <font>
      <b/>
      <sz val="14"/>
      <name val="Arial"/>
      <family val="2"/>
    </font>
    <font>
      <sz val="8"/>
      <name val="Arial"/>
      <family val="2"/>
    </font>
    <font>
      <sz val="10"/>
      <color rgb="FF0000FF"/>
      <name val="Arial"/>
      <family val="2"/>
    </font>
    <font>
      <u/>
      <sz val="10"/>
      <color theme="10"/>
      <name val="Arial"/>
      <family val="2"/>
    </font>
    <font>
      <b/>
      <i/>
      <sz val="10"/>
      <name val="Arial"/>
      <family val="2"/>
    </font>
    <font>
      <b/>
      <vertAlign val="subscript"/>
      <sz val="10"/>
      <name val="Arial"/>
      <family val="2"/>
    </font>
    <font>
      <i/>
      <sz val="10"/>
      <color rgb="FFFF0000"/>
      <name val="Arial"/>
      <family val="2"/>
    </font>
    <font>
      <b/>
      <i/>
      <sz val="10"/>
      <color rgb="FFFF0000"/>
      <name val="Arial"/>
      <family val="2"/>
    </font>
    <font>
      <b/>
      <sz val="10"/>
      <color rgb="FFFF0000"/>
      <name val="Arial"/>
      <family val="2"/>
    </font>
    <font>
      <sz val="10"/>
      <color theme="1"/>
      <name val="Arial"/>
      <family val="2"/>
    </font>
    <font>
      <vertAlign val="superscript"/>
      <sz val="10"/>
      <name val="Arial"/>
      <family val="2"/>
    </font>
    <font>
      <b/>
      <sz val="11"/>
      <color theme="1"/>
      <name val="Calibri"/>
      <family val="2"/>
      <scheme val="minor"/>
    </font>
    <font>
      <b/>
      <sz val="10"/>
      <color rgb="FFCC6600"/>
      <name val="Arial"/>
      <family val="2"/>
    </font>
    <font>
      <sz val="10"/>
      <color rgb="FFCC6600"/>
      <name val="Arial"/>
      <family val="2"/>
    </font>
    <font>
      <u/>
      <sz val="11"/>
      <color theme="10"/>
      <name val="Calibri"/>
      <family val="2"/>
      <scheme val="minor"/>
    </font>
    <font>
      <sz val="10"/>
      <color indexed="8"/>
      <name val="Arial"/>
      <family val="2"/>
    </font>
    <font>
      <b/>
      <sz val="11"/>
      <color rgb="FFFF0000"/>
      <name val="Arial"/>
      <family val="2"/>
    </font>
    <font>
      <b/>
      <sz val="11"/>
      <name val="Arial"/>
      <family val="2"/>
    </font>
    <font>
      <sz val="9"/>
      <name val="Arial"/>
      <family val="2"/>
    </font>
    <font>
      <vertAlign val="superscript"/>
      <sz val="9"/>
      <name val="Arial"/>
      <family val="2"/>
    </font>
    <font>
      <sz val="9"/>
      <name val="Calibri"/>
      <family val="2"/>
    </font>
    <font>
      <vertAlign val="subscript"/>
      <sz val="9"/>
      <name val="Arial"/>
      <family val="2"/>
    </font>
    <font>
      <sz val="9"/>
      <name val="Symbol"/>
      <family val="1"/>
      <charset val="2"/>
    </font>
    <font>
      <sz val="11"/>
      <name val="Arial"/>
      <family val="2"/>
    </font>
    <font>
      <b/>
      <sz val="12"/>
      <name val="Arial"/>
      <family val="2"/>
    </font>
    <font>
      <i/>
      <sz val="10"/>
      <name val="Arial"/>
      <family val="2"/>
    </font>
    <font>
      <b/>
      <vertAlign val="superscript"/>
      <sz val="10"/>
      <name val="Arial"/>
      <family val="2"/>
    </font>
  </fonts>
  <fills count="9">
    <fill>
      <patternFill patternType="none"/>
    </fill>
    <fill>
      <patternFill patternType="gray125"/>
    </fill>
    <fill>
      <patternFill patternType="solid">
        <fgColor indexed="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FF99"/>
        <bgColor indexed="64"/>
      </patternFill>
    </fill>
  </fills>
  <borders count="71">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double">
        <color auto="1"/>
      </left>
      <right/>
      <top/>
      <bottom/>
      <diagonal/>
    </border>
    <border>
      <left style="thin">
        <color theme="1" tint="0.499984740745262"/>
      </left>
      <right style="medium">
        <color indexed="64"/>
      </right>
      <top/>
      <bottom style="thin">
        <color indexed="64"/>
      </bottom>
      <diagonal/>
    </border>
    <border>
      <left style="thin">
        <color theme="1" tint="0.499984740745262"/>
      </left>
      <right style="medium">
        <color indexed="64"/>
      </right>
      <top/>
      <bottom/>
      <diagonal/>
    </border>
    <border>
      <left style="thin">
        <color theme="1" tint="0.499984740745262"/>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theme="1" tint="0.499984740745262"/>
      </left>
      <right style="medium">
        <color indexed="64"/>
      </right>
      <top style="medium">
        <color indexed="64"/>
      </top>
      <bottom/>
      <diagonal/>
    </border>
    <border>
      <left/>
      <right style="medium">
        <color indexed="64"/>
      </right>
      <top style="medium">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style="thin">
        <color indexed="64"/>
      </top>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10">
    <xf numFmtId="2" fontId="0" fillId="0" borderId="0"/>
    <xf numFmtId="2" fontId="17" fillId="0" borderId="0" applyNumberFormat="0" applyFill="0" applyBorder="0" applyAlignment="0" applyProtection="0"/>
    <xf numFmtId="2" fontId="6" fillId="0" borderId="0"/>
    <xf numFmtId="9" fontId="6" fillId="0" borderId="0" applyFont="0" applyFill="0" applyBorder="0" applyAlignment="0" applyProtection="0"/>
    <xf numFmtId="0" fontId="6" fillId="0" borderId="0"/>
    <xf numFmtId="0" fontId="4" fillId="0" borderId="0"/>
    <xf numFmtId="0" fontId="17" fillId="0" borderId="0" applyNumberFormat="0" applyFill="0" applyBorder="0" applyAlignment="0" applyProtection="0">
      <alignment vertical="top"/>
      <protection locked="0"/>
    </xf>
    <xf numFmtId="0" fontId="29" fillId="0" borderId="0"/>
    <xf numFmtId="0" fontId="23" fillId="0" borderId="0"/>
    <xf numFmtId="0" fontId="3" fillId="0" borderId="0"/>
  </cellStyleXfs>
  <cellXfs count="366">
    <xf numFmtId="2" fontId="0" fillId="0" borderId="0" xfId="0"/>
    <xf numFmtId="2" fontId="14" fillId="0" borderId="0" xfId="0" applyFont="1"/>
    <xf numFmtId="2" fontId="6" fillId="0" borderId="0" xfId="0" applyFont="1"/>
    <xf numFmtId="2" fontId="7" fillId="4" borderId="6" xfId="0" applyFont="1" applyFill="1" applyBorder="1" applyAlignment="1">
      <alignment horizontal="center"/>
    </xf>
    <xf numFmtId="1" fontId="0" fillId="0" borderId="0" xfId="0" applyNumberFormat="1" applyAlignment="1">
      <alignment horizontal="center" vertical="center"/>
    </xf>
    <xf numFmtId="2" fontId="6" fillId="0" borderId="6" xfId="0" applyFont="1" applyBorder="1" applyAlignment="1">
      <alignment horizontal="center" vertical="center"/>
    </xf>
    <xf numFmtId="2" fontId="0" fillId="0" borderId="0" xfId="0" applyAlignment="1">
      <alignment horizontal="center"/>
    </xf>
    <xf numFmtId="165" fontId="0" fillId="0" borderId="0" xfId="0" applyNumberFormat="1"/>
    <xf numFmtId="2" fontId="5" fillId="4" borderId="6" xfId="0" applyFont="1" applyFill="1" applyBorder="1" applyAlignment="1">
      <alignment horizontal="center"/>
    </xf>
    <xf numFmtId="2" fontId="6" fillId="0" borderId="6" xfId="0" applyFont="1" applyBorder="1" applyAlignment="1">
      <alignment horizontal="center"/>
    </xf>
    <xf numFmtId="164" fontId="7" fillId="4" borderId="6" xfId="0" applyNumberFormat="1" applyFont="1" applyFill="1" applyBorder="1" applyAlignment="1">
      <alignment horizontal="center"/>
    </xf>
    <xf numFmtId="164" fontId="0" fillId="0" borderId="0" xfId="0" applyNumberFormat="1" applyAlignment="1">
      <alignment horizontal="center"/>
    </xf>
    <xf numFmtId="2" fontId="14" fillId="0" borderId="0" xfId="0" applyFont="1" applyProtection="1"/>
    <xf numFmtId="2" fontId="6" fillId="0" borderId="0" xfId="0" applyFont="1" applyBorder="1" applyProtection="1"/>
    <xf numFmtId="2" fontId="0" fillId="0" borderId="0" xfId="0" applyBorder="1" applyProtection="1"/>
    <xf numFmtId="2" fontId="0" fillId="0" borderId="27" xfId="0" applyBorder="1" applyProtection="1"/>
    <xf numFmtId="2" fontId="0" fillId="0" borderId="15" xfId="0" applyBorder="1" applyProtection="1"/>
    <xf numFmtId="2" fontId="0" fillId="0" borderId="25" xfId="0" applyBorder="1" applyProtection="1"/>
    <xf numFmtId="2" fontId="5" fillId="0" borderId="3" xfId="0" applyFont="1" applyBorder="1" applyAlignment="1" applyProtection="1">
      <alignment horizontal="right"/>
    </xf>
    <xf numFmtId="2" fontId="0" fillId="0" borderId="17" xfId="0" applyBorder="1" applyProtection="1"/>
    <xf numFmtId="2" fontId="0" fillId="0" borderId="3" xfId="0" applyBorder="1" applyProtection="1"/>
    <xf numFmtId="2" fontId="6" fillId="0" borderId="32" xfId="0" applyFont="1" applyFill="1" applyBorder="1" applyAlignment="1" applyProtection="1">
      <alignment horizontal="center"/>
    </xf>
    <xf numFmtId="2" fontId="0" fillId="0" borderId="3" xfId="0" applyBorder="1" applyAlignment="1" applyProtection="1">
      <alignment horizontal="left" indent="1"/>
    </xf>
    <xf numFmtId="2" fontId="0" fillId="0" borderId="30" xfId="0" applyBorder="1" applyProtection="1"/>
    <xf numFmtId="2" fontId="5" fillId="0" borderId="0" xfId="0" applyFont="1" applyBorder="1" applyAlignment="1" applyProtection="1">
      <alignment horizontal="center"/>
    </xf>
    <xf numFmtId="2" fontId="0" fillId="0" borderId="0" xfId="0" applyFill="1" applyBorder="1" applyAlignment="1" applyProtection="1">
      <alignment horizontal="right" vertical="center"/>
    </xf>
    <xf numFmtId="2" fontId="0" fillId="0" borderId="2" xfId="0" applyBorder="1" applyProtection="1"/>
    <xf numFmtId="2" fontId="0" fillId="0" borderId="1" xfId="0" applyBorder="1" applyProtection="1"/>
    <xf numFmtId="2" fontId="0" fillId="0" borderId="26" xfId="0" applyBorder="1" applyProtection="1"/>
    <xf numFmtId="2" fontId="5" fillId="0" borderId="31" xfId="0" applyFont="1" applyBorder="1" applyAlignment="1" applyProtection="1">
      <alignment horizontal="center"/>
    </xf>
    <xf numFmtId="2" fontId="16" fillId="0" borderId="9" xfId="0" applyFont="1" applyBorder="1" applyProtection="1">
      <protection locked="0"/>
    </xf>
    <xf numFmtId="2" fontId="16" fillId="0" borderId="18" xfId="0" applyFont="1" applyBorder="1" applyProtection="1">
      <protection locked="0"/>
    </xf>
    <xf numFmtId="164" fontId="0" fillId="0" borderId="6" xfId="0" applyNumberFormat="1" applyBorder="1" applyAlignment="1">
      <alignment horizontal="center" vertical="center"/>
    </xf>
    <xf numFmtId="2" fontId="6" fillId="0" borderId="6" xfId="0" quotePrefix="1" applyFont="1" applyBorder="1" applyAlignment="1">
      <alignment horizontal="center" vertical="center"/>
    </xf>
    <xf numFmtId="2" fontId="6" fillId="0" borderId="6" xfId="0" applyFont="1" applyBorder="1" applyAlignment="1">
      <alignment vertical="center" wrapText="1"/>
    </xf>
    <xf numFmtId="2" fontId="17" fillId="0" borderId="6" xfId="1" applyBorder="1" applyAlignment="1">
      <alignment vertical="center"/>
    </xf>
    <xf numFmtId="164" fontId="6" fillId="0" borderId="6" xfId="0" applyNumberFormat="1" applyFont="1" applyBorder="1" applyAlignment="1" applyProtection="1">
      <alignment horizontal="center" vertical="center"/>
      <protection locked="0"/>
    </xf>
    <xf numFmtId="2" fontId="6" fillId="0" borderId="6" xfId="0" applyFont="1" applyBorder="1" applyAlignment="1" applyProtection="1">
      <alignment vertical="center" wrapText="1"/>
      <protection locked="0"/>
    </xf>
    <xf numFmtId="2" fontId="0" fillId="0" borderId="6" xfId="0" applyBorder="1" applyAlignment="1" applyProtection="1">
      <alignment horizontal="center" vertical="center"/>
      <protection locked="0"/>
    </xf>
    <xf numFmtId="2" fontId="0" fillId="0" borderId="6" xfId="0" applyBorder="1" applyAlignment="1" applyProtection="1">
      <alignment vertical="center"/>
      <protection locked="0"/>
    </xf>
    <xf numFmtId="164" fontId="0" fillId="0" borderId="6" xfId="0" applyNumberFormat="1" applyBorder="1" applyAlignment="1" applyProtection="1">
      <alignment horizontal="center" vertical="center"/>
      <protection locked="0"/>
    </xf>
    <xf numFmtId="2" fontId="0" fillId="0" borderId="6" xfId="0" applyBorder="1" applyAlignment="1" applyProtection="1">
      <alignment vertical="center" wrapText="1"/>
      <protection locked="0"/>
    </xf>
    <xf numFmtId="2" fontId="6" fillId="0" borderId="0" xfId="0" applyFont="1" applyProtection="1"/>
    <xf numFmtId="2" fontId="0" fillId="0" borderId="0" xfId="0" applyAlignment="1" applyProtection="1">
      <alignment horizontal="center" vertical="center"/>
    </xf>
    <xf numFmtId="2" fontId="5" fillId="0" borderId="29" xfId="0" applyNumberFormat="1" applyFont="1" applyBorder="1" applyAlignment="1" applyProtection="1">
      <alignment horizontal="left" indent="1"/>
    </xf>
    <xf numFmtId="2" fontId="0" fillId="0" borderId="29" xfId="0" applyNumberFormat="1" applyBorder="1" applyAlignment="1" applyProtection="1">
      <alignment horizontal="left" indent="1"/>
    </xf>
    <xf numFmtId="2" fontId="0" fillId="0" borderId="37" xfId="0" applyBorder="1" applyAlignment="1" applyProtection="1">
      <alignment horizontal="left" indent="1"/>
    </xf>
    <xf numFmtId="2" fontId="5" fillId="0" borderId="0" xfId="0" applyFont="1" applyBorder="1" applyAlignment="1" applyProtection="1">
      <alignment horizontal="center" wrapText="1"/>
    </xf>
    <xf numFmtId="2" fontId="6" fillId="0" borderId="0" xfId="0" applyFont="1" applyAlignment="1">
      <alignment horizontal="center"/>
    </xf>
    <xf numFmtId="166" fontId="8" fillId="0" borderId="4" xfId="0" applyNumberFormat="1" applyFont="1" applyBorder="1" applyAlignment="1" applyProtection="1">
      <alignment horizontal="right" indent="3"/>
    </xf>
    <xf numFmtId="2" fontId="14" fillId="0" borderId="0" xfId="0" applyFont="1" applyAlignment="1">
      <alignment horizontal="center"/>
    </xf>
    <xf numFmtId="2" fontId="5" fillId="4" borderId="27" xfId="0" applyFont="1" applyFill="1" applyBorder="1"/>
    <xf numFmtId="2" fontId="5" fillId="4" borderId="15" xfId="0" applyFont="1" applyFill="1" applyBorder="1" applyAlignment="1">
      <alignment horizontal="center"/>
    </xf>
    <xf numFmtId="2" fontId="5" fillId="4" borderId="25" xfId="0" applyFont="1" applyFill="1" applyBorder="1"/>
    <xf numFmtId="2" fontId="0" fillId="0" borderId="6" xfId="0" applyBorder="1" applyAlignment="1">
      <alignment horizontal="center" vertical="center"/>
    </xf>
    <xf numFmtId="2" fontId="6" fillId="0" borderId="6" xfId="0" applyFont="1" applyBorder="1" applyAlignment="1" applyProtection="1">
      <alignment horizontal="center" vertical="center"/>
      <protection locked="0"/>
    </xf>
    <xf numFmtId="2" fontId="0" fillId="0" borderId="14" xfId="0" applyBorder="1" applyAlignment="1" applyProtection="1">
      <alignment horizontal="left" indent="2"/>
    </xf>
    <xf numFmtId="2" fontId="0" fillId="0" borderId="21" xfId="0" applyBorder="1" applyAlignment="1" applyProtection="1">
      <alignment horizontal="left" indent="2"/>
    </xf>
    <xf numFmtId="2" fontId="0" fillId="4" borderId="6" xfId="0" applyFill="1" applyBorder="1" applyProtection="1"/>
    <xf numFmtId="2" fontId="0" fillId="0" borderId="29" xfId="0" applyBorder="1" applyAlignment="1" applyProtection="1">
      <alignment horizontal="left" indent="1"/>
    </xf>
    <xf numFmtId="2" fontId="6" fillId="0" borderId="29" xfId="0" applyNumberFormat="1" applyFont="1" applyBorder="1" applyAlignment="1" applyProtection="1">
      <alignment horizontal="left" indent="1"/>
    </xf>
    <xf numFmtId="2" fontId="5" fillId="0" borderId="29" xfId="0" applyFont="1" applyBorder="1" applyAlignment="1" applyProtection="1">
      <alignment horizontal="left" indent="1"/>
    </xf>
    <xf numFmtId="2" fontId="5" fillId="0" borderId="17" xfId="0" applyFont="1" applyBorder="1" applyAlignment="1" applyProtection="1">
      <alignment horizontal="center"/>
    </xf>
    <xf numFmtId="2" fontId="5" fillId="0" borderId="0" xfId="0" applyFont="1" applyFill="1" applyBorder="1" applyAlignment="1" applyProtection="1">
      <alignment horizontal="right" vertical="center"/>
    </xf>
    <xf numFmtId="2" fontId="12" fillId="0" borderId="0" xfId="0" applyFont="1" applyProtection="1"/>
    <xf numFmtId="2" fontId="9" fillId="0" borderId="0" xfId="0" applyFont="1" applyProtection="1"/>
    <xf numFmtId="2" fontId="0" fillId="0" borderId="15" xfId="0" applyBorder="1" applyAlignment="1" applyProtection="1"/>
    <xf numFmtId="2" fontId="0" fillId="0" borderId="0" xfId="0" applyBorder="1" applyAlignment="1" applyProtection="1"/>
    <xf numFmtId="2" fontId="5" fillId="4" borderId="27" xfId="0" applyFont="1" applyFill="1" applyBorder="1" applyAlignment="1" applyProtection="1"/>
    <xf numFmtId="2" fontId="7" fillId="4" borderId="15" xfId="0" applyFont="1" applyFill="1" applyBorder="1" applyAlignment="1" applyProtection="1"/>
    <xf numFmtId="2" fontId="7" fillId="4" borderId="25" xfId="0" applyFont="1" applyFill="1" applyBorder="1" applyAlignment="1" applyProtection="1"/>
    <xf numFmtId="2" fontId="6" fillId="4" borderId="11" xfId="0" applyFont="1" applyFill="1" applyBorder="1" applyAlignment="1" applyProtection="1">
      <alignment horizontal="left"/>
    </xf>
    <xf numFmtId="2" fontId="6" fillId="4" borderId="19" xfId="0" applyFont="1" applyFill="1" applyBorder="1" applyAlignment="1" applyProtection="1">
      <alignment horizontal="left"/>
    </xf>
    <xf numFmtId="2" fontId="6" fillId="4" borderId="10" xfId="0" applyFont="1" applyFill="1" applyBorder="1" applyAlignment="1" applyProtection="1">
      <alignment horizontal="left"/>
    </xf>
    <xf numFmtId="49" fontId="0" fillId="0" borderId="0" xfId="0" applyNumberFormat="1" applyBorder="1" applyAlignment="1" applyProtection="1">
      <alignment horizontal="left" vertical="top"/>
    </xf>
    <xf numFmtId="2" fontId="0" fillId="0" borderId="0" xfId="0" applyBorder="1" applyAlignment="1" applyProtection="1">
      <alignment horizontal="left" vertical="top" wrapText="1"/>
    </xf>
    <xf numFmtId="2" fontId="5" fillId="0" borderId="0" xfId="0" applyFont="1" applyBorder="1" applyAlignment="1" applyProtection="1">
      <alignment horizontal="left"/>
    </xf>
    <xf numFmtId="2" fontId="0" fillId="0" borderId="0" xfId="0" applyFill="1" applyBorder="1" applyProtection="1"/>
    <xf numFmtId="2" fontId="0" fillId="0" borderId="27" xfId="0" applyNumberFormat="1" applyBorder="1" applyAlignment="1" applyProtection="1">
      <alignment horizontal="left" indent="1"/>
    </xf>
    <xf numFmtId="2" fontId="0" fillId="0" borderId="35" xfId="0" applyNumberFormat="1" applyBorder="1" applyAlignment="1" applyProtection="1">
      <alignment horizontal="left" indent="1"/>
    </xf>
    <xf numFmtId="2" fontId="0" fillId="0" borderId="15" xfId="0" applyNumberFormat="1" applyBorder="1" applyProtection="1"/>
    <xf numFmtId="2" fontId="0" fillId="0" borderId="51" xfId="0" applyBorder="1" applyProtection="1"/>
    <xf numFmtId="2" fontId="0" fillId="0" borderId="6" xfId="0" applyBorder="1" applyAlignment="1">
      <alignment horizontal="center"/>
    </xf>
    <xf numFmtId="2" fontId="6" fillId="0" borderId="6" xfId="0" applyFont="1" applyBorder="1" applyAlignment="1">
      <alignment horizontal="center" vertical="center" wrapText="1"/>
    </xf>
    <xf numFmtId="2" fontId="6" fillId="0" borderId="0" xfId="2" applyProtection="1"/>
    <xf numFmtId="2" fontId="6" fillId="0" borderId="53" xfId="0" applyFont="1" applyBorder="1" applyAlignment="1" applyProtection="1">
      <alignment horizontal="left" vertical="center"/>
    </xf>
    <xf numFmtId="2" fontId="6" fillId="0" borderId="13" xfId="0" applyFont="1" applyBorder="1" applyAlignment="1" applyProtection="1">
      <alignment vertical="center"/>
    </xf>
    <xf numFmtId="0" fontId="14" fillId="0" borderId="0" xfId="4" applyFont="1" applyProtection="1"/>
    <xf numFmtId="2" fontId="5" fillId="4" borderId="33" xfId="0" applyFont="1" applyFill="1" applyBorder="1" applyProtection="1"/>
    <xf numFmtId="0" fontId="4" fillId="0" borderId="0" xfId="5" applyAlignment="1">
      <alignment horizontal="center"/>
    </xf>
    <xf numFmtId="0" fontId="4" fillId="0" borderId="0" xfId="5" applyAlignment="1"/>
    <xf numFmtId="2" fontId="5" fillId="3" borderId="6" xfId="2" applyFont="1" applyFill="1" applyBorder="1" applyProtection="1"/>
    <xf numFmtId="2" fontId="6" fillId="4" borderId="6" xfId="2" applyFont="1" applyFill="1" applyBorder="1" applyAlignment="1" applyProtection="1">
      <alignment horizontal="left"/>
    </xf>
    <xf numFmtId="2" fontId="6" fillId="0" borderId="0" xfId="2" applyBorder="1" applyProtection="1"/>
    <xf numFmtId="2" fontId="6" fillId="0" borderId="0" xfId="2" applyFont="1" applyBorder="1" applyAlignment="1" applyProtection="1">
      <alignment vertical="top"/>
    </xf>
    <xf numFmtId="2" fontId="6" fillId="0" borderId="14" xfId="0" applyFont="1" applyBorder="1" applyAlignment="1" applyProtection="1">
      <alignment vertical="center" wrapText="1"/>
    </xf>
    <xf numFmtId="2" fontId="5" fillId="4" borderId="48" xfId="0" applyFont="1" applyFill="1" applyBorder="1" applyAlignment="1" applyProtection="1">
      <alignment horizontal="center"/>
    </xf>
    <xf numFmtId="2" fontId="5" fillId="4" borderId="45" xfId="0" applyFont="1" applyFill="1" applyBorder="1" applyAlignment="1" applyProtection="1">
      <alignment horizontal="center"/>
    </xf>
    <xf numFmtId="2" fontId="5" fillId="4" borderId="34" xfId="0" applyFont="1" applyFill="1" applyBorder="1" applyAlignment="1" applyProtection="1">
      <alignment horizontal="center"/>
    </xf>
    <xf numFmtId="4" fontId="27" fillId="0" borderId="42" xfId="0" applyNumberFormat="1" applyFont="1" applyFill="1" applyBorder="1" applyAlignment="1" applyProtection="1">
      <alignment horizontal="right"/>
    </xf>
    <xf numFmtId="4" fontId="27" fillId="0" borderId="16" xfId="0" applyNumberFormat="1" applyFont="1" applyFill="1" applyBorder="1" applyAlignment="1" applyProtection="1">
      <alignment horizontal="right"/>
    </xf>
    <xf numFmtId="4" fontId="27" fillId="0" borderId="18" xfId="0" applyNumberFormat="1" applyFont="1" applyFill="1" applyBorder="1" applyAlignment="1" applyProtection="1">
      <alignment horizontal="right"/>
    </xf>
    <xf numFmtId="4" fontId="27" fillId="0" borderId="40" xfId="0" applyNumberFormat="1" applyFont="1" applyFill="1" applyBorder="1" applyAlignment="1" applyProtection="1">
      <alignment horizontal="right"/>
    </xf>
    <xf numFmtId="4" fontId="27" fillId="0" borderId="6" xfId="0" applyNumberFormat="1" applyFont="1" applyFill="1" applyBorder="1" applyAlignment="1" applyProtection="1">
      <alignment horizontal="right"/>
    </xf>
    <xf numFmtId="4" fontId="27" fillId="0" borderId="8" xfId="0" applyNumberFormat="1" applyFont="1" applyFill="1" applyBorder="1" applyAlignment="1" applyProtection="1">
      <alignment horizontal="right"/>
    </xf>
    <xf numFmtId="2" fontId="6" fillId="0" borderId="0" xfId="0" applyFont="1" applyFill="1" applyBorder="1" applyProtection="1"/>
    <xf numFmtId="2" fontId="8" fillId="0" borderId="0" xfId="0" applyNumberFormat="1" applyFont="1" applyFill="1" applyBorder="1" applyAlignment="1" applyProtection="1">
      <alignment horizontal="left"/>
    </xf>
    <xf numFmtId="2" fontId="0" fillId="0" borderId="0" xfId="0" applyFont="1" applyFill="1" applyBorder="1" applyProtection="1"/>
    <xf numFmtId="2" fontId="16" fillId="0" borderId="18" xfId="0" applyFont="1" applyFill="1" applyBorder="1" applyAlignment="1" applyProtection="1">
      <alignment horizontal="center" vertical="center"/>
      <protection locked="0"/>
    </xf>
    <xf numFmtId="4" fontId="16" fillId="0" borderId="18" xfId="0" applyNumberFormat="1" applyFont="1" applyBorder="1" applyAlignment="1" applyProtection="1">
      <alignment horizontal="center" vertical="center"/>
      <protection locked="0"/>
    </xf>
    <xf numFmtId="2" fontId="6" fillId="0" borderId="43" xfId="0" applyFont="1" applyFill="1" applyBorder="1" applyAlignment="1" applyProtection="1">
      <alignment horizontal="left" vertical="center" wrapText="1"/>
    </xf>
    <xf numFmtId="2" fontId="6" fillId="0" borderId="14" xfId="0" applyFont="1" applyFill="1" applyBorder="1" applyAlignment="1" applyProtection="1">
      <alignment horizontal="left" vertical="center" wrapText="1"/>
    </xf>
    <xf numFmtId="2" fontId="5" fillId="3" borderId="6" xfId="0" applyFont="1" applyFill="1" applyBorder="1" applyAlignment="1" applyProtection="1">
      <alignment horizontal="left"/>
    </xf>
    <xf numFmtId="2" fontId="0" fillId="4" borderId="6" xfId="0" applyFill="1" applyBorder="1" applyAlignment="1" applyProtection="1">
      <alignment horizontal="center"/>
    </xf>
    <xf numFmtId="2" fontId="6" fillId="0" borderId="6" xfId="0" applyNumberFormat="1" applyFont="1" applyBorder="1" applyAlignment="1">
      <alignment horizontal="center" vertical="center" wrapText="1"/>
    </xf>
    <xf numFmtId="1" fontId="5" fillId="4" borderId="49" xfId="0" applyNumberFormat="1" applyFont="1" applyFill="1" applyBorder="1" applyAlignment="1">
      <alignment horizontal="center" vertical="center"/>
    </xf>
    <xf numFmtId="165" fontId="5" fillId="4" borderId="49" xfId="0" applyNumberFormat="1" applyFont="1" applyFill="1" applyBorder="1" applyAlignment="1">
      <alignment horizontal="center" vertical="center"/>
    </xf>
    <xf numFmtId="1" fontId="5" fillId="4" borderId="49" xfId="0" applyNumberFormat="1" applyFont="1" applyFill="1" applyBorder="1" applyAlignment="1">
      <alignment horizontal="left" vertical="center"/>
    </xf>
    <xf numFmtId="0" fontId="6" fillId="0" borderId="43" xfId="0" applyNumberFormat="1" applyFont="1" applyBorder="1" applyAlignment="1">
      <alignment horizontal="center" vertical="center" wrapText="1"/>
    </xf>
    <xf numFmtId="2" fontId="6" fillId="0" borderId="56" xfId="0" applyFont="1" applyBorder="1" applyAlignment="1">
      <alignment horizontal="center"/>
    </xf>
    <xf numFmtId="2" fontId="6" fillId="0" borderId="56" xfId="0" applyNumberFormat="1" applyFont="1" applyBorder="1" applyAlignment="1">
      <alignment horizontal="center" vertical="center" wrapText="1"/>
    </xf>
    <xf numFmtId="2" fontId="0" fillId="0" borderId="56" xfId="0" applyBorder="1" applyAlignment="1">
      <alignment horizontal="center"/>
    </xf>
    <xf numFmtId="2" fontId="6" fillId="0" borderId="44" xfId="0" applyFont="1" applyBorder="1"/>
    <xf numFmtId="0" fontId="6" fillId="0" borderId="12" xfId="0" applyNumberFormat="1" applyFont="1" applyBorder="1" applyAlignment="1">
      <alignment horizontal="center" vertical="center" wrapText="1"/>
    </xf>
    <xf numFmtId="2" fontId="6" fillId="0" borderId="8" xfId="0" applyFont="1" applyBorder="1"/>
    <xf numFmtId="0" fontId="6" fillId="0" borderId="21" xfId="0" applyNumberFormat="1" applyFont="1" applyBorder="1" applyAlignment="1">
      <alignment horizontal="center" vertical="center" wrapText="1"/>
    </xf>
    <xf numFmtId="2" fontId="6" fillId="0" borderId="7" xfId="0" applyFont="1" applyBorder="1" applyAlignment="1">
      <alignment horizontal="center"/>
    </xf>
    <xf numFmtId="165" fontId="6" fillId="0" borderId="7" xfId="0" applyNumberFormat="1" applyFont="1" applyBorder="1" applyAlignment="1">
      <alignment horizontal="center" vertical="center" wrapText="1"/>
    </xf>
    <xf numFmtId="2" fontId="0" fillId="0" borderId="7" xfId="0" applyBorder="1" applyAlignment="1">
      <alignment horizontal="center"/>
    </xf>
    <xf numFmtId="2" fontId="6" fillId="0" borderId="9" xfId="0" applyFont="1" applyBorder="1"/>
    <xf numFmtId="0" fontId="32" fillId="0" borderId="0" xfId="0" applyNumberFormat="1" applyFont="1" applyFill="1" applyBorder="1" applyAlignment="1">
      <alignment horizontal="left" vertical="center" wrapText="1"/>
    </xf>
    <xf numFmtId="2" fontId="32" fillId="0" borderId="0" xfId="0" applyFont="1"/>
    <xf numFmtId="2" fontId="6" fillId="0" borderId="3" xfId="0" applyFont="1" applyBorder="1" applyAlignment="1" applyProtection="1">
      <alignment horizontal="left" vertical="center"/>
    </xf>
    <xf numFmtId="2" fontId="32" fillId="0" borderId="0" xfId="0" applyFont="1" applyAlignment="1">
      <alignment vertical="center"/>
    </xf>
    <xf numFmtId="2" fontId="6" fillId="0" borderId="43" xfId="0" applyFont="1" applyBorder="1"/>
    <xf numFmtId="1" fontId="16" fillId="0" borderId="44" xfId="0" applyNumberFormat="1" applyFont="1" applyFill="1" applyBorder="1" applyAlignment="1" applyProtection="1">
      <alignment horizontal="center" vertical="center"/>
      <protection locked="0"/>
    </xf>
    <xf numFmtId="2" fontId="6" fillId="0" borderId="21" xfId="0" applyFont="1" applyBorder="1"/>
    <xf numFmtId="2" fontId="0" fillId="0" borderId="12" xfId="0" applyBorder="1"/>
    <xf numFmtId="2" fontId="37" fillId="0" borderId="15" xfId="2" applyFont="1" applyBorder="1" applyProtection="1"/>
    <xf numFmtId="2" fontId="37" fillId="0" borderId="0" xfId="2" applyFont="1" applyBorder="1" applyProtection="1"/>
    <xf numFmtId="2" fontId="31" fillId="0" borderId="15" xfId="2" applyFont="1" applyBorder="1" applyProtection="1"/>
    <xf numFmtId="2" fontId="31" fillId="0" borderId="0" xfId="2" applyFont="1" applyBorder="1" applyProtection="1"/>
    <xf numFmtId="2" fontId="27" fillId="0" borderId="20" xfId="2" applyFont="1" applyBorder="1" applyProtection="1"/>
    <xf numFmtId="2" fontId="27" fillId="0" borderId="17" xfId="2" applyFont="1" applyBorder="1" applyProtection="1"/>
    <xf numFmtId="2" fontId="27" fillId="0" borderId="26" xfId="2" applyFont="1" applyBorder="1" applyAlignment="1" applyProtection="1">
      <alignment vertical="top"/>
    </xf>
    <xf numFmtId="2" fontId="6" fillId="0" borderId="12" xfId="2" applyBorder="1" applyAlignment="1" applyProtection="1">
      <alignment horizontal="left" indent="2"/>
    </xf>
    <xf numFmtId="2" fontId="6" fillId="0" borderId="58" xfId="2" applyBorder="1" applyAlignment="1" applyProtection="1">
      <alignment horizontal="left" indent="2"/>
    </xf>
    <xf numFmtId="2" fontId="6" fillId="0" borderId="58" xfId="2" applyBorder="1" applyProtection="1"/>
    <xf numFmtId="2" fontId="6" fillId="0" borderId="59" xfId="2" applyBorder="1" applyProtection="1"/>
    <xf numFmtId="2" fontId="6" fillId="0" borderId="60" xfId="2" applyBorder="1" applyAlignment="1" applyProtection="1">
      <alignment horizontal="left" indent="2"/>
    </xf>
    <xf numFmtId="2" fontId="27" fillId="0" borderId="25" xfId="2" applyFont="1" applyBorder="1" applyProtection="1"/>
    <xf numFmtId="2" fontId="27" fillId="0" borderId="8" xfId="2" applyFont="1" applyBorder="1" applyProtection="1"/>
    <xf numFmtId="2" fontId="6" fillId="0" borderId="60" xfId="0" applyFont="1" applyBorder="1" applyAlignment="1" applyProtection="1">
      <alignment vertical="center"/>
    </xf>
    <xf numFmtId="2" fontId="16" fillId="0" borderId="17" xfId="0" applyFont="1" applyBorder="1" applyAlignment="1" applyProtection="1">
      <alignment horizontal="center" vertical="center"/>
      <protection locked="0"/>
    </xf>
    <xf numFmtId="2" fontId="0" fillId="0" borderId="59" xfId="0" applyBorder="1" applyAlignment="1" applyProtection="1">
      <alignment vertical="center"/>
    </xf>
    <xf numFmtId="2" fontId="0" fillId="0" borderId="26" xfId="0" applyBorder="1" applyAlignment="1" applyProtection="1">
      <alignment horizontal="center" vertical="center"/>
    </xf>
    <xf numFmtId="2" fontId="6" fillId="0" borderId="12" xfId="0" applyFont="1" applyBorder="1" applyAlignment="1" applyProtection="1">
      <alignment vertical="center"/>
    </xf>
    <xf numFmtId="2" fontId="16" fillId="0" borderId="8" xfId="0" applyFont="1" applyBorder="1" applyAlignment="1" applyProtection="1">
      <alignment horizontal="center" vertical="center"/>
    </xf>
    <xf numFmtId="2" fontId="16" fillId="0" borderId="8" xfId="0" applyFont="1" applyBorder="1" applyAlignment="1" applyProtection="1">
      <alignment horizontal="center" vertical="center"/>
      <protection locked="0"/>
    </xf>
    <xf numFmtId="2" fontId="0" fillId="0" borderId="12" xfId="0" applyBorder="1" applyAlignment="1" applyProtection="1">
      <alignment vertical="center"/>
    </xf>
    <xf numFmtId="2" fontId="0" fillId="0" borderId="8" xfId="0" applyBorder="1" applyAlignment="1" applyProtection="1">
      <alignment horizontal="center" vertical="center"/>
    </xf>
    <xf numFmtId="2" fontId="5" fillId="0" borderId="0" xfId="0" applyFont="1" applyAlignment="1" applyProtection="1">
      <alignment vertical="center" wrapText="1"/>
    </xf>
    <xf numFmtId="2" fontId="6" fillId="0" borderId="0" xfId="0" applyFont="1" applyAlignment="1" applyProtection="1">
      <alignment vertical="center" wrapText="1"/>
    </xf>
    <xf numFmtId="2" fontId="6" fillId="0" borderId="0" xfId="0" quotePrefix="1" applyFont="1" applyAlignment="1" applyProtection="1">
      <alignment horizontal="right" vertical="top"/>
    </xf>
    <xf numFmtId="2" fontId="6" fillId="0" borderId="0" xfId="0" applyFont="1" applyAlignment="1" applyProtection="1">
      <alignment horizontal="left" vertical="center" wrapText="1" indent="1"/>
    </xf>
    <xf numFmtId="2" fontId="17" fillId="0" borderId="0" xfId="1" applyFont="1" applyAlignment="1" applyProtection="1">
      <alignment vertical="center" wrapText="1"/>
    </xf>
    <xf numFmtId="2" fontId="6" fillId="0" borderId="0" xfId="0" applyFont="1" applyAlignment="1" applyProtection="1">
      <alignment horizontal="left" vertical="top" wrapText="1" indent="1"/>
    </xf>
    <xf numFmtId="2" fontId="6" fillId="0" borderId="0" xfId="0" applyFont="1" applyAlignment="1" applyProtection="1">
      <alignment wrapText="1"/>
    </xf>
    <xf numFmtId="2" fontId="0" fillId="0" borderId="47" xfId="0" applyBorder="1" applyAlignment="1" applyProtection="1">
      <alignment horizontal="left" vertical="center"/>
    </xf>
    <xf numFmtId="2" fontId="14" fillId="0" borderId="0" xfId="2" applyFont="1" applyAlignment="1"/>
    <xf numFmtId="0" fontId="28" fillId="0" borderId="0" xfId="1" applyNumberFormat="1" applyFont="1" applyAlignment="1">
      <alignment horizontal="left" vertical="center"/>
    </xf>
    <xf numFmtId="0" fontId="28" fillId="0" borderId="0" xfId="1" applyNumberFormat="1" applyFont="1" applyAlignment="1"/>
    <xf numFmtId="0" fontId="17" fillId="0" borderId="0" xfId="1" applyNumberFormat="1" applyAlignment="1">
      <alignment horizontal="left" vertical="center"/>
    </xf>
    <xf numFmtId="2" fontId="6" fillId="0" borderId="61" xfId="0" applyFont="1" applyFill="1" applyBorder="1" applyAlignment="1" applyProtection="1">
      <alignment horizontal="left" vertical="center" wrapText="1"/>
    </xf>
    <xf numFmtId="2" fontId="0" fillId="0" borderId="0" xfId="0" applyProtection="1"/>
    <xf numFmtId="2" fontId="16" fillId="0" borderId="8" xfId="0" applyFont="1" applyBorder="1" applyProtection="1">
      <protection locked="0"/>
    </xf>
    <xf numFmtId="2" fontId="0" fillId="0" borderId="12" xfId="0" applyBorder="1" applyAlignment="1" applyProtection="1">
      <alignment horizontal="left" indent="2"/>
    </xf>
    <xf numFmtId="2" fontId="6" fillId="0" borderId="21" xfId="0" applyFont="1" applyBorder="1" applyAlignment="1" applyProtection="1">
      <alignment horizontal="left" indent="2"/>
    </xf>
    <xf numFmtId="2" fontId="0" fillId="0" borderId="43" xfId="0" applyBorder="1" applyAlignment="1" applyProtection="1">
      <alignment horizontal="left" indent="2"/>
    </xf>
    <xf numFmtId="2" fontId="16" fillId="0" borderId="44" xfId="0" applyFont="1" applyBorder="1" applyProtection="1">
      <protection locked="0"/>
    </xf>
    <xf numFmtId="1" fontId="16" fillId="0" borderId="9" xfId="0" applyNumberFormat="1" applyFont="1" applyBorder="1" applyAlignment="1" applyProtection="1">
      <alignment horizontal="left"/>
      <protection locked="0"/>
    </xf>
    <xf numFmtId="2" fontId="6" fillId="0" borderId="62" xfId="0" applyFont="1" applyFill="1" applyBorder="1" applyAlignment="1" applyProtection="1">
      <alignment vertical="center" wrapText="1"/>
    </xf>
    <xf numFmtId="0" fontId="16" fillId="0" borderId="8" xfId="0" applyNumberFormat="1" applyFont="1" applyBorder="1" applyProtection="1">
      <protection locked="0"/>
    </xf>
    <xf numFmtId="2" fontId="5" fillId="0" borderId="3" xfId="0" applyFont="1" applyBorder="1" applyAlignment="1" applyProtection="1">
      <alignment horizontal="center"/>
    </xf>
    <xf numFmtId="0" fontId="25" fillId="4" borderId="6" xfId="5" applyFont="1" applyFill="1" applyBorder="1" applyAlignment="1"/>
    <xf numFmtId="0" fontId="25" fillId="4" borderId="6" xfId="5" applyFont="1" applyFill="1" applyBorder="1" applyAlignment="1">
      <alignment horizontal="center"/>
    </xf>
    <xf numFmtId="0" fontId="2" fillId="0" borderId="0" xfId="5" applyFont="1" applyAlignment="1">
      <alignment horizontal="left" vertical="center"/>
    </xf>
    <xf numFmtId="0" fontId="2" fillId="0" borderId="0" xfId="5" applyFont="1" applyAlignment="1"/>
    <xf numFmtId="0" fontId="2" fillId="0" borderId="0" xfId="5" applyFont="1" applyAlignment="1">
      <alignment horizontal="center"/>
    </xf>
    <xf numFmtId="2" fontId="17" fillId="0" borderId="0" xfId="1" applyProtection="1"/>
    <xf numFmtId="2" fontId="0" fillId="0" borderId="0" xfId="0" applyAlignment="1" applyProtection="1">
      <alignment horizontal="center"/>
    </xf>
    <xf numFmtId="2" fontId="5" fillId="0" borderId="0" xfId="0" applyFont="1" applyBorder="1" applyProtection="1"/>
    <xf numFmtId="2" fontId="0" fillId="0" borderId="0" xfId="0" applyFill="1" applyBorder="1" applyAlignment="1" applyProtection="1">
      <alignment horizontal="center"/>
    </xf>
    <xf numFmtId="167" fontId="8" fillId="0" borderId="28" xfId="0" applyNumberFormat="1" applyFont="1" applyBorder="1" applyAlignment="1" applyProtection="1">
      <alignment horizontal="right" indent="3"/>
    </xf>
    <xf numFmtId="166" fontId="8" fillId="0" borderId="28" xfId="0" applyNumberFormat="1" applyFont="1" applyBorder="1" applyAlignment="1" applyProtection="1">
      <alignment horizontal="right" indent="3"/>
    </xf>
    <xf numFmtId="2" fontId="0" fillId="0" borderId="0" xfId="0" applyBorder="1" applyAlignment="1" applyProtection="1">
      <alignment horizontal="center"/>
    </xf>
    <xf numFmtId="2" fontId="5" fillId="0" borderId="3" xfId="0" applyNumberFormat="1" applyFont="1" applyBorder="1" applyAlignment="1" applyProtection="1">
      <alignment horizontal="left" indent="3"/>
    </xf>
    <xf numFmtId="4" fontId="5" fillId="0" borderId="4" xfId="0" applyNumberFormat="1" applyFont="1" applyBorder="1" applyAlignment="1" applyProtection="1">
      <alignment horizontal="right" indent="7"/>
    </xf>
    <xf numFmtId="164" fontId="5" fillId="0" borderId="4" xfId="0" applyNumberFormat="1" applyFont="1" applyBorder="1" applyAlignment="1" applyProtection="1">
      <alignment horizontal="right" indent="7"/>
    </xf>
    <xf numFmtId="164" fontId="5" fillId="0" borderId="17" xfId="2" applyNumberFormat="1" applyFont="1" applyFill="1" applyBorder="1" applyAlignment="1" applyProtection="1">
      <alignment horizontal="right" indent="8"/>
    </xf>
    <xf numFmtId="164" fontId="5" fillId="0" borderId="0" xfId="2" applyNumberFormat="1" applyFont="1" applyFill="1" applyBorder="1" applyAlignment="1" applyProtection="1">
      <alignment horizontal="right" indent="3"/>
    </xf>
    <xf numFmtId="2" fontId="0" fillId="0" borderId="3" xfId="0" applyBorder="1" applyAlignment="1" applyProtection="1">
      <alignment horizontal="left" indent="3"/>
    </xf>
    <xf numFmtId="167" fontId="5" fillId="0" borderId="0" xfId="0" applyNumberFormat="1" applyFont="1" applyBorder="1" applyAlignment="1" applyProtection="1">
      <alignment horizontal="right" indent="8"/>
    </xf>
    <xf numFmtId="164" fontId="5" fillId="0" borderId="4" xfId="0" applyNumberFormat="1" applyFont="1" applyBorder="1" applyAlignment="1" applyProtection="1">
      <alignment horizontal="right" indent="8"/>
    </xf>
    <xf numFmtId="167" fontId="5" fillId="0" borderId="4" xfId="0" applyNumberFormat="1" applyFont="1" applyBorder="1" applyAlignment="1" applyProtection="1">
      <alignment horizontal="right" indent="7"/>
    </xf>
    <xf numFmtId="2" fontId="0" fillId="0" borderId="3" xfId="0" applyNumberFormat="1" applyBorder="1" applyAlignment="1" applyProtection="1">
      <alignment horizontal="left" indent="3"/>
    </xf>
    <xf numFmtId="2" fontId="6" fillId="0" borderId="3" xfId="0" applyNumberFormat="1" applyFont="1" applyBorder="1" applyAlignment="1" applyProtection="1">
      <alignment horizontal="left" indent="3"/>
    </xf>
    <xf numFmtId="164" fontId="6" fillId="0" borderId="17" xfId="2" applyNumberFormat="1" applyFont="1" applyFill="1" applyBorder="1" applyAlignment="1" applyProtection="1">
      <alignment horizontal="right" indent="8"/>
    </xf>
    <xf numFmtId="164" fontId="6" fillId="0" borderId="0" xfId="2" applyNumberFormat="1" applyFont="1" applyFill="1" applyBorder="1" applyAlignment="1" applyProtection="1">
      <alignment horizontal="right" indent="3"/>
    </xf>
    <xf numFmtId="2" fontId="5" fillId="0" borderId="3" xfId="0" applyFont="1" applyBorder="1" applyAlignment="1" applyProtection="1">
      <alignment horizontal="left" indent="3"/>
    </xf>
    <xf numFmtId="167" fontId="8" fillId="0" borderId="4" xfId="0" applyNumberFormat="1" applyFont="1" applyBorder="1" applyAlignment="1" applyProtection="1">
      <alignment horizontal="right" indent="6"/>
    </xf>
    <xf numFmtId="164" fontId="6" fillId="0" borderId="0" xfId="2" applyNumberFormat="1" applyFont="1" applyFill="1" applyBorder="1" applyAlignment="1" applyProtection="1">
      <alignment horizontal="center"/>
    </xf>
    <xf numFmtId="164" fontId="5" fillId="0" borderId="0" xfId="2" applyNumberFormat="1" applyFont="1" applyFill="1" applyBorder="1" applyAlignment="1" applyProtection="1">
      <alignment horizontal="center"/>
    </xf>
    <xf numFmtId="2" fontId="6" fillId="0" borderId="27" xfId="2" applyBorder="1" applyProtection="1"/>
    <xf numFmtId="2" fontId="38" fillId="0" borderId="15" xfId="2" applyFont="1" applyBorder="1" applyAlignment="1" applyProtection="1">
      <alignment horizontal="left" indent="3"/>
    </xf>
    <xf numFmtId="2" fontId="6" fillId="0" borderId="25" xfId="2" applyBorder="1" applyProtection="1"/>
    <xf numFmtId="2" fontId="6" fillId="0" borderId="3" xfId="2" applyBorder="1" applyProtection="1"/>
    <xf numFmtId="2" fontId="38" fillId="0" borderId="0" xfId="2" applyFont="1" applyBorder="1" applyAlignment="1" applyProtection="1">
      <alignment horizontal="left" indent="3"/>
    </xf>
    <xf numFmtId="2" fontId="6" fillId="0" borderId="17" xfId="2" applyBorder="1" applyProtection="1"/>
    <xf numFmtId="2" fontId="6" fillId="0" borderId="2" xfId="2" applyBorder="1" applyProtection="1"/>
    <xf numFmtId="2" fontId="6" fillId="0" borderId="1" xfId="2" applyBorder="1" applyProtection="1"/>
    <xf numFmtId="2" fontId="6" fillId="0" borderId="26" xfId="2" applyBorder="1" applyProtection="1"/>
    <xf numFmtId="4" fontId="27" fillId="0" borderId="49" xfId="0" applyNumberFormat="1" applyFont="1" applyFill="1" applyBorder="1" applyAlignment="1" applyProtection="1">
      <alignment horizontal="right"/>
    </xf>
    <xf numFmtId="4" fontId="27" fillId="0" borderId="69" xfId="0" applyNumberFormat="1" applyFont="1" applyFill="1" applyBorder="1" applyAlignment="1" applyProtection="1">
      <alignment horizontal="right"/>
    </xf>
    <xf numFmtId="4" fontId="26" fillId="0" borderId="45" xfId="0" applyNumberFormat="1" applyFont="1" applyFill="1" applyBorder="1" applyAlignment="1" applyProtection="1">
      <alignment horizontal="right"/>
    </xf>
    <xf numFmtId="4" fontId="26" fillId="0" borderId="34" xfId="0" applyNumberFormat="1" applyFont="1" applyFill="1" applyBorder="1" applyAlignment="1" applyProtection="1">
      <alignment horizontal="right"/>
    </xf>
    <xf numFmtId="2" fontId="27" fillId="0" borderId="14" xfId="0" applyFont="1" applyFill="1" applyBorder="1" applyAlignment="1" applyProtection="1"/>
    <xf numFmtId="2" fontId="27" fillId="0" borderId="12" xfId="0" applyFont="1" applyFill="1" applyBorder="1" applyAlignment="1" applyProtection="1"/>
    <xf numFmtId="2" fontId="27" fillId="0" borderId="68" xfId="0" applyFont="1" applyFill="1" applyBorder="1" applyProtection="1"/>
    <xf numFmtId="2" fontId="26" fillId="0" borderId="33" xfId="0" applyFont="1" applyFill="1" applyBorder="1" applyProtection="1"/>
    <xf numFmtId="2" fontId="26" fillId="0" borderId="45" xfId="0" applyFont="1" applyBorder="1" applyProtection="1"/>
    <xf numFmtId="2" fontId="26" fillId="0" borderId="34" xfId="0" applyFont="1" applyBorder="1" applyProtection="1"/>
    <xf numFmtId="2" fontId="5" fillId="3" borderId="6" xfId="0" applyFont="1" applyFill="1" applyBorder="1" applyProtection="1"/>
    <xf numFmtId="2" fontId="6" fillId="0" borderId="58" xfId="0" applyFont="1" applyBorder="1" applyAlignment="1" applyProtection="1">
      <alignment vertical="center" wrapText="1"/>
    </xf>
    <xf numFmtId="2" fontId="6" fillId="0" borderId="12" xfId="0" applyFont="1" applyBorder="1" applyAlignment="1" applyProtection="1">
      <alignment vertical="center" wrapText="1"/>
    </xf>
    <xf numFmtId="4" fontId="16" fillId="0" borderId="8" xfId="0" applyNumberFormat="1" applyFont="1" applyBorder="1" applyAlignment="1" applyProtection="1">
      <alignment horizontal="center" vertical="center"/>
      <protection locked="0"/>
    </xf>
    <xf numFmtId="2" fontId="6" fillId="0" borderId="21" xfId="0" applyFont="1" applyBorder="1" applyAlignment="1" applyProtection="1">
      <alignment horizontal="left" vertical="center"/>
    </xf>
    <xf numFmtId="2" fontId="27" fillId="0" borderId="9" xfId="0" applyFont="1" applyBorder="1" applyAlignment="1" applyProtection="1">
      <alignment horizontal="center" vertical="center"/>
    </xf>
    <xf numFmtId="2" fontId="6" fillId="0" borderId="0" xfId="0" applyFont="1" applyAlignment="1" applyProtection="1">
      <alignment horizontal="left" vertical="center" wrapText="1"/>
    </xf>
    <xf numFmtId="2" fontId="15" fillId="0" borderId="0" xfId="0" applyFont="1" applyAlignment="1" applyProtection="1">
      <alignment horizontal="left" vertical="top"/>
    </xf>
    <xf numFmtId="2" fontId="0" fillId="0" borderId="23" xfId="0" applyBorder="1" applyAlignment="1" applyProtection="1">
      <alignment horizontal="left" vertical="center"/>
    </xf>
    <xf numFmtId="2" fontId="6" fillId="0" borderId="54" xfId="0" applyFont="1" applyBorder="1" applyAlignment="1" applyProtection="1">
      <alignment horizontal="left" vertical="center"/>
    </xf>
    <xf numFmtId="2" fontId="0" fillId="0" borderId="20" xfId="0" applyBorder="1" applyAlignment="1" applyProtection="1">
      <alignment horizontal="left" vertical="center"/>
    </xf>
    <xf numFmtId="2" fontId="5" fillId="0" borderId="4" xfId="0" applyFont="1" applyBorder="1" applyAlignment="1" applyProtection="1">
      <alignment horizontal="center"/>
    </xf>
    <xf numFmtId="4" fontId="27" fillId="0" borderId="70" xfId="0" applyNumberFormat="1" applyFont="1" applyBorder="1" applyAlignment="1" applyProtection="1">
      <alignment horizontal="center" vertical="center"/>
    </xf>
    <xf numFmtId="2" fontId="5" fillId="4" borderId="6" xfId="0" applyFont="1" applyFill="1" applyBorder="1" applyProtection="1"/>
    <xf numFmtId="2" fontId="6" fillId="4" borderId="6" xfId="0" applyFont="1" applyFill="1" applyBorder="1" applyAlignment="1" applyProtection="1">
      <alignment horizontal="left" vertical="center"/>
    </xf>
    <xf numFmtId="2" fontId="0" fillId="4" borderId="6" xfId="0" applyFill="1" applyBorder="1" applyAlignment="1" applyProtection="1">
      <alignment horizontal="center" vertical="center"/>
    </xf>
    <xf numFmtId="2" fontId="6" fillId="0" borderId="21" xfId="0" applyFont="1" applyBorder="1" applyAlignment="1" applyProtection="1">
      <alignment vertical="center" wrapText="1"/>
    </xf>
    <xf numFmtId="2" fontId="5" fillId="3" borderId="6" xfId="0" applyFont="1" applyFill="1" applyBorder="1" applyAlignment="1" applyProtection="1">
      <alignment horizontal="center"/>
    </xf>
    <xf numFmtId="2" fontId="6" fillId="4" borderId="6" xfId="0" applyFont="1" applyFill="1" applyBorder="1" applyAlignment="1" applyProtection="1">
      <alignment horizontal="center"/>
    </xf>
    <xf numFmtId="2" fontId="16" fillId="0" borderId="9" xfId="0" applyFont="1" applyBorder="1" applyAlignment="1" applyProtection="1">
      <alignment horizontal="center" vertical="center"/>
      <protection locked="0"/>
    </xf>
    <xf numFmtId="0" fontId="1" fillId="0" borderId="0" xfId="5" applyFont="1" applyAlignment="1"/>
    <xf numFmtId="2" fontId="0" fillId="0" borderId="6" xfId="0" quotePrefix="1" applyBorder="1" applyAlignment="1" applyProtection="1">
      <alignment horizontal="center" vertical="center"/>
      <protection locked="0"/>
    </xf>
    <xf numFmtId="2" fontId="17" fillId="0" borderId="6" xfId="1" applyBorder="1" applyAlignment="1" applyProtection="1">
      <alignment vertical="center"/>
      <protection locked="0"/>
    </xf>
    <xf numFmtId="2" fontId="5" fillId="0" borderId="0" xfId="0" applyFont="1" applyAlignment="1" applyProtection="1">
      <alignment horizontal="left" vertical="center" wrapText="1"/>
    </xf>
    <xf numFmtId="2" fontId="14" fillId="0" borderId="0" xfId="0" applyFont="1" applyAlignment="1" applyProtection="1">
      <alignment horizontal="left" vertical="center" wrapText="1"/>
    </xf>
    <xf numFmtId="2" fontId="38" fillId="0" borderId="0" xfId="0" applyFont="1" applyAlignment="1" applyProtection="1">
      <alignment horizontal="left" vertical="center" wrapText="1"/>
    </xf>
    <xf numFmtId="2" fontId="6" fillId="0" borderId="0" xfId="0" applyFont="1" applyAlignment="1" applyProtection="1">
      <alignment horizontal="left" vertical="center" wrapText="1"/>
    </xf>
    <xf numFmtId="2" fontId="17" fillId="0" borderId="0" xfId="1" applyAlignment="1" applyProtection="1">
      <alignment horizontal="left" vertical="center" wrapText="1"/>
    </xf>
    <xf numFmtId="2" fontId="6" fillId="0" borderId="0" xfId="0" applyFont="1" applyAlignment="1" applyProtection="1">
      <alignment horizontal="left" wrapText="1"/>
    </xf>
    <xf numFmtId="2" fontId="15" fillId="0" borderId="0" xfId="0" applyFont="1" applyAlignment="1" applyProtection="1">
      <alignment horizontal="left" vertical="top"/>
    </xf>
    <xf numFmtId="2" fontId="6" fillId="0" borderId="0" xfId="0" applyFont="1" applyAlignment="1" applyProtection="1">
      <alignment horizontal="left" vertical="top" wrapText="1"/>
    </xf>
    <xf numFmtId="2" fontId="9" fillId="0" borderId="0" xfId="0" applyFont="1" applyAlignment="1" applyProtection="1">
      <alignment horizontal="left" vertical="top" wrapText="1"/>
    </xf>
    <xf numFmtId="2" fontId="5" fillId="4" borderId="11" xfId="0" applyFont="1" applyFill="1" applyBorder="1" applyAlignment="1" applyProtection="1">
      <alignment horizontal="left"/>
    </xf>
    <xf numFmtId="2" fontId="5" fillId="4" borderId="19" xfId="0" applyFont="1" applyFill="1" applyBorder="1" applyAlignment="1" applyProtection="1">
      <alignment horizontal="left"/>
    </xf>
    <xf numFmtId="2" fontId="5" fillId="4" borderId="10" xfId="0" applyFont="1" applyFill="1" applyBorder="1" applyAlignment="1" applyProtection="1">
      <alignment horizontal="left"/>
    </xf>
    <xf numFmtId="2" fontId="6" fillId="5" borderId="21" xfId="0" applyFont="1" applyFill="1" applyBorder="1" applyAlignment="1" applyProtection="1"/>
    <xf numFmtId="2" fontId="0" fillId="5" borderId="7" xfId="0" applyFill="1" applyBorder="1" applyAlignment="1" applyProtection="1"/>
    <xf numFmtId="2" fontId="0" fillId="5" borderId="9" xfId="0" applyFill="1" applyBorder="1" applyAlignment="1" applyProtection="1"/>
    <xf numFmtId="49" fontId="6" fillId="0" borderId="12" xfId="0" applyNumberFormat="1" applyFont="1" applyBorder="1" applyAlignment="1" applyProtection="1">
      <alignment horizontal="left" vertical="top"/>
    </xf>
    <xf numFmtId="49" fontId="6" fillId="0" borderId="6" xfId="0" applyNumberFormat="1" applyFont="1" applyBorder="1" applyAlignment="1" applyProtection="1">
      <alignment horizontal="left" vertical="top"/>
    </xf>
    <xf numFmtId="49" fontId="6" fillId="0" borderId="21" xfId="0" applyNumberFormat="1" applyFont="1" applyBorder="1" applyAlignment="1" applyProtection="1">
      <alignment horizontal="left" vertical="top"/>
    </xf>
    <xf numFmtId="49" fontId="6" fillId="0" borderId="7" xfId="0" applyNumberFormat="1" applyFont="1" applyBorder="1" applyAlignment="1" applyProtection="1">
      <alignment horizontal="left" vertical="top"/>
    </xf>
    <xf numFmtId="2" fontId="6" fillId="0" borderId="57" xfId="0" applyFont="1" applyBorder="1" applyAlignment="1" applyProtection="1">
      <alignment horizontal="left" vertical="top" wrapText="1"/>
    </xf>
    <xf numFmtId="2" fontId="6" fillId="0" borderId="52" xfId="0" applyFont="1" applyBorder="1" applyAlignment="1" applyProtection="1">
      <alignment horizontal="left" vertical="top" wrapText="1"/>
    </xf>
    <xf numFmtId="2" fontId="6" fillId="0" borderId="39" xfId="0" applyFont="1" applyBorder="1" applyAlignment="1" applyProtection="1">
      <alignment horizontal="left" vertical="top" wrapText="1"/>
    </xf>
    <xf numFmtId="2" fontId="6" fillId="0" borderId="23" xfId="0" applyFont="1" applyBorder="1" applyAlignment="1" applyProtection="1">
      <alignment horizontal="left" vertical="top" wrapText="1"/>
    </xf>
    <xf numFmtId="49" fontId="6" fillId="0" borderId="38" xfId="0" applyNumberFormat="1" applyFont="1" applyBorder="1" applyAlignment="1" applyProtection="1">
      <alignment horizontal="left" vertical="top"/>
    </xf>
    <xf numFmtId="49" fontId="6" fillId="0" borderId="50" xfId="0" applyNumberFormat="1" applyFont="1" applyBorder="1" applyAlignment="1" applyProtection="1">
      <alignment horizontal="left" vertical="top"/>
    </xf>
    <xf numFmtId="49" fontId="6" fillId="0" borderId="46" xfId="0" applyNumberFormat="1" applyFont="1" applyBorder="1" applyAlignment="1" applyProtection="1">
      <alignment horizontal="left" vertical="top"/>
    </xf>
    <xf numFmtId="49" fontId="6" fillId="0" borderId="42" xfId="0" applyNumberFormat="1" applyFont="1" applyBorder="1" applyAlignment="1" applyProtection="1">
      <alignment horizontal="left" vertical="top"/>
    </xf>
    <xf numFmtId="49" fontId="6" fillId="0" borderId="13" xfId="0" applyNumberFormat="1" applyFont="1" applyBorder="1" applyAlignment="1" applyProtection="1">
      <alignment horizontal="left" vertical="center" wrapText="1"/>
    </xf>
    <xf numFmtId="49" fontId="6" fillId="0" borderId="40" xfId="0" applyNumberFormat="1" applyFont="1" applyBorder="1" applyAlignment="1" applyProtection="1">
      <alignment horizontal="left" vertical="center" wrapText="1"/>
    </xf>
    <xf numFmtId="2" fontId="6" fillId="0" borderId="39" xfId="0" applyFont="1" applyBorder="1" applyAlignment="1" applyProtection="1">
      <alignment horizontal="left" vertical="center" wrapText="1"/>
    </xf>
    <xf numFmtId="2" fontId="6" fillId="0" borderId="23" xfId="0" applyFont="1" applyBorder="1" applyAlignment="1" applyProtection="1">
      <alignment horizontal="left" vertical="center" wrapText="1"/>
    </xf>
    <xf numFmtId="2" fontId="6" fillId="0" borderId="63" xfId="0" applyFont="1" applyFill="1" applyBorder="1" applyAlignment="1" applyProtection="1">
      <alignment horizontal="left" vertical="center" wrapText="1"/>
    </xf>
    <xf numFmtId="2" fontId="0" fillId="0" borderId="52" xfId="0" applyFill="1" applyBorder="1" applyAlignment="1" applyProtection="1">
      <alignment horizontal="left" vertical="center" wrapText="1"/>
    </xf>
    <xf numFmtId="2" fontId="6" fillId="0" borderId="64" xfId="0" applyFont="1" applyFill="1" applyBorder="1" applyAlignment="1" applyProtection="1">
      <alignment horizontal="left" vertical="center" wrapText="1"/>
    </xf>
    <xf numFmtId="2" fontId="0" fillId="0" borderId="23" xfId="0" applyFill="1" applyBorder="1" applyAlignment="1" applyProtection="1">
      <alignment horizontal="left" vertical="center" wrapText="1"/>
    </xf>
    <xf numFmtId="2" fontId="6" fillId="0" borderId="55" xfId="2" applyFont="1" applyBorder="1" applyAlignment="1" applyProtection="1">
      <alignment horizontal="left" vertical="top" wrapText="1"/>
    </xf>
    <xf numFmtId="2" fontId="6" fillId="0" borderId="24" xfId="2" applyFont="1" applyBorder="1" applyAlignment="1" applyProtection="1">
      <alignment horizontal="left" vertical="top" wrapText="1"/>
    </xf>
    <xf numFmtId="2" fontId="6" fillId="0" borderId="39" xfId="2" applyFont="1" applyBorder="1" applyAlignment="1" applyProtection="1">
      <alignment horizontal="left" vertical="top" wrapText="1"/>
    </xf>
    <xf numFmtId="2" fontId="6" fillId="0" borderId="23" xfId="2" applyFont="1" applyBorder="1" applyAlignment="1" applyProtection="1">
      <alignment horizontal="left" vertical="top" wrapText="1"/>
    </xf>
    <xf numFmtId="2" fontId="20" fillId="0" borderId="0" xfId="0" applyFont="1" applyFill="1" applyAlignment="1" applyProtection="1">
      <alignment horizontal="left" vertical="center" wrapText="1"/>
    </xf>
    <xf numFmtId="2" fontId="6" fillId="0" borderId="14" xfId="0" applyFont="1" applyBorder="1" applyAlignment="1" applyProtection="1"/>
    <xf numFmtId="2" fontId="0" fillId="0" borderId="16" xfId="0" applyBorder="1" applyAlignment="1" applyProtection="1"/>
    <xf numFmtId="2" fontId="0" fillId="0" borderId="18" xfId="0" applyBorder="1" applyAlignment="1" applyProtection="1"/>
    <xf numFmtId="2" fontId="6" fillId="0" borderId="12" xfId="0" applyFont="1" applyBorder="1" applyAlignment="1" applyProtection="1"/>
    <xf numFmtId="2" fontId="0" fillId="0" borderId="6" xfId="0" applyBorder="1" applyAlignment="1" applyProtection="1"/>
    <xf numFmtId="2" fontId="0" fillId="0" borderId="8" xfId="0" applyBorder="1" applyAlignment="1" applyProtection="1"/>
    <xf numFmtId="2" fontId="6" fillId="0" borderId="13" xfId="0" applyFont="1" applyBorder="1" applyAlignment="1" applyProtection="1"/>
    <xf numFmtId="2" fontId="0" fillId="0" borderId="22" xfId="0" applyBorder="1" applyAlignment="1" applyProtection="1"/>
    <xf numFmtId="2" fontId="0" fillId="0" borderId="23" xfId="0" applyBorder="1" applyAlignment="1" applyProtection="1"/>
    <xf numFmtId="2" fontId="0" fillId="0" borderId="53" xfId="0" applyBorder="1" applyAlignment="1" applyProtection="1">
      <alignment horizontal="left" vertical="center"/>
    </xf>
    <xf numFmtId="2" fontId="0" fillId="0" borderId="23" xfId="0" applyBorder="1" applyAlignment="1" applyProtection="1">
      <alignment horizontal="left" vertical="center"/>
    </xf>
    <xf numFmtId="2" fontId="17" fillId="0" borderId="41" xfId="1" applyBorder="1" applyAlignment="1" applyProtection="1">
      <alignment horizontal="center" vertical="center" wrapText="1"/>
    </xf>
    <xf numFmtId="2" fontId="6" fillId="0" borderId="47" xfId="2" applyFont="1" applyBorder="1" applyAlignment="1" applyProtection="1">
      <alignment horizontal="center" vertical="center" wrapText="1"/>
    </xf>
    <xf numFmtId="2" fontId="6" fillId="0" borderId="53" xfId="0" applyFont="1" applyBorder="1" applyAlignment="1" applyProtection="1">
      <alignment horizontal="left" vertical="center" wrapText="1"/>
    </xf>
    <xf numFmtId="2" fontId="6" fillId="0" borderId="54" xfId="0" applyFont="1" applyBorder="1" applyAlignment="1" applyProtection="1">
      <alignment horizontal="left" vertical="center"/>
    </xf>
    <xf numFmtId="2" fontId="0" fillId="0" borderId="20" xfId="0" applyBorder="1" applyAlignment="1" applyProtection="1">
      <alignment horizontal="left" vertical="center"/>
    </xf>
    <xf numFmtId="49" fontId="6" fillId="0" borderId="43" xfId="0" applyNumberFormat="1" applyFont="1" applyBorder="1" applyAlignment="1" applyProtection="1">
      <alignment horizontal="left" vertical="top"/>
    </xf>
    <xf numFmtId="49" fontId="6" fillId="0" borderId="56" xfId="0" applyNumberFormat="1" applyFont="1" applyBorder="1" applyAlignment="1" applyProtection="1">
      <alignment horizontal="left" vertical="top"/>
    </xf>
    <xf numFmtId="2" fontId="6" fillId="4" borderId="11" xfId="0" applyFont="1" applyFill="1" applyBorder="1" applyAlignment="1" applyProtection="1">
      <alignment horizontal="left" vertical="center" wrapText="1"/>
    </xf>
    <xf numFmtId="2" fontId="6" fillId="4" borderId="10" xfId="0" applyFont="1" applyFill="1" applyBorder="1" applyAlignment="1" applyProtection="1">
      <alignment horizontal="left" vertical="center" wrapText="1"/>
    </xf>
    <xf numFmtId="2" fontId="7" fillId="4" borderId="11" xfId="0" applyFont="1" applyFill="1" applyBorder="1" applyAlignment="1" applyProtection="1">
      <alignment horizontal="left"/>
    </xf>
    <xf numFmtId="2" fontId="7" fillId="4" borderId="10" xfId="0" applyFont="1" applyFill="1" applyBorder="1" applyAlignment="1" applyProtection="1">
      <alignment horizontal="left"/>
    </xf>
    <xf numFmtId="2" fontId="5" fillId="4" borderId="33" xfId="0" applyFont="1" applyFill="1" applyBorder="1" applyAlignment="1" applyProtection="1">
      <alignment horizontal="left"/>
    </xf>
    <xf numFmtId="2" fontId="5" fillId="4" borderId="34" xfId="0" applyFont="1" applyFill="1" applyBorder="1" applyAlignment="1" applyProtection="1">
      <alignment horizontal="left"/>
    </xf>
    <xf numFmtId="2" fontId="5" fillId="4" borderId="11" xfId="2" applyFont="1" applyFill="1" applyBorder="1" applyAlignment="1" applyProtection="1">
      <alignment horizontal="left"/>
    </xf>
    <xf numFmtId="2" fontId="5" fillId="4" borderId="10" xfId="2" applyFont="1" applyFill="1" applyBorder="1" applyAlignment="1" applyProtection="1">
      <alignment horizontal="left"/>
    </xf>
    <xf numFmtId="2" fontId="6" fillId="4" borderId="46" xfId="0" applyFont="1" applyFill="1" applyBorder="1" applyAlignment="1" applyProtection="1">
      <alignment horizontal="left" vertical="center" wrapText="1"/>
    </xf>
    <xf numFmtId="2" fontId="6" fillId="4" borderId="47" xfId="0" applyFont="1" applyFill="1" applyBorder="1" applyAlignment="1" applyProtection="1">
      <alignment horizontal="left" vertical="center" wrapText="1"/>
    </xf>
    <xf numFmtId="2" fontId="5" fillId="3" borderId="6" xfId="0" applyFont="1" applyFill="1" applyBorder="1" applyAlignment="1" applyProtection="1">
      <alignment horizontal="center"/>
    </xf>
    <xf numFmtId="2" fontId="6" fillId="4" borderId="12" xfId="0" applyFont="1" applyFill="1" applyBorder="1" applyAlignment="1" applyProtection="1">
      <alignment horizontal="left" vertical="center" wrapText="1"/>
    </xf>
    <xf numFmtId="2" fontId="0" fillId="4" borderId="8" xfId="0" applyFill="1" applyBorder="1" applyAlignment="1" applyProtection="1">
      <alignment horizontal="left" vertical="center" wrapText="1"/>
    </xf>
    <xf numFmtId="2" fontId="5" fillId="6" borderId="11" xfId="0" applyFont="1" applyFill="1" applyBorder="1" applyAlignment="1" applyProtection="1">
      <alignment horizontal="center"/>
    </xf>
    <xf numFmtId="2" fontId="5" fillId="6" borderId="19" xfId="0" applyFont="1" applyFill="1" applyBorder="1" applyAlignment="1" applyProtection="1">
      <alignment horizontal="center"/>
    </xf>
    <xf numFmtId="2" fontId="5" fillId="6" borderId="10" xfId="0" applyFont="1" applyFill="1" applyBorder="1" applyAlignment="1" applyProtection="1">
      <alignment horizontal="center"/>
    </xf>
    <xf numFmtId="2" fontId="5" fillId="0" borderId="0" xfId="0" applyFont="1" applyAlignment="1" applyProtection="1">
      <alignment horizontal="center" vertical="center" wrapText="1"/>
    </xf>
    <xf numFmtId="2" fontId="5" fillId="0" borderId="0" xfId="0" applyFont="1" applyAlignment="1" applyProtection="1">
      <alignment horizontal="center" wrapText="1"/>
    </xf>
    <xf numFmtId="2" fontId="5" fillId="0" borderId="29" xfId="0" applyFont="1" applyBorder="1" applyAlignment="1" applyProtection="1">
      <alignment horizontal="center"/>
    </xf>
    <xf numFmtId="2" fontId="5" fillId="0" borderId="4" xfId="0" applyFont="1" applyBorder="1" applyAlignment="1" applyProtection="1">
      <alignment horizontal="center"/>
    </xf>
    <xf numFmtId="2" fontId="6" fillId="0" borderId="36" xfId="0" applyFont="1" applyBorder="1" applyAlignment="1" applyProtection="1">
      <alignment horizontal="center"/>
    </xf>
    <xf numFmtId="2" fontId="6" fillId="0" borderId="5" xfId="0" applyFont="1" applyBorder="1" applyAlignment="1" applyProtection="1">
      <alignment horizontal="center"/>
    </xf>
    <xf numFmtId="2" fontId="0" fillId="0" borderId="36" xfId="0" applyBorder="1" applyAlignment="1" applyProtection="1">
      <alignment horizontal="center"/>
    </xf>
    <xf numFmtId="2" fontId="0" fillId="0" borderId="5" xfId="0" applyBorder="1" applyAlignment="1" applyProtection="1">
      <alignment horizontal="center"/>
    </xf>
    <xf numFmtId="2" fontId="5" fillId="0" borderId="13" xfId="0" applyFont="1" applyBorder="1" applyAlignment="1" applyProtection="1">
      <alignment horizontal="center" vertical="center"/>
    </xf>
    <xf numFmtId="2" fontId="5" fillId="0" borderId="22" xfId="0" applyFont="1" applyBorder="1" applyAlignment="1" applyProtection="1">
      <alignment horizontal="center" vertical="center"/>
    </xf>
    <xf numFmtId="2" fontId="5" fillId="0" borderId="23" xfId="0" applyFont="1" applyBorder="1" applyAlignment="1" applyProtection="1">
      <alignment horizontal="center" vertical="center"/>
    </xf>
    <xf numFmtId="2" fontId="30" fillId="8" borderId="11" xfId="2" applyFont="1" applyFill="1" applyBorder="1" applyAlignment="1" applyProtection="1">
      <alignment horizontal="center" vertical="center"/>
    </xf>
    <xf numFmtId="2" fontId="30" fillId="8" borderId="19" xfId="2" applyFont="1" applyFill="1" applyBorder="1" applyAlignment="1" applyProtection="1">
      <alignment horizontal="center" vertical="center"/>
    </xf>
    <xf numFmtId="2" fontId="30" fillId="8" borderId="10" xfId="2" applyFont="1" applyFill="1" applyBorder="1" applyAlignment="1" applyProtection="1">
      <alignment horizontal="center" vertical="center"/>
    </xf>
    <xf numFmtId="2" fontId="30" fillId="0" borderId="2" xfId="2" applyFont="1" applyBorder="1" applyAlignment="1" applyProtection="1">
      <alignment horizontal="justify" vertical="top" wrapText="1"/>
    </xf>
    <xf numFmtId="2" fontId="30" fillId="0" borderId="1" xfId="2" applyFont="1" applyBorder="1" applyAlignment="1" applyProtection="1">
      <alignment horizontal="justify" vertical="top" wrapText="1"/>
    </xf>
    <xf numFmtId="2" fontId="30" fillId="0" borderId="26" xfId="2" applyFont="1" applyBorder="1" applyAlignment="1" applyProtection="1">
      <alignment horizontal="justify" vertical="top" wrapText="1"/>
    </xf>
    <xf numFmtId="2" fontId="31" fillId="7" borderId="11" xfId="2" applyFont="1" applyFill="1" applyBorder="1" applyAlignment="1" applyProtection="1">
      <alignment horizontal="center" vertical="top" wrapText="1"/>
    </xf>
    <xf numFmtId="2" fontId="31" fillId="7" borderId="19" xfId="2" applyFont="1" applyFill="1" applyBorder="1" applyAlignment="1" applyProtection="1">
      <alignment horizontal="center" vertical="top" wrapText="1"/>
    </xf>
    <xf numFmtId="2" fontId="31" fillId="7" borderId="10" xfId="2" applyFont="1" applyFill="1" applyBorder="1" applyAlignment="1" applyProtection="1">
      <alignment horizontal="center" vertical="top" wrapText="1"/>
    </xf>
    <xf numFmtId="2" fontId="10" fillId="2" borderId="2" xfId="0" applyFont="1" applyFill="1" applyBorder="1" applyAlignment="1" applyProtection="1">
      <alignment horizontal="center" vertical="center"/>
    </xf>
    <xf numFmtId="2" fontId="10" fillId="2" borderId="1" xfId="0" applyFont="1" applyFill="1" applyBorder="1" applyAlignment="1" applyProtection="1">
      <alignment horizontal="center" vertical="center"/>
    </xf>
    <xf numFmtId="2" fontId="10" fillId="2" borderId="26" xfId="0" applyFont="1" applyFill="1" applyBorder="1" applyAlignment="1" applyProtection="1">
      <alignment horizontal="center" vertical="center"/>
    </xf>
    <xf numFmtId="2" fontId="5" fillId="0" borderId="65" xfId="0" applyFont="1" applyBorder="1" applyAlignment="1" applyProtection="1">
      <alignment horizontal="center" vertical="center"/>
    </xf>
    <xf numFmtId="2" fontId="5" fillId="0" borderId="66" xfId="0" applyFont="1" applyBorder="1" applyAlignment="1" applyProtection="1">
      <alignment horizontal="center" vertical="center"/>
    </xf>
    <xf numFmtId="2" fontId="5" fillId="0" borderId="67" xfId="0" applyFont="1" applyBorder="1" applyAlignment="1" applyProtection="1">
      <alignment horizontal="center" vertical="center"/>
    </xf>
    <xf numFmtId="2" fontId="5" fillId="0" borderId="29" xfId="0" applyFont="1" applyBorder="1" applyAlignment="1" applyProtection="1">
      <alignment horizontal="center" wrapText="1"/>
    </xf>
    <xf numFmtId="2" fontId="5" fillId="0" borderId="4" xfId="0" applyFont="1" applyBorder="1" applyAlignment="1" applyProtection="1">
      <alignment horizontal="center" wrapText="1"/>
    </xf>
    <xf numFmtId="2" fontId="15" fillId="0" borderId="0" xfId="0" applyFont="1" applyAlignment="1">
      <alignment horizontal="left" vertical="top"/>
    </xf>
    <xf numFmtId="2" fontId="14" fillId="0" borderId="0" xfId="0" applyFont="1" applyAlignment="1">
      <alignment horizontal="left"/>
    </xf>
    <xf numFmtId="1" fontId="0" fillId="0" borderId="0" xfId="0" applyNumberFormat="1" applyBorder="1" applyAlignment="1">
      <alignment horizontal="left" vertical="center"/>
    </xf>
    <xf numFmtId="0" fontId="32" fillId="0" borderId="0" xfId="0" applyNumberFormat="1" applyFont="1" applyFill="1" applyBorder="1" applyAlignment="1">
      <alignment horizontal="left" vertical="center" wrapText="1"/>
    </xf>
    <xf numFmtId="2" fontId="32" fillId="0" borderId="0" xfId="0" applyFont="1" applyAlignment="1">
      <alignment horizontal="left" vertical="center" wrapText="1"/>
    </xf>
    <xf numFmtId="0" fontId="32" fillId="0" borderId="0" xfId="0" applyNumberFormat="1" applyFont="1" applyFill="1" applyBorder="1" applyAlignment="1">
      <alignment horizontal="center" vertical="center" wrapText="1"/>
    </xf>
    <xf numFmtId="0" fontId="25" fillId="4" borderId="39" xfId="5" applyFont="1" applyFill="1" applyBorder="1" applyAlignment="1">
      <alignment horizontal="center"/>
    </xf>
    <xf numFmtId="0" fontId="25" fillId="4" borderId="22" xfId="5" applyFont="1" applyFill="1" applyBorder="1" applyAlignment="1">
      <alignment horizontal="center"/>
    </xf>
    <xf numFmtId="0" fontId="25" fillId="4" borderId="40" xfId="5" applyFont="1" applyFill="1" applyBorder="1" applyAlignment="1">
      <alignment horizontal="center"/>
    </xf>
  </cellXfs>
  <cellStyles count="10">
    <cellStyle name="Hyperlink" xfId="1" builtinId="8"/>
    <cellStyle name="Hyperlink 2" xfId="6"/>
    <cellStyle name="Normal" xfId="0" builtinId="0"/>
    <cellStyle name="Normal 2" xfId="2"/>
    <cellStyle name="Normal 2 2" xfId="7"/>
    <cellStyle name="Normal 2 3" xfId="4"/>
    <cellStyle name="Normal 3" xfId="5"/>
    <cellStyle name="Normal 3 2" xfId="9"/>
    <cellStyle name="Normal 4" xfId="8"/>
    <cellStyle name="Percent 2" xfId="3"/>
  </cellStyles>
  <dxfs count="8">
    <dxf>
      <font>
        <color rgb="FFFF0000"/>
      </font>
    </dxf>
    <dxf>
      <font>
        <color rgb="FFFF0000"/>
      </font>
    </dxf>
    <dxf>
      <font>
        <color rgb="FFFF0000"/>
      </font>
    </dxf>
    <dxf>
      <font>
        <color rgb="FFFF0000"/>
      </font>
    </dxf>
    <dxf>
      <font>
        <color rgb="FFFF0000"/>
      </font>
    </dxf>
    <dxf>
      <font>
        <color rgb="FFFF0000"/>
      </font>
    </dxf>
    <dxf>
      <fill>
        <patternFill>
          <bgColor rgb="FFFFFF99"/>
        </patternFill>
      </fill>
    </dxf>
    <dxf>
      <font>
        <color auto="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CC6600"/>
      <color rgb="FFFF00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air/tribal/pdfs/existing_source_registration_rev.pdf" TargetMode="External"/><Relationship Id="rId1" Type="http://schemas.openxmlformats.org/officeDocument/2006/relationships/hyperlink" Target="http://www.epa.gov/air/tribal/tribalnsr.html"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mailto:gupta.kaushal@epa.gov" TargetMode="External"/><Relationship Id="rId18" Type="http://schemas.openxmlformats.org/officeDocument/2006/relationships/hyperlink" Target="mailto:smith.claudia@epa.gov" TargetMode="External"/><Relationship Id="rId26" Type="http://schemas.openxmlformats.org/officeDocument/2006/relationships/hyperlink" Target="mailto:paser.kathleen@epa.gov" TargetMode="External"/><Relationship Id="rId39" Type="http://schemas.openxmlformats.org/officeDocument/2006/relationships/hyperlink" Target="mailto:shepherd.lorinda@epa.gov" TargetMode="External"/><Relationship Id="rId21" Type="http://schemas.openxmlformats.org/officeDocument/2006/relationships/hyperlink" Target="mailto:smith.claudia@epa.gov" TargetMode="External"/><Relationship Id="rId34" Type="http://schemas.openxmlformats.org/officeDocument/2006/relationships/hyperlink" Target="mailto:oquendo.ana@epa.gov" TargetMode="External"/><Relationship Id="rId42" Type="http://schemas.openxmlformats.org/officeDocument/2006/relationships/hyperlink" Target="mailto:shepherd.lorinda@epa.gov" TargetMode="External"/><Relationship Id="rId47" Type="http://schemas.openxmlformats.org/officeDocument/2006/relationships/hyperlink" Target="mailto:Gutierrez.roberto@epa.gov" TargetMode="External"/><Relationship Id="rId50" Type="http://schemas.openxmlformats.org/officeDocument/2006/relationships/hyperlink" Target="mailto:glass.geoffrey@epa.gov" TargetMode="External"/><Relationship Id="rId55" Type="http://schemas.openxmlformats.org/officeDocument/2006/relationships/hyperlink" Target="mailto:todd.bill@epa.gov" TargetMode="External"/><Relationship Id="rId63" Type="http://schemas.openxmlformats.org/officeDocument/2006/relationships/hyperlink" Target="mailto:webber.robert@epa.gov" TargetMode="External"/><Relationship Id="rId7" Type="http://schemas.openxmlformats.org/officeDocument/2006/relationships/hyperlink" Target="mailto:lau.gavin@epa.gov" TargetMode="External"/><Relationship Id="rId2" Type="http://schemas.openxmlformats.org/officeDocument/2006/relationships/hyperlink" Target="mailto:McCahill.brendan@epa.gov" TargetMode="External"/><Relationship Id="rId16" Type="http://schemas.openxmlformats.org/officeDocument/2006/relationships/hyperlink" Target="mailto:paser.kathleen@epa.gov" TargetMode="External"/><Relationship Id="rId20" Type="http://schemas.openxmlformats.org/officeDocument/2006/relationships/hyperlink" Target="mailto:smith.claudia@epa.gov" TargetMode="External"/><Relationship Id="rId29" Type="http://schemas.openxmlformats.org/officeDocument/2006/relationships/hyperlink" Target="mailto:gupta.kaushal@epa.gov" TargetMode="External"/><Relationship Id="rId41" Type="http://schemas.openxmlformats.org/officeDocument/2006/relationships/hyperlink" Target="mailto:shepherd.lorinda@epa.gov" TargetMode="External"/><Relationship Id="rId54" Type="http://schemas.openxmlformats.org/officeDocument/2006/relationships/hyperlink" Target="mailto:todd.bill@epa.gov" TargetMode="External"/><Relationship Id="rId62" Type="http://schemas.openxmlformats.org/officeDocument/2006/relationships/hyperlink" Target="mailto:braganza.bonnie@epa.gov" TargetMode="External"/><Relationship Id="rId1" Type="http://schemas.openxmlformats.org/officeDocument/2006/relationships/hyperlink" Target="mailto:McCahill.brendan@epa.gov" TargetMode="External"/><Relationship Id="rId6" Type="http://schemas.openxmlformats.org/officeDocument/2006/relationships/hyperlink" Target="mailto:McCahill.brendan@epa.gov" TargetMode="External"/><Relationship Id="rId11" Type="http://schemas.openxmlformats.org/officeDocument/2006/relationships/hyperlink" Target="mailto:oquendo.ana@epa.gov" TargetMode="External"/><Relationship Id="rId24" Type="http://schemas.openxmlformats.org/officeDocument/2006/relationships/hyperlink" Target="mailto:paser.kathleen@epa.gov" TargetMode="External"/><Relationship Id="rId32" Type="http://schemas.openxmlformats.org/officeDocument/2006/relationships/hyperlink" Target="mailto:oquendo.ana@epa.gov" TargetMode="External"/><Relationship Id="rId37" Type="http://schemas.openxmlformats.org/officeDocument/2006/relationships/hyperlink" Target="mailto:oquendo.ana@epa.gov" TargetMode="External"/><Relationship Id="rId40" Type="http://schemas.openxmlformats.org/officeDocument/2006/relationships/hyperlink" Target="mailto:shepherd.lorinda@epa.gov" TargetMode="External"/><Relationship Id="rId45" Type="http://schemas.openxmlformats.org/officeDocument/2006/relationships/hyperlink" Target="mailto:shepherd.lorinda@epa.gov" TargetMode="External"/><Relationship Id="rId53" Type="http://schemas.openxmlformats.org/officeDocument/2006/relationships/hyperlink" Target="mailto:Gutierrez.roberto@epa.gov" TargetMode="External"/><Relationship Id="rId58" Type="http://schemas.openxmlformats.org/officeDocument/2006/relationships/hyperlink" Target="mailto:braganza.bonnie@epa.gov" TargetMode="External"/><Relationship Id="rId66" Type="http://schemas.openxmlformats.org/officeDocument/2006/relationships/printerSettings" Target="../printerSettings/printerSettings10.bin"/><Relationship Id="rId5" Type="http://schemas.openxmlformats.org/officeDocument/2006/relationships/hyperlink" Target="mailto:McCahill.brendan@epa.gov" TargetMode="External"/><Relationship Id="rId15" Type="http://schemas.openxmlformats.org/officeDocument/2006/relationships/hyperlink" Target="mailto:smith.claudia@epa.gov" TargetMode="External"/><Relationship Id="rId23" Type="http://schemas.openxmlformats.org/officeDocument/2006/relationships/hyperlink" Target="mailto:paser.kathleen@epa.gov" TargetMode="External"/><Relationship Id="rId28" Type="http://schemas.openxmlformats.org/officeDocument/2006/relationships/hyperlink" Target="mailto:gupta.kaushal@epa.gov" TargetMode="External"/><Relationship Id="rId36" Type="http://schemas.openxmlformats.org/officeDocument/2006/relationships/hyperlink" Target="mailto:oquendo.ana@epa.gov" TargetMode="External"/><Relationship Id="rId49" Type="http://schemas.openxmlformats.org/officeDocument/2006/relationships/hyperlink" Target="mailto:glass.geoffrey@epa.gov" TargetMode="External"/><Relationship Id="rId57" Type="http://schemas.openxmlformats.org/officeDocument/2006/relationships/hyperlink" Target="mailto:todd.bill@epa.gov" TargetMode="External"/><Relationship Id="rId61" Type="http://schemas.openxmlformats.org/officeDocument/2006/relationships/hyperlink" Target="mailto:braganza.bonnie@epa.gov" TargetMode="External"/><Relationship Id="rId10" Type="http://schemas.openxmlformats.org/officeDocument/2006/relationships/hyperlink" Target="mailto:Dholakia.umesh@epa.gov" TargetMode="External"/><Relationship Id="rId19" Type="http://schemas.openxmlformats.org/officeDocument/2006/relationships/hyperlink" Target="mailto:smith.claudia@epa.gov" TargetMode="External"/><Relationship Id="rId31" Type="http://schemas.openxmlformats.org/officeDocument/2006/relationships/hyperlink" Target="mailto:gupta.kaushal@epa.gov" TargetMode="External"/><Relationship Id="rId44" Type="http://schemas.openxmlformats.org/officeDocument/2006/relationships/hyperlink" Target="mailto:shepherd.lorinda@epa.gov" TargetMode="External"/><Relationship Id="rId52" Type="http://schemas.openxmlformats.org/officeDocument/2006/relationships/hyperlink" Target="mailto:Gutierrez.roberto@epa.gov" TargetMode="External"/><Relationship Id="rId60" Type="http://schemas.openxmlformats.org/officeDocument/2006/relationships/hyperlink" Target="mailto:braganza.bonnie@epa.gov" TargetMode="External"/><Relationship Id="rId65" Type="http://schemas.openxmlformats.org/officeDocument/2006/relationships/hyperlink" Target="mailto:webber.robert@epa.gov" TargetMode="External"/><Relationship Id="rId4" Type="http://schemas.openxmlformats.org/officeDocument/2006/relationships/hyperlink" Target="mailto:McCahill.brendan@epa.gov" TargetMode="External"/><Relationship Id="rId9" Type="http://schemas.openxmlformats.org/officeDocument/2006/relationships/hyperlink" Target="mailto:lau.gavin@epa.gov" TargetMode="External"/><Relationship Id="rId14" Type="http://schemas.openxmlformats.org/officeDocument/2006/relationships/hyperlink" Target="mailto:webber.robert@epa.gov" TargetMode="External"/><Relationship Id="rId22" Type="http://schemas.openxmlformats.org/officeDocument/2006/relationships/hyperlink" Target="mailto:paser.kathleen@epa.gov" TargetMode="External"/><Relationship Id="rId27" Type="http://schemas.openxmlformats.org/officeDocument/2006/relationships/hyperlink" Target="mailto:gupta.kaushal@epa.gov" TargetMode="External"/><Relationship Id="rId30" Type="http://schemas.openxmlformats.org/officeDocument/2006/relationships/hyperlink" Target="mailto:gupta.kaushal@epa.gov" TargetMode="External"/><Relationship Id="rId35" Type="http://schemas.openxmlformats.org/officeDocument/2006/relationships/hyperlink" Target="mailto:oquendo.ana@epa.gov" TargetMode="External"/><Relationship Id="rId43" Type="http://schemas.openxmlformats.org/officeDocument/2006/relationships/hyperlink" Target="mailto:shepherd.lorinda@epa.gov" TargetMode="External"/><Relationship Id="rId48" Type="http://schemas.openxmlformats.org/officeDocument/2006/relationships/hyperlink" Target="mailto:glass.geoffrey@epa.gov" TargetMode="External"/><Relationship Id="rId56" Type="http://schemas.openxmlformats.org/officeDocument/2006/relationships/hyperlink" Target="mailto:todd.bill@epa.gov" TargetMode="External"/><Relationship Id="rId64" Type="http://schemas.openxmlformats.org/officeDocument/2006/relationships/hyperlink" Target="mailto:webber.robert@epa.gov" TargetMode="External"/><Relationship Id="rId8" Type="http://schemas.openxmlformats.org/officeDocument/2006/relationships/hyperlink" Target="mailto:Dholakia.umesh@epa.gov" TargetMode="External"/><Relationship Id="rId51" Type="http://schemas.openxmlformats.org/officeDocument/2006/relationships/hyperlink" Target="mailto:Gutierrez.roberto@epa.gov" TargetMode="External"/><Relationship Id="rId3" Type="http://schemas.openxmlformats.org/officeDocument/2006/relationships/hyperlink" Target="mailto:McCahill.brendan@epa.gov" TargetMode="External"/><Relationship Id="rId12" Type="http://schemas.openxmlformats.org/officeDocument/2006/relationships/hyperlink" Target="mailto:shepherd.lorinda@epa.gov" TargetMode="External"/><Relationship Id="rId17" Type="http://schemas.openxmlformats.org/officeDocument/2006/relationships/hyperlink" Target="mailto:smith.claudia@epa.gov" TargetMode="External"/><Relationship Id="rId25" Type="http://schemas.openxmlformats.org/officeDocument/2006/relationships/hyperlink" Target="mailto:paser.kathleen@epa.gov" TargetMode="External"/><Relationship Id="rId33" Type="http://schemas.openxmlformats.org/officeDocument/2006/relationships/hyperlink" Target="mailto:oquendo.ana@epa.gov" TargetMode="External"/><Relationship Id="rId38" Type="http://schemas.openxmlformats.org/officeDocument/2006/relationships/hyperlink" Target="mailto:oquendo.ana@epa.gov" TargetMode="External"/><Relationship Id="rId46" Type="http://schemas.openxmlformats.org/officeDocument/2006/relationships/hyperlink" Target="mailto:glass.geoffrey@epa.gov" TargetMode="External"/><Relationship Id="rId59" Type="http://schemas.openxmlformats.org/officeDocument/2006/relationships/hyperlink" Target="mailto:braganza.bonnie@epa.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pa.gov/oar/oaqps/greenbk/ancl.html" TargetMode="Externa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hyperlink" Target="mailto:jonathan_dorn@abtassoc.com" TargetMode="External"/><Relationship Id="rId2" Type="http://schemas.openxmlformats.org/officeDocument/2006/relationships/hyperlink" Target="mailto:jonathan_dorn@abtassoc.com" TargetMode="External"/><Relationship Id="rId1" Type="http://schemas.openxmlformats.org/officeDocument/2006/relationships/hyperlink" Target="mailto:jonathan_dorn@abtassoc.com" TargetMode="External"/><Relationship Id="rId4"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showGridLines="0" tabSelected="1" zoomScaleNormal="100" workbookViewId="0">
      <selection sqref="A1:XFD1"/>
    </sheetView>
  </sheetViews>
  <sheetFormatPr defaultColWidth="9.109375" defaultRowHeight="13.2" x14ac:dyDescent="0.25"/>
  <cols>
    <col min="1" max="1" width="2.109375" style="42" customWidth="1"/>
    <col min="2" max="2" width="5.88671875" style="167" customWidth="1"/>
    <col min="3" max="3" width="120.88671875" style="174" customWidth="1"/>
    <col min="4" max="16384" width="9.109375" style="42"/>
  </cols>
  <sheetData>
    <row r="1" spans="2:6" ht="17.399999999999999" x14ac:dyDescent="0.25">
      <c r="B1" s="256" t="s">
        <v>318</v>
      </c>
      <c r="C1" s="256"/>
    </row>
    <row r="2" spans="2:6" ht="15.6" x14ac:dyDescent="0.25">
      <c r="B2" s="257" t="s">
        <v>319</v>
      </c>
      <c r="C2" s="257"/>
    </row>
    <row r="3" spans="2:6" x14ac:dyDescent="0.25">
      <c r="B3" s="161"/>
      <c r="C3" s="42"/>
    </row>
    <row r="4" spans="2:6" x14ac:dyDescent="0.25">
      <c r="B4" s="255" t="s">
        <v>320</v>
      </c>
      <c r="C4" s="255"/>
    </row>
    <row r="5" spans="2:6" ht="75" customHeight="1" x14ac:dyDescent="0.25">
      <c r="B5" s="258" t="s">
        <v>355</v>
      </c>
      <c r="C5" s="258"/>
      <c r="F5" s="189"/>
    </row>
    <row r="6" spans="2:6" ht="18" customHeight="1" x14ac:dyDescent="0.25">
      <c r="B6" s="259" t="s">
        <v>356</v>
      </c>
      <c r="C6" s="259"/>
      <c r="F6" s="189"/>
    </row>
    <row r="7" spans="2:6" ht="15" customHeight="1" x14ac:dyDescent="0.25">
      <c r="B7" s="162"/>
      <c r="C7" s="42"/>
    </row>
    <row r="8" spans="2:6" x14ac:dyDescent="0.25">
      <c r="B8" s="255" t="s">
        <v>321</v>
      </c>
      <c r="C8" s="255"/>
    </row>
    <row r="9" spans="2:6" ht="97.5" customHeight="1" x14ac:dyDescent="0.25">
      <c r="B9" s="258" t="s">
        <v>357</v>
      </c>
      <c r="C9" s="258"/>
    </row>
    <row r="10" spans="2:6" ht="15" customHeight="1" x14ac:dyDescent="0.25">
      <c r="B10" s="162"/>
      <c r="C10" s="42"/>
    </row>
    <row r="11" spans="2:6" x14ac:dyDescent="0.25">
      <c r="B11" s="255" t="s">
        <v>322</v>
      </c>
      <c r="C11" s="255"/>
    </row>
    <row r="12" spans="2:6" ht="84" customHeight="1" x14ac:dyDescent="0.25">
      <c r="B12" s="258" t="s">
        <v>358</v>
      </c>
      <c r="C12" s="258"/>
    </row>
    <row r="13" spans="2:6" ht="15" customHeight="1" x14ac:dyDescent="0.25">
      <c r="B13" s="162"/>
      <c r="C13" s="42"/>
    </row>
    <row r="14" spans="2:6" x14ac:dyDescent="0.25">
      <c r="B14" s="255" t="s">
        <v>323</v>
      </c>
      <c r="C14" s="255"/>
    </row>
    <row r="15" spans="2:6" ht="18.75" customHeight="1" x14ac:dyDescent="0.25">
      <c r="B15" s="258" t="s">
        <v>359</v>
      </c>
      <c r="C15" s="258"/>
    </row>
    <row r="16" spans="2:6" ht="15.75" customHeight="1" x14ac:dyDescent="0.25">
      <c r="B16" s="163" t="s">
        <v>324</v>
      </c>
      <c r="C16" s="166" t="s">
        <v>360</v>
      </c>
    </row>
    <row r="17" spans="2:3" ht="27.75" customHeight="1" x14ac:dyDescent="0.25">
      <c r="B17" s="163" t="s">
        <v>325</v>
      </c>
      <c r="C17" s="166" t="s">
        <v>413</v>
      </c>
    </row>
    <row r="18" spans="2:3" ht="9" customHeight="1" x14ac:dyDescent="0.25">
      <c r="B18" s="238"/>
      <c r="C18" s="42"/>
    </row>
    <row r="19" spans="2:3" x14ac:dyDescent="0.25">
      <c r="B19" s="255" t="s">
        <v>326</v>
      </c>
      <c r="C19" s="255"/>
    </row>
    <row r="20" spans="2:3" ht="18" customHeight="1" x14ac:dyDescent="0.25">
      <c r="B20" s="258" t="s">
        <v>327</v>
      </c>
      <c r="C20" s="258"/>
    </row>
    <row r="21" spans="2:3" x14ac:dyDescent="0.25">
      <c r="B21" s="163" t="s">
        <v>324</v>
      </c>
      <c r="C21" s="164" t="s">
        <v>361</v>
      </c>
    </row>
    <row r="22" spans="2:3" x14ac:dyDescent="0.25">
      <c r="B22" s="163" t="s">
        <v>325</v>
      </c>
      <c r="C22" s="164" t="s">
        <v>362</v>
      </c>
    </row>
    <row r="23" spans="2:3" x14ac:dyDescent="0.25">
      <c r="B23" s="163" t="s">
        <v>328</v>
      </c>
      <c r="C23" s="164" t="s">
        <v>363</v>
      </c>
    </row>
    <row r="24" spans="2:3" x14ac:dyDescent="0.25">
      <c r="B24" s="42"/>
      <c r="C24" s="238"/>
    </row>
    <row r="25" spans="2:3" x14ac:dyDescent="0.25">
      <c r="B25" s="255" t="s">
        <v>329</v>
      </c>
      <c r="C25" s="255"/>
    </row>
    <row r="26" spans="2:3" ht="51" customHeight="1" x14ac:dyDescent="0.25">
      <c r="B26" s="260" t="s">
        <v>364</v>
      </c>
      <c r="C26" s="260"/>
    </row>
    <row r="27" spans="2:3" ht="24" customHeight="1" x14ac:dyDescent="0.25">
      <c r="B27" s="259" t="s">
        <v>365</v>
      </c>
      <c r="C27" s="258"/>
    </row>
    <row r="28" spans="2:3" x14ac:dyDescent="0.25">
      <c r="B28" s="165"/>
      <c r="C28" s="42"/>
    </row>
    <row r="29" spans="2:3" x14ac:dyDescent="0.25">
      <c r="B29" s="255" t="s">
        <v>330</v>
      </c>
      <c r="C29" s="255"/>
    </row>
    <row r="30" spans="2:3" ht="53.25" customHeight="1" x14ac:dyDescent="0.25">
      <c r="B30" s="258" t="s">
        <v>366</v>
      </c>
      <c r="C30" s="258"/>
    </row>
    <row r="31" spans="2:3" x14ac:dyDescent="0.25">
      <c r="B31" s="162"/>
      <c r="C31" s="42"/>
    </row>
    <row r="32" spans="2:3" x14ac:dyDescent="0.25">
      <c r="B32" s="255" t="s">
        <v>331</v>
      </c>
      <c r="C32" s="255"/>
    </row>
    <row r="33" spans="2:3" x14ac:dyDescent="0.25">
      <c r="B33" s="163" t="s">
        <v>324</v>
      </c>
      <c r="C33" s="166" t="s">
        <v>367</v>
      </c>
    </row>
    <row r="34" spans="2:3" x14ac:dyDescent="0.25">
      <c r="B34" s="163" t="s">
        <v>325</v>
      </c>
      <c r="C34" s="166" t="s">
        <v>332</v>
      </c>
    </row>
    <row r="35" spans="2:3" ht="26.4" x14ac:dyDescent="0.25">
      <c r="B35" s="163" t="s">
        <v>328</v>
      </c>
      <c r="C35" s="166" t="s">
        <v>414</v>
      </c>
    </row>
    <row r="36" spans="2:3" ht="26.4" x14ac:dyDescent="0.25">
      <c r="B36" s="163" t="s">
        <v>333</v>
      </c>
      <c r="C36" s="166" t="s">
        <v>412</v>
      </c>
    </row>
    <row r="37" spans="2:3" x14ac:dyDescent="0.25">
      <c r="B37" s="163" t="s">
        <v>334</v>
      </c>
      <c r="C37" s="166" t="s">
        <v>335</v>
      </c>
    </row>
  </sheetData>
  <sheetProtection password="C969" sheet="1" objects="1" scenarios="1"/>
  <mergeCells count="19">
    <mergeCell ref="B32:C32"/>
    <mergeCell ref="B20:C20"/>
    <mergeCell ref="B25:C25"/>
    <mergeCell ref="B26:C26"/>
    <mergeCell ref="B27:C27"/>
    <mergeCell ref="B29:C29"/>
    <mergeCell ref="B30:C30"/>
    <mergeCell ref="B19:C19"/>
    <mergeCell ref="B1:C1"/>
    <mergeCell ref="B2:C2"/>
    <mergeCell ref="B4:C4"/>
    <mergeCell ref="B5:C5"/>
    <mergeCell ref="B6:C6"/>
    <mergeCell ref="B8:C8"/>
    <mergeCell ref="B9:C9"/>
    <mergeCell ref="B11:C11"/>
    <mergeCell ref="B12:C12"/>
    <mergeCell ref="B14:C14"/>
    <mergeCell ref="B15:C15"/>
  </mergeCells>
  <hyperlinks>
    <hyperlink ref="B6:C6" r:id="rId1" display="Please visit http://www.epa.gov/air/tribal/tribalnsr.html for more information about the Tribal NSR Rule."/>
    <hyperlink ref="B27" r:id="rId2"/>
  </hyperlinks>
  <pageMargins left="0.7" right="0.7" top="0.75" bottom="0.75" header="0.3" footer="0.3"/>
  <pageSetup scale="72" orientation="portrait" r:id="rId3"/>
  <headerFooter>
    <oddFooter>&amp;LPage &amp;P of &amp;N&amp;C&amp;F&amp;RPrinted &amp;D</oddFooter>
  </headerFooter>
  <ignoredErrors>
    <ignoredError sqref="B16:B17 B21:B23 B33:B3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5"/>
  <sheetViews>
    <sheetView workbookViewId="0"/>
  </sheetViews>
  <sheetFormatPr defaultColWidth="9.109375" defaultRowHeight="14.4" x14ac:dyDescent="0.3"/>
  <cols>
    <col min="1" max="1" width="47.33203125" style="90" bestFit="1" customWidth="1"/>
    <col min="2" max="2" width="17.88671875" style="89" bestFit="1" customWidth="1"/>
    <col min="3" max="3" width="11" style="89" bestFit="1" customWidth="1"/>
    <col min="4" max="4" width="19.44140625" style="90" bestFit="1" customWidth="1"/>
    <col min="5" max="5" width="14.33203125" style="90" bestFit="1" customWidth="1"/>
    <col min="6" max="6" width="26" style="90" bestFit="1" customWidth="1"/>
    <col min="7" max="7" width="18.6640625" style="90" bestFit="1" customWidth="1"/>
    <col min="8" max="8" width="14.33203125" style="90" bestFit="1" customWidth="1"/>
    <col min="9" max="10" width="26" style="90" bestFit="1" customWidth="1"/>
    <col min="11" max="11" width="18.6640625" style="90" bestFit="1" customWidth="1"/>
    <col min="12" max="12" width="13.44140625" style="90" bestFit="1" customWidth="1"/>
    <col min="13" max="13" width="5.5546875" style="89" bestFit="1" customWidth="1"/>
    <col min="14" max="14" width="12.109375" style="89" bestFit="1" customWidth="1"/>
    <col min="15" max="16384" width="9.109375" style="90"/>
  </cols>
  <sheetData>
    <row r="1" spans="1:14" ht="17.399999999999999" x14ac:dyDescent="0.3">
      <c r="A1" s="169" t="s">
        <v>90</v>
      </c>
    </row>
    <row r="3" spans="1:14" x14ac:dyDescent="0.3">
      <c r="D3" s="363" t="s">
        <v>91</v>
      </c>
      <c r="E3" s="364"/>
      <c r="F3" s="364"/>
      <c r="G3" s="364"/>
      <c r="H3" s="364"/>
      <c r="I3" s="364"/>
      <c r="J3" s="364"/>
      <c r="K3" s="364"/>
      <c r="L3" s="364"/>
      <c r="M3" s="364"/>
      <c r="N3" s="365"/>
    </row>
    <row r="4" spans="1:14" x14ac:dyDescent="0.3">
      <c r="A4" s="184" t="s">
        <v>87</v>
      </c>
      <c r="B4" s="185" t="s">
        <v>92</v>
      </c>
      <c r="C4" s="185" t="s">
        <v>93</v>
      </c>
      <c r="D4" s="184" t="s">
        <v>5</v>
      </c>
      <c r="E4" s="184" t="s">
        <v>7</v>
      </c>
      <c r="F4" s="184" t="s">
        <v>8</v>
      </c>
      <c r="G4" s="184" t="s">
        <v>94</v>
      </c>
      <c r="H4" s="184" t="s">
        <v>95</v>
      </c>
      <c r="I4" s="184" t="s">
        <v>96</v>
      </c>
      <c r="J4" s="184" t="s">
        <v>97</v>
      </c>
      <c r="K4" s="184" t="s">
        <v>98</v>
      </c>
      <c r="L4" s="184" t="s">
        <v>86</v>
      </c>
      <c r="M4" s="185" t="s">
        <v>87</v>
      </c>
      <c r="N4" s="185" t="s">
        <v>99</v>
      </c>
    </row>
    <row r="5" spans="1:14" x14ac:dyDescent="0.3">
      <c r="A5" s="90" t="s">
        <v>100</v>
      </c>
      <c r="B5" s="89" t="s">
        <v>101</v>
      </c>
      <c r="C5" s="89">
        <v>4</v>
      </c>
      <c r="D5" s="186" t="s">
        <v>102</v>
      </c>
      <c r="E5" s="187" t="s">
        <v>103</v>
      </c>
      <c r="F5" s="170" t="s">
        <v>104</v>
      </c>
      <c r="G5" s="187" t="s">
        <v>105</v>
      </c>
      <c r="H5" s="187" t="s">
        <v>106</v>
      </c>
      <c r="I5" s="171" t="s">
        <v>107</v>
      </c>
      <c r="J5" s="187" t="s">
        <v>108</v>
      </c>
      <c r="K5" s="186" t="s">
        <v>109</v>
      </c>
      <c r="L5" s="187" t="s">
        <v>110</v>
      </c>
      <c r="M5" s="188" t="s">
        <v>111</v>
      </c>
      <c r="N5" s="188" t="s">
        <v>112</v>
      </c>
    </row>
    <row r="6" spans="1:14" x14ac:dyDescent="0.3">
      <c r="A6" s="90" t="s">
        <v>113</v>
      </c>
      <c r="B6" s="89" t="s">
        <v>114</v>
      </c>
      <c r="C6" s="89">
        <v>10</v>
      </c>
      <c r="D6" s="186" t="s">
        <v>115</v>
      </c>
      <c r="E6" s="186" t="s">
        <v>116</v>
      </c>
      <c r="F6" s="171" t="s">
        <v>117</v>
      </c>
      <c r="G6" s="186" t="s">
        <v>118</v>
      </c>
      <c r="H6" s="187"/>
      <c r="I6" s="187"/>
      <c r="J6" s="187" t="s">
        <v>119</v>
      </c>
      <c r="K6" s="187" t="s">
        <v>120</v>
      </c>
      <c r="L6" s="187" t="s">
        <v>121</v>
      </c>
      <c r="M6" s="188" t="s">
        <v>122</v>
      </c>
      <c r="N6" s="188">
        <v>98101</v>
      </c>
    </row>
    <row r="7" spans="1:14" x14ac:dyDescent="0.3">
      <c r="A7" s="90" t="s">
        <v>123</v>
      </c>
      <c r="B7" s="89" t="s">
        <v>124</v>
      </c>
      <c r="C7" s="89">
        <v>9</v>
      </c>
      <c r="D7" s="186" t="s">
        <v>125</v>
      </c>
      <c r="E7" s="187" t="s">
        <v>126</v>
      </c>
      <c r="F7" s="170" t="s">
        <v>127</v>
      </c>
      <c r="G7" s="186" t="s">
        <v>128</v>
      </c>
      <c r="H7" s="187" t="s">
        <v>129</v>
      </c>
      <c r="I7" s="170" t="s">
        <v>130</v>
      </c>
      <c r="J7" s="187" t="s">
        <v>131</v>
      </c>
      <c r="K7" s="187" t="s">
        <v>132</v>
      </c>
      <c r="L7" s="187" t="s">
        <v>133</v>
      </c>
      <c r="M7" s="188" t="s">
        <v>134</v>
      </c>
      <c r="N7" s="188">
        <v>94105</v>
      </c>
    </row>
    <row r="8" spans="1:14" x14ac:dyDescent="0.3">
      <c r="A8" s="90" t="s">
        <v>135</v>
      </c>
      <c r="B8" s="89" t="s">
        <v>136</v>
      </c>
      <c r="C8" s="89">
        <v>6</v>
      </c>
      <c r="D8" s="186" t="s">
        <v>309</v>
      </c>
      <c r="E8" s="187" t="s">
        <v>310</v>
      </c>
      <c r="F8" s="172" t="s">
        <v>311</v>
      </c>
      <c r="G8" s="187" t="s">
        <v>118</v>
      </c>
      <c r="H8" s="187"/>
      <c r="I8" s="187"/>
      <c r="J8" s="186" t="s">
        <v>312</v>
      </c>
      <c r="K8" s="186" t="s">
        <v>313</v>
      </c>
      <c r="L8" s="187" t="s">
        <v>314</v>
      </c>
      <c r="M8" s="188" t="s">
        <v>240</v>
      </c>
      <c r="N8" s="188" t="s">
        <v>315</v>
      </c>
    </row>
    <row r="9" spans="1:14" x14ac:dyDescent="0.3">
      <c r="A9" s="90" t="s">
        <v>145</v>
      </c>
      <c r="B9" s="89" t="s">
        <v>134</v>
      </c>
      <c r="C9" s="89">
        <v>9</v>
      </c>
      <c r="D9" s="186" t="s">
        <v>125</v>
      </c>
      <c r="E9" s="187" t="s">
        <v>126</v>
      </c>
      <c r="F9" s="170" t="s">
        <v>127</v>
      </c>
      <c r="G9" s="186" t="s">
        <v>128</v>
      </c>
      <c r="H9" s="187" t="s">
        <v>129</v>
      </c>
      <c r="I9" s="170" t="s">
        <v>130</v>
      </c>
      <c r="J9" s="187" t="s">
        <v>131</v>
      </c>
      <c r="K9" s="187" t="s">
        <v>132</v>
      </c>
      <c r="L9" s="187" t="s">
        <v>133</v>
      </c>
      <c r="M9" s="188" t="s">
        <v>134</v>
      </c>
      <c r="N9" s="188">
        <v>94105</v>
      </c>
    </row>
    <row r="10" spans="1:14" x14ac:dyDescent="0.3">
      <c r="A10" s="90" t="s">
        <v>146</v>
      </c>
      <c r="B10" s="89" t="s">
        <v>66</v>
      </c>
      <c r="C10" s="89">
        <v>8</v>
      </c>
      <c r="D10" s="186" t="s">
        <v>147</v>
      </c>
      <c r="E10" s="187" t="s">
        <v>148</v>
      </c>
      <c r="F10" s="170" t="s">
        <v>149</v>
      </c>
      <c r="G10" s="186" t="s">
        <v>150</v>
      </c>
      <c r="H10" s="187" t="s">
        <v>151</v>
      </c>
      <c r="I10" s="171" t="s">
        <v>152</v>
      </c>
      <c r="J10" s="186" t="s">
        <v>153</v>
      </c>
      <c r="K10" s="186" t="s">
        <v>154</v>
      </c>
      <c r="L10" s="187" t="s">
        <v>155</v>
      </c>
      <c r="M10" s="188" t="s">
        <v>66</v>
      </c>
      <c r="N10" s="188" t="s">
        <v>156</v>
      </c>
    </row>
    <row r="11" spans="1:14" x14ac:dyDescent="0.3">
      <c r="A11" s="90" t="s">
        <v>157</v>
      </c>
      <c r="B11" s="89" t="s">
        <v>158</v>
      </c>
      <c r="C11" s="89">
        <v>1</v>
      </c>
      <c r="D11" s="187" t="s">
        <v>159</v>
      </c>
      <c r="E11" s="187" t="s">
        <v>160</v>
      </c>
      <c r="F11" s="171" t="s">
        <v>161</v>
      </c>
      <c r="G11" s="187" t="s">
        <v>118</v>
      </c>
      <c r="H11" s="187"/>
      <c r="I11" s="187"/>
      <c r="J11" s="186" t="s">
        <v>162</v>
      </c>
      <c r="K11" s="186" t="s">
        <v>163</v>
      </c>
      <c r="L11" s="187" t="s">
        <v>164</v>
      </c>
      <c r="M11" s="188" t="s">
        <v>165</v>
      </c>
      <c r="N11" s="188" t="s">
        <v>166</v>
      </c>
    </row>
    <row r="12" spans="1:14" x14ac:dyDescent="0.3">
      <c r="A12" s="90" t="s">
        <v>167</v>
      </c>
      <c r="B12" s="89" t="s">
        <v>168</v>
      </c>
      <c r="C12" s="89">
        <v>4</v>
      </c>
      <c r="D12" s="186" t="s">
        <v>102</v>
      </c>
      <c r="E12" s="187" t="s">
        <v>103</v>
      </c>
      <c r="F12" s="170" t="s">
        <v>104</v>
      </c>
      <c r="G12" s="187" t="s">
        <v>105</v>
      </c>
      <c r="H12" s="187" t="s">
        <v>106</v>
      </c>
      <c r="I12" s="171" t="s">
        <v>107</v>
      </c>
      <c r="J12" s="187" t="s">
        <v>108</v>
      </c>
      <c r="K12" s="186" t="s">
        <v>109</v>
      </c>
      <c r="L12" s="187" t="s">
        <v>110</v>
      </c>
      <c r="M12" s="188" t="s">
        <v>111</v>
      </c>
      <c r="N12" s="188" t="s">
        <v>112</v>
      </c>
    </row>
    <row r="13" spans="1:14" x14ac:dyDescent="0.3">
      <c r="A13" s="187" t="s">
        <v>353</v>
      </c>
      <c r="B13" s="89" t="s">
        <v>111</v>
      </c>
      <c r="C13" s="89">
        <v>4</v>
      </c>
      <c r="D13" s="186" t="s">
        <v>102</v>
      </c>
      <c r="E13" s="187" t="s">
        <v>103</v>
      </c>
      <c r="F13" s="170" t="s">
        <v>104</v>
      </c>
      <c r="G13" s="187" t="s">
        <v>105</v>
      </c>
      <c r="H13" s="187" t="s">
        <v>106</v>
      </c>
      <c r="I13" s="171" t="s">
        <v>107</v>
      </c>
      <c r="J13" s="187" t="s">
        <v>108</v>
      </c>
      <c r="K13" s="186" t="s">
        <v>109</v>
      </c>
      <c r="L13" s="187" t="s">
        <v>110</v>
      </c>
      <c r="M13" s="188" t="s">
        <v>111</v>
      </c>
      <c r="N13" s="188" t="s">
        <v>112</v>
      </c>
    </row>
    <row r="14" spans="1:14" x14ac:dyDescent="0.3">
      <c r="A14" s="90" t="s">
        <v>169</v>
      </c>
      <c r="B14" s="89" t="s">
        <v>170</v>
      </c>
      <c r="C14" s="89">
        <v>9</v>
      </c>
      <c r="D14" s="186" t="s">
        <v>125</v>
      </c>
      <c r="E14" s="187" t="s">
        <v>126</v>
      </c>
      <c r="F14" s="170" t="s">
        <v>127</v>
      </c>
      <c r="G14" s="186" t="s">
        <v>128</v>
      </c>
      <c r="H14" s="187" t="s">
        <v>129</v>
      </c>
      <c r="I14" s="170" t="s">
        <v>130</v>
      </c>
      <c r="J14" s="187" t="s">
        <v>131</v>
      </c>
      <c r="K14" s="187" t="s">
        <v>132</v>
      </c>
      <c r="L14" s="187" t="s">
        <v>133</v>
      </c>
      <c r="M14" s="188" t="s">
        <v>134</v>
      </c>
      <c r="N14" s="188">
        <v>94105</v>
      </c>
    </row>
    <row r="15" spans="1:14" x14ac:dyDescent="0.3">
      <c r="A15" s="90" t="s">
        <v>171</v>
      </c>
      <c r="B15" s="89" t="s">
        <v>172</v>
      </c>
      <c r="C15" s="89">
        <v>10</v>
      </c>
      <c r="D15" s="186" t="s">
        <v>115</v>
      </c>
      <c r="E15" s="186" t="s">
        <v>116</v>
      </c>
      <c r="F15" s="171" t="s">
        <v>117</v>
      </c>
      <c r="G15" s="186" t="s">
        <v>118</v>
      </c>
      <c r="H15" s="187"/>
      <c r="I15" s="187"/>
      <c r="J15" s="187" t="s">
        <v>119</v>
      </c>
      <c r="K15" s="187" t="s">
        <v>120</v>
      </c>
      <c r="L15" s="187" t="s">
        <v>121</v>
      </c>
      <c r="M15" s="188" t="s">
        <v>122</v>
      </c>
      <c r="N15" s="188">
        <v>98101</v>
      </c>
    </row>
    <row r="16" spans="1:14" x14ac:dyDescent="0.3">
      <c r="A16" s="90" t="s">
        <v>173</v>
      </c>
      <c r="B16" s="89" t="s">
        <v>143</v>
      </c>
      <c r="C16" s="89">
        <v>5</v>
      </c>
      <c r="D16" s="186" t="s">
        <v>137</v>
      </c>
      <c r="E16" s="187" t="s">
        <v>138</v>
      </c>
      <c r="F16" s="170" t="s">
        <v>139</v>
      </c>
      <c r="G16" s="187" t="s">
        <v>118</v>
      </c>
      <c r="H16" s="187"/>
      <c r="I16" s="187"/>
      <c r="J16" s="186" t="s">
        <v>140</v>
      </c>
      <c r="K16" s="186" t="s">
        <v>141</v>
      </c>
      <c r="L16" s="187" t="s">
        <v>142</v>
      </c>
      <c r="M16" s="188" t="s">
        <v>143</v>
      </c>
      <c r="N16" s="188" t="s">
        <v>144</v>
      </c>
    </row>
    <row r="17" spans="1:14" x14ac:dyDescent="0.3">
      <c r="A17" s="90" t="s">
        <v>174</v>
      </c>
      <c r="B17" s="89" t="s">
        <v>175</v>
      </c>
      <c r="C17" s="89">
        <v>5</v>
      </c>
      <c r="D17" s="186" t="s">
        <v>137</v>
      </c>
      <c r="E17" s="187" t="s">
        <v>138</v>
      </c>
      <c r="F17" s="170" t="s">
        <v>139</v>
      </c>
      <c r="G17" s="187" t="s">
        <v>118</v>
      </c>
      <c r="H17" s="187"/>
      <c r="I17" s="187"/>
      <c r="J17" s="186" t="s">
        <v>140</v>
      </c>
      <c r="K17" s="186" t="s">
        <v>141</v>
      </c>
      <c r="L17" s="187" t="s">
        <v>142</v>
      </c>
      <c r="M17" s="188" t="s">
        <v>143</v>
      </c>
      <c r="N17" s="188" t="s">
        <v>144</v>
      </c>
    </row>
    <row r="18" spans="1:14" x14ac:dyDescent="0.3">
      <c r="A18" s="90" t="s">
        <v>176</v>
      </c>
      <c r="B18" s="89" t="s">
        <v>177</v>
      </c>
      <c r="C18" s="89">
        <v>7</v>
      </c>
      <c r="D18" s="186" t="s">
        <v>178</v>
      </c>
      <c r="E18" s="187" t="s">
        <v>179</v>
      </c>
      <c r="F18" s="170" t="s">
        <v>180</v>
      </c>
      <c r="G18" s="187" t="s">
        <v>118</v>
      </c>
      <c r="H18" s="187"/>
      <c r="I18" s="187"/>
      <c r="J18" s="186" t="s">
        <v>336</v>
      </c>
      <c r="K18" s="186" t="s">
        <v>337</v>
      </c>
      <c r="L18" s="187" t="s">
        <v>338</v>
      </c>
      <c r="M18" s="188" t="s">
        <v>181</v>
      </c>
      <c r="N18" s="188">
        <v>66219</v>
      </c>
    </row>
    <row r="19" spans="1:14" x14ac:dyDescent="0.3">
      <c r="A19" s="90" t="s">
        <v>182</v>
      </c>
      <c r="B19" s="89" t="s">
        <v>183</v>
      </c>
      <c r="C19" s="89">
        <v>7</v>
      </c>
      <c r="D19" s="186" t="s">
        <v>178</v>
      </c>
      <c r="E19" s="187" t="s">
        <v>179</v>
      </c>
      <c r="F19" s="170" t="s">
        <v>180</v>
      </c>
      <c r="G19" s="187" t="s">
        <v>118</v>
      </c>
      <c r="H19" s="187"/>
      <c r="I19" s="187"/>
      <c r="J19" s="186" t="s">
        <v>336</v>
      </c>
      <c r="K19" s="186" t="s">
        <v>337</v>
      </c>
      <c r="L19" s="187" t="s">
        <v>338</v>
      </c>
      <c r="M19" s="188" t="s">
        <v>181</v>
      </c>
      <c r="N19" s="188">
        <v>66219</v>
      </c>
    </row>
    <row r="20" spans="1:14" x14ac:dyDescent="0.3">
      <c r="A20" s="90" t="s">
        <v>184</v>
      </c>
      <c r="B20" s="89" t="s">
        <v>185</v>
      </c>
      <c r="C20" s="89">
        <v>4</v>
      </c>
      <c r="D20" s="186" t="s">
        <v>102</v>
      </c>
      <c r="E20" s="187" t="s">
        <v>103</v>
      </c>
      <c r="F20" s="170" t="s">
        <v>104</v>
      </c>
      <c r="G20" s="187" t="s">
        <v>105</v>
      </c>
      <c r="H20" s="187" t="s">
        <v>106</v>
      </c>
      <c r="I20" s="171" t="s">
        <v>107</v>
      </c>
      <c r="J20" s="187" t="s">
        <v>108</v>
      </c>
      <c r="K20" s="186" t="s">
        <v>109</v>
      </c>
      <c r="L20" s="187" t="s">
        <v>110</v>
      </c>
      <c r="M20" s="188" t="s">
        <v>111</v>
      </c>
      <c r="N20" s="188" t="s">
        <v>112</v>
      </c>
    </row>
    <row r="21" spans="1:14" x14ac:dyDescent="0.3">
      <c r="A21" s="187" t="s">
        <v>354</v>
      </c>
      <c r="B21" s="89" t="s">
        <v>186</v>
      </c>
      <c r="C21" s="89">
        <v>6</v>
      </c>
      <c r="D21" s="186" t="s">
        <v>309</v>
      </c>
      <c r="E21" s="252" t="s">
        <v>310</v>
      </c>
      <c r="F21" s="172" t="s">
        <v>311</v>
      </c>
      <c r="G21" s="187" t="s">
        <v>118</v>
      </c>
      <c r="H21" s="187"/>
      <c r="I21" s="187"/>
      <c r="J21" s="186" t="s">
        <v>312</v>
      </c>
      <c r="K21" s="186" t="s">
        <v>313</v>
      </c>
      <c r="L21" s="187" t="s">
        <v>314</v>
      </c>
      <c r="M21" s="188" t="s">
        <v>240</v>
      </c>
      <c r="N21" s="188" t="s">
        <v>315</v>
      </c>
    </row>
    <row r="22" spans="1:14" x14ac:dyDescent="0.3">
      <c r="A22" s="90" t="s">
        <v>187</v>
      </c>
      <c r="B22" s="89" t="s">
        <v>188</v>
      </c>
      <c r="C22" s="89">
        <v>1</v>
      </c>
      <c r="D22" s="187" t="s">
        <v>159</v>
      </c>
      <c r="E22" s="187" t="s">
        <v>160</v>
      </c>
      <c r="F22" s="171" t="s">
        <v>161</v>
      </c>
      <c r="G22" s="187" t="s">
        <v>118</v>
      </c>
      <c r="H22" s="187"/>
      <c r="I22" s="187"/>
      <c r="J22" s="186" t="s">
        <v>162</v>
      </c>
      <c r="K22" s="186" t="s">
        <v>163</v>
      </c>
      <c r="L22" s="187" t="s">
        <v>164</v>
      </c>
      <c r="M22" s="188" t="s">
        <v>165</v>
      </c>
      <c r="N22" s="188" t="s">
        <v>166</v>
      </c>
    </row>
    <row r="23" spans="1:14" x14ac:dyDescent="0.3">
      <c r="A23" s="90" t="s">
        <v>189</v>
      </c>
      <c r="B23" s="89" t="s">
        <v>165</v>
      </c>
      <c r="C23" s="89">
        <v>1</v>
      </c>
      <c r="D23" s="187" t="s">
        <v>159</v>
      </c>
      <c r="E23" s="187" t="s">
        <v>160</v>
      </c>
      <c r="F23" s="171" t="s">
        <v>161</v>
      </c>
      <c r="G23" s="187" t="s">
        <v>118</v>
      </c>
      <c r="H23" s="187"/>
      <c r="I23" s="187"/>
      <c r="J23" s="186" t="s">
        <v>162</v>
      </c>
      <c r="K23" s="186" t="s">
        <v>163</v>
      </c>
      <c r="L23" s="187" t="s">
        <v>164</v>
      </c>
      <c r="M23" s="188" t="s">
        <v>165</v>
      </c>
      <c r="N23" s="188" t="s">
        <v>166</v>
      </c>
    </row>
    <row r="24" spans="1:14" x14ac:dyDescent="0.3">
      <c r="A24" s="90" t="s">
        <v>190</v>
      </c>
      <c r="B24" s="89" t="s">
        <v>191</v>
      </c>
      <c r="C24" s="89">
        <v>5</v>
      </c>
      <c r="D24" s="186" t="s">
        <v>137</v>
      </c>
      <c r="E24" s="187" t="s">
        <v>138</v>
      </c>
      <c r="F24" s="170" t="s">
        <v>139</v>
      </c>
      <c r="G24" s="187" t="s">
        <v>118</v>
      </c>
      <c r="H24" s="187"/>
      <c r="I24" s="187"/>
      <c r="J24" s="186" t="s">
        <v>140</v>
      </c>
      <c r="K24" s="186" t="s">
        <v>141</v>
      </c>
      <c r="L24" s="187" t="s">
        <v>142</v>
      </c>
      <c r="M24" s="188" t="s">
        <v>143</v>
      </c>
      <c r="N24" s="188" t="s">
        <v>144</v>
      </c>
    </row>
    <row r="25" spans="1:14" x14ac:dyDescent="0.3">
      <c r="A25" s="90" t="s">
        <v>192</v>
      </c>
      <c r="B25" s="89" t="s">
        <v>193</v>
      </c>
      <c r="C25" s="89">
        <v>5</v>
      </c>
      <c r="D25" s="186" t="s">
        <v>137</v>
      </c>
      <c r="E25" s="187" t="s">
        <v>138</v>
      </c>
      <c r="F25" s="170" t="s">
        <v>139</v>
      </c>
      <c r="G25" s="187" t="s">
        <v>118</v>
      </c>
      <c r="H25" s="187"/>
      <c r="I25" s="187"/>
      <c r="J25" s="186" t="s">
        <v>140</v>
      </c>
      <c r="K25" s="186" t="s">
        <v>141</v>
      </c>
      <c r="L25" s="187" t="s">
        <v>142</v>
      </c>
      <c r="M25" s="188" t="s">
        <v>143</v>
      </c>
      <c r="N25" s="188" t="s">
        <v>144</v>
      </c>
    </row>
    <row r="26" spans="1:14" x14ac:dyDescent="0.3">
      <c r="A26" s="90" t="s">
        <v>194</v>
      </c>
      <c r="B26" s="89" t="s">
        <v>195</v>
      </c>
      <c r="C26" s="89">
        <v>4</v>
      </c>
      <c r="D26" s="186" t="s">
        <v>102</v>
      </c>
      <c r="E26" s="187" t="s">
        <v>103</v>
      </c>
      <c r="F26" s="170" t="s">
        <v>104</v>
      </c>
      <c r="G26" s="187" t="s">
        <v>105</v>
      </c>
      <c r="H26" s="187" t="s">
        <v>106</v>
      </c>
      <c r="I26" s="171" t="s">
        <v>107</v>
      </c>
      <c r="J26" s="187" t="s">
        <v>108</v>
      </c>
      <c r="K26" s="186" t="s">
        <v>109</v>
      </c>
      <c r="L26" s="187" t="s">
        <v>110</v>
      </c>
      <c r="M26" s="188" t="s">
        <v>111</v>
      </c>
      <c r="N26" s="188" t="s">
        <v>112</v>
      </c>
    </row>
    <row r="27" spans="1:14" x14ac:dyDescent="0.3">
      <c r="A27" s="90" t="s">
        <v>196</v>
      </c>
      <c r="B27" s="89" t="s">
        <v>197</v>
      </c>
      <c r="C27" s="89">
        <v>7</v>
      </c>
      <c r="D27" s="186" t="s">
        <v>178</v>
      </c>
      <c r="E27" s="187" t="s">
        <v>179</v>
      </c>
      <c r="F27" s="170" t="s">
        <v>180</v>
      </c>
      <c r="G27" s="187" t="s">
        <v>118</v>
      </c>
      <c r="H27" s="187"/>
      <c r="I27" s="187"/>
      <c r="J27" s="186" t="s">
        <v>336</v>
      </c>
      <c r="K27" s="186" t="s">
        <v>337</v>
      </c>
      <c r="L27" s="187" t="s">
        <v>338</v>
      </c>
      <c r="M27" s="188" t="s">
        <v>181</v>
      </c>
      <c r="N27" s="188">
        <v>66219</v>
      </c>
    </row>
    <row r="28" spans="1:14" x14ac:dyDescent="0.3">
      <c r="A28" s="90" t="s">
        <v>198</v>
      </c>
      <c r="B28" s="89" t="s">
        <v>199</v>
      </c>
      <c r="C28" s="89">
        <v>8</v>
      </c>
      <c r="D28" s="186" t="s">
        <v>147</v>
      </c>
      <c r="E28" s="187" t="s">
        <v>148</v>
      </c>
      <c r="F28" s="170" t="s">
        <v>149</v>
      </c>
      <c r="G28" s="186" t="s">
        <v>150</v>
      </c>
      <c r="H28" s="187" t="s">
        <v>151</v>
      </c>
      <c r="I28" s="171" t="s">
        <v>152</v>
      </c>
      <c r="J28" s="186" t="s">
        <v>153</v>
      </c>
      <c r="K28" s="186" t="s">
        <v>154</v>
      </c>
      <c r="L28" s="187" t="s">
        <v>155</v>
      </c>
      <c r="M28" s="188" t="s">
        <v>66</v>
      </c>
      <c r="N28" s="188" t="s">
        <v>156</v>
      </c>
    </row>
    <row r="29" spans="1:14" x14ac:dyDescent="0.3">
      <c r="A29" s="90" t="s">
        <v>200</v>
      </c>
      <c r="B29" s="89" t="s">
        <v>201</v>
      </c>
      <c r="C29" s="89">
        <v>7</v>
      </c>
      <c r="D29" s="186" t="s">
        <v>178</v>
      </c>
      <c r="E29" s="187" t="s">
        <v>179</v>
      </c>
      <c r="F29" s="170" t="s">
        <v>180</v>
      </c>
      <c r="G29" s="187" t="s">
        <v>118</v>
      </c>
      <c r="H29" s="187"/>
      <c r="I29" s="187"/>
      <c r="J29" s="186" t="s">
        <v>336</v>
      </c>
      <c r="K29" s="186" t="s">
        <v>337</v>
      </c>
      <c r="L29" s="187" t="s">
        <v>338</v>
      </c>
      <c r="M29" s="188" t="s">
        <v>181</v>
      </c>
      <c r="N29" s="188">
        <v>66219</v>
      </c>
    </row>
    <row r="30" spans="1:14" x14ac:dyDescent="0.3">
      <c r="A30" s="90" t="s">
        <v>202</v>
      </c>
      <c r="B30" s="89" t="s">
        <v>203</v>
      </c>
      <c r="C30" s="89">
        <v>9</v>
      </c>
      <c r="D30" s="186" t="s">
        <v>125</v>
      </c>
      <c r="E30" s="187" t="s">
        <v>126</v>
      </c>
      <c r="F30" s="170" t="s">
        <v>127</v>
      </c>
      <c r="G30" s="186" t="s">
        <v>128</v>
      </c>
      <c r="H30" s="187" t="s">
        <v>129</v>
      </c>
      <c r="I30" s="170" t="s">
        <v>130</v>
      </c>
      <c r="J30" s="187" t="s">
        <v>131</v>
      </c>
      <c r="K30" s="187" t="s">
        <v>132</v>
      </c>
      <c r="L30" s="187" t="s">
        <v>133</v>
      </c>
      <c r="M30" s="188" t="s">
        <v>134</v>
      </c>
      <c r="N30" s="188">
        <v>94105</v>
      </c>
    </row>
    <row r="31" spans="1:14" x14ac:dyDescent="0.3">
      <c r="A31" s="90" t="s">
        <v>204</v>
      </c>
      <c r="B31" s="89" t="s">
        <v>205</v>
      </c>
      <c r="C31" s="89">
        <v>1</v>
      </c>
      <c r="D31" s="187" t="s">
        <v>159</v>
      </c>
      <c r="E31" s="187" t="s">
        <v>160</v>
      </c>
      <c r="F31" s="171" t="s">
        <v>161</v>
      </c>
      <c r="G31" s="187" t="s">
        <v>118</v>
      </c>
      <c r="H31" s="187"/>
      <c r="I31" s="187"/>
      <c r="J31" s="186" t="s">
        <v>162</v>
      </c>
      <c r="K31" s="186" t="s">
        <v>163</v>
      </c>
      <c r="L31" s="187" t="s">
        <v>164</v>
      </c>
      <c r="M31" s="188" t="s">
        <v>165</v>
      </c>
      <c r="N31" s="188" t="s">
        <v>166</v>
      </c>
    </row>
    <row r="32" spans="1:14" x14ac:dyDescent="0.3">
      <c r="A32" s="90" t="s">
        <v>206</v>
      </c>
      <c r="B32" s="89" t="s">
        <v>207</v>
      </c>
      <c r="C32" s="89">
        <v>2</v>
      </c>
      <c r="D32" s="187" t="s">
        <v>208</v>
      </c>
      <c r="E32" s="187" t="s">
        <v>209</v>
      </c>
      <c r="F32" s="171" t="s">
        <v>210</v>
      </c>
      <c r="G32" s="186" t="s">
        <v>211</v>
      </c>
      <c r="H32" s="187" t="s">
        <v>212</v>
      </c>
      <c r="I32" s="171" t="s">
        <v>213</v>
      </c>
      <c r="J32" s="186" t="s">
        <v>214</v>
      </c>
      <c r="K32" s="186" t="s">
        <v>215</v>
      </c>
      <c r="L32" s="187" t="s">
        <v>216</v>
      </c>
      <c r="M32" s="188" t="s">
        <v>217</v>
      </c>
      <c r="N32" s="188" t="s">
        <v>218</v>
      </c>
    </row>
    <row r="33" spans="1:14" x14ac:dyDescent="0.3">
      <c r="A33" s="90" t="s">
        <v>219</v>
      </c>
      <c r="B33" s="89" t="s">
        <v>220</v>
      </c>
      <c r="C33" s="89">
        <v>6</v>
      </c>
      <c r="D33" s="186" t="s">
        <v>309</v>
      </c>
      <c r="E33" s="252" t="s">
        <v>310</v>
      </c>
      <c r="F33" s="172" t="s">
        <v>311</v>
      </c>
      <c r="G33" s="187" t="s">
        <v>118</v>
      </c>
      <c r="H33" s="187"/>
      <c r="I33" s="187"/>
      <c r="J33" s="186" t="s">
        <v>312</v>
      </c>
      <c r="K33" s="186" t="s">
        <v>313</v>
      </c>
      <c r="L33" s="187" t="s">
        <v>314</v>
      </c>
      <c r="M33" s="188" t="s">
        <v>240</v>
      </c>
      <c r="N33" s="188" t="s">
        <v>315</v>
      </c>
    </row>
    <row r="34" spans="1:14" x14ac:dyDescent="0.3">
      <c r="A34" s="90" t="s">
        <v>216</v>
      </c>
      <c r="B34" s="89" t="s">
        <v>217</v>
      </c>
      <c r="C34" s="89">
        <v>2</v>
      </c>
      <c r="D34" s="187" t="s">
        <v>208</v>
      </c>
      <c r="E34" s="187" t="s">
        <v>209</v>
      </c>
      <c r="F34" s="171" t="s">
        <v>210</v>
      </c>
      <c r="G34" s="186" t="s">
        <v>211</v>
      </c>
      <c r="H34" s="187" t="s">
        <v>212</v>
      </c>
      <c r="I34" s="171" t="s">
        <v>213</v>
      </c>
      <c r="J34" s="186" t="s">
        <v>214</v>
      </c>
      <c r="K34" s="186" t="s">
        <v>215</v>
      </c>
      <c r="L34" s="187" t="s">
        <v>216</v>
      </c>
      <c r="M34" s="188" t="s">
        <v>217</v>
      </c>
      <c r="N34" s="188" t="s">
        <v>218</v>
      </c>
    </row>
    <row r="35" spans="1:14" x14ac:dyDescent="0.3">
      <c r="A35" s="90" t="s">
        <v>221</v>
      </c>
      <c r="B35" s="89" t="s">
        <v>222</v>
      </c>
      <c r="C35" s="89">
        <v>4</v>
      </c>
      <c r="D35" s="186" t="s">
        <v>102</v>
      </c>
      <c r="E35" s="187" t="s">
        <v>103</v>
      </c>
      <c r="F35" s="170" t="s">
        <v>104</v>
      </c>
      <c r="G35" s="187" t="s">
        <v>105</v>
      </c>
      <c r="H35" s="187" t="s">
        <v>106</v>
      </c>
      <c r="I35" s="171" t="s">
        <v>107</v>
      </c>
      <c r="J35" s="187" t="s">
        <v>108</v>
      </c>
      <c r="K35" s="186" t="s">
        <v>109</v>
      </c>
      <c r="L35" s="187" t="s">
        <v>110</v>
      </c>
      <c r="M35" s="188" t="s">
        <v>111</v>
      </c>
      <c r="N35" s="188" t="s">
        <v>112</v>
      </c>
    </row>
    <row r="36" spans="1:14" x14ac:dyDescent="0.3">
      <c r="A36" s="90" t="s">
        <v>223</v>
      </c>
      <c r="B36" s="89" t="s">
        <v>224</v>
      </c>
      <c r="C36" s="89">
        <v>8</v>
      </c>
      <c r="D36" s="186" t="s">
        <v>147</v>
      </c>
      <c r="E36" s="187" t="s">
        <v>148</v>
      </c>
      <c r="F36" s="170" t="s">
        <v>149</v>
      </c>
      <c r="G36" s="186" t="s">
        <v>150</v>
      </c>
      <c r="H36" s="187" t="s">
        <v>151</v>
      </c>
      <c r="I36" s="171" t="s">
        <v>152</v>
      </c>
      <c r="J36" s="186" t="s">
        <v>153</v>
      </c>
      <c r="K36" s="186" t="s">
        <v>154</v>
      </c>
      <c r="L36" s="187" t="s">
        <v>155</v>
      </c>
      <c r="M36" s="188" t="s">
        <v>66</v>
      </c>
      <c r="N36" s="188" t="s">
        <v>156</v>
      </c>
    </row>
    <row r="37" spans="1:14" x14ac:dyDescent="0.3">
      <c r="A37" s="90" t="s">
        <v>225</v>
      </c>
      <c r="B37" s="89" t="s">
        <v>226</v>
      </c>
      <c r="C37" s="89">
        <v>5</v>
      </c>
      <c r="D37" s="186" t="s">
        <v>137</v>
      </c>
      <c r="E37" s="187" t="s">
        <v>138</v>
      </c>
      <c r="F37" s="170" t="s">
        <v>139</v>
      </c>
      <c r="G37" s="187" t="s">
        <v>118</v>
      </c>
      <c r="H37" s="187"/>
      <c r="I37" s="187"/>
      <c r="J37" s="186" t="s">
        <v>140</v>
      </c>
      <c r="K37" s="186" t="s">
        <v>141</v>
      </c>
      <c r="L37" s="187" t="s">
        <v>142</v>
      </c>
      <c r="M37" s="188" t="s">
        <v>143</v>
      </c>
      <c r="N37" s="188" t="s">
        <v>144</v>
      </c>
    </row>
    <row r="38" spans="1:14" x14ac:dyDescent="0.3">
      <c r="A38" s="90" t="s">
        <v>227</v>
      </c>
      <c r="B38" s="89" t="s">
        <v>228</v>
      </c>
      <c r="C38" s="89">
        <v>6</v>
      </c>
      <c r="D38" s="186" t="s">
        <v>309</v>
      </c>
      <c r="E38" s="252" t="s">
        <v>310</v>
      </c>
      <c r="F38" s="172" t="s">
        <v>311</v>
      </c>
      <c r="G38" s="187" t="s">
        <v>118</v>
      </c>
      <c r="H38" s="187"/>
      <c r="I38" s="187"/>
      <c r="J38" s="186" t="s">
        <v>312</v>
      </c>
      <c r="K38" s="186" t="s">
        <v>313</v>
      </c>
      <c r="L38" s="187" t="s">
        <v>314</v>
      </c>
      <c r="M38" s="188" t="s">
        <v>240</v>
      </c>
      <c r="N38" s="188" t="s">
        <v>315</v>
      </c>
    </row>
    <row r="39" spans="1:14" x14ac:dyDescent="0.3">
      <c r="A39" s="90" t="s">
        <v>229</v>
      </c>
      <c r="B39" s="89" t="s">
        <v>230</v>
      </c>
      <c r="C39" s="89">
        <v>10</v>
      </c>
      <c r="D39" s="186" t="s">
        <v>115</v>
      </c>
      <c r="E39" s="186" t="s">
        <v>116</v>
      </c>
      <c r="F39" s="171" t="s">
        <v>117</v>
      </c>
      <c r="G39" s="186" t="s">
        <v>118</v>
      </c>
      <c r="H39" s="187"/>
      <c r="I39" s="187"/>
      <c r="J39" s="187" t="s">
        <v>119</v>
      </c>
      <c r="K39" s="187" t="s">
        <v>120</v>
      </c>
      <c r="L39" s="187" t="s">
        <v>121</v>
      </c>
      <c r="M39" s="188" t="s">
        <v>122</v>
      </c>
      <c r="N39" s="188">
        <v>98101</v>
      </c>
    </row>
    <row r="40" spans="1:14" x14ac:dyDescent="0.3">
      <c r="A40" s="90" t="s">
        <v>231</v>
      </c>
      <c r="B40" s="89" t="s">
        <v>232</v>
      </c>
      <c r="C40" s="89">
        <v>1</v>
      </c>
      <c r="D40" s="187" t="s">
        <v>159</v>
      </c>
      <c r="E40" s="187" t="s">
        <v>160</v>
      </c>
      <c r="F40" s="171" t="s">
        <v>161</v>
      </c>
      <c r="G40" s="187" t="s">
        <v>118</v>
      </c>
      <c r="H40" s="187"/>
      <c r="I40" s="187"/>
      <c r="J40" s="186" t="s">
        <v>162</v>
      </c>
      <c r="K40" s="186" t="s">
        <v>163</v>
      </c>
      <c r="L40" s="187" t="s">
        <v>164</v>
      </c>
      <c r="M40" s="188" t="s">
        <v>165</v>
      </c>
      <c r="N40" s="188" t="s">
        <v>166</v>
      </c>
    </row>
    <row r="41" spans="1:14" x14ac:dyDescent="0.3">
      <c r="A41" s="90" t="s">
        <v>233</v>
      </c>
      <c r="B41" s="89" t="s">
        <v>234</v>
      </c>
      <c r="C41" s="89">
        <v>4</v>
      </c>
      <c r="D41" s="186" t="s">
        <v>102</v>
      </c>
      <c r="E41" s="187" t="s">
        <v>103</v>
      </c>
      <c r="F41" s="170" t="s">
        <v>104</v>
      </c>
      <c r="G41" s="187" t="s">
        <v>105</v>
      </c>
      <c r="H41" s="187" t="s">
        <v>106</v>
      </c>
      <c r="I41" s="171" t="s">
        <v>107</v>
      </c>
      <c r="J41" s="187" t="s">
        <v>108</v>
      </c>
      <c r="K41" s="186" t="s">
        <v>109</v>
      </c>
      <c r="L41" s="187" t="s">
        <v>110</v>
      </c>
      <c r="M41" s="188" t="s">
        <v>111</v>
      </c>
      <c r="N41" s="188" t="s">
        <v>112</v>
      </c>
    </row>
    <row r="42" spans="1:14" x14ac:dyDescent="0.3">
      <c r="A42" s="90" t="s">
        <v>235</v>
      </c>
      <c r="B42" s="89" t="s">
        <v>236</v>
      </c>
      <c r="C42" s="89">
        <v>8</v>
      </c>
      <c r="D42" s="186" t="s">
        <v>147</v>
      </c>
      <c r="E42" s="187" t="s">
        <v>148</v>
      </c>
      <c r="F42" s="170" t="s">
        <v>149</v>
      </c>
      <c r="G42" s="186" t="s">
        <v>150</v>
      </c>
      <c r="H42" s="187" t="s">
        <v>151</v>
      </c>
      <c r="I42" s="171" t="s">
        <v>152</v>
      </c>
      <c r="J42" s="186" t="s">
        <v>153</v>
      </c>
      <c r="K42" s="186" t="s">
        <v>154</v>
      </c>
      <c r="L42" s="187" t="s">
        <v>155</v>
      </c>
      <c r="M42" s="188" t="s">
        <v>66</v>
      </c>
      <c r="N42" s="188" t="s">
        <v>156</v>
      </c>
    </row>
    <row r="43" spans="1:14" x14ac:dyDescent="0.3">
      <c r="A43" s="90" t="s">
        <v>237</v>
      </c>
      <c r="B43" s="89" t="s">
        <v>238</v>
      </c>
      <c r="C43" s="89">
        <v>4</v>
      </c>
      <c r="D43" s="186" t="s">
        <v>102</v>
      </c>
      <c r="E43" s="187" t="s">
        <v>103</v>
      </c>
      <c r="F43" s="170" t="s">
        <v>104</v>
      </c>
      <c r="G43" s="187" t="s">
        <v>105</v>
      </c>
      <c r="H43" s="187" t="s">
        <v>106</v>
      </c>
      <c r="I43" s="171" t="s">
        <v>107</v>
      </c>
      <c r="J43" s="187" t="s">
        <v>108</v>
      </c>
      <c r="K43" s="186" t="s">
        <v>109</v>
      </c>
      <c r="L43" s="187" t="s">
        <v>110</v>
      </c>
      <c r="M43" s="188" t="s">
        <v>111</v>
      </c>
      <c r="N43" s="188" t="s">
        <v>112</v>
      </c>
    </row>
    <row r="44" spans="1:14" x14ac:dyDescent="0.3">
      <c r="A44" s="90" t="s">
        <v>239</v>
      </c>
      <c r="B44" s="89" t="s">
        <v>240</v>
      </c>
      <c r="C44" s="89">
        <v>6</v>
      </c>
      <c r="D44" s="186" t="s">
        <v>309</v>
      </c>
      <c r="E44" s="252" t="s">
        <v>310</v>
      </c>
      <c r="F44" s="172" t="s">
        <v>311</v>
      </c>
      <c r="G44" s="187" t="s">
        <v>118</v>
      </c>
      <c r="H44" s="187"/>
      <c r="I44" s="187"/>
      <c r="J44" s="186" t="s">
        <v>312</v>
      </c>
      <c r="K44" s="186" t="s">
        <v>313</v>
      </c>
      <c r="L44" s="187" t="s">
        <v>314</v>
      </c>
      <c r="M44" s="188" t="s">
        <v>240</v>
      </c>
      <c r="N44" s="188" t="s">
        <v>315</v>
      </c>
    </row>
    <row r="45" spans="1:14" x14ac:dyDescent="0.3">
      <c r="A45" s="90" t="s">
        <v>241</v>
      </c>
      <c r="B45" s="89" t="s">
        <v>242</v>
      </c>
      <c r="C45" s="89">
        <v>8</v>
      </c>
      <c r="D45" s="186" t="s">
        <v>147</v>
      </c>
      <c r="E45" s="187" t="s">
        <v>148</v>
      </c>
      <c r="F45" s="170" t="s">
        <v>149</v>
      </c>
      <c r="G45" s="186" t="s">
        <v>150</v>
      </c>
      <c r="H45" s="187" t="s">
        <v>151</v>
      </c>
      <c r="I45" s="171" t="s">
        <v>152</v>
      </c>
      <c r="J45" s="186" t="s">
        <v>153</v>
      </c>
      <c r="K45" s="186" t="s">
        <v>154</v>
      </c>
      <c r="L45" s="187" t="s">
        <v>155</v>
      </c>
      <c r="M45" s="188" t="s">
        <v>66</v>
      </c>
      <c r="N45" s="188" t="s">
        <v>156</v>
      </c>
    </row>
    <row r="46" spans="1:14" x14ac:dyDescent="0.3">
      <c r="A46" s="90" t="s">
        <v>243</v>
      </c>
      <c r="B46" s="89" t="s">
        <v>244</v>
      </c>
      <c r="C46" s="89">
        <v>1</v>
      </c>
      <c r="D46" s="187" t="s">
        <v>159</v>
      </c>
      <c r="E46" s="187" t="s">
        <v>160</v>
      </c>
      <c r="F46" s="171" t="s">
        <v>161</v>
      </c>
      <c r="G46" s="187" t="s">
        <v>118</v>
      </c>
      <c r="H46" s="187"/>
      <c r="I46" s="187"/>
      <c r="J46" s="186" t="s">
        <v>162</v>
      </c>
      <c r="K46" s="186" t="s">
        <v>163</v>
      </c>
      <c r="L46" s="187" t="s">
        <v>164</v>
      </c>
      <c r="M46" s="188" t="s">
        <v>165</v>
      </c>
      <c r="N46" s="188" t="s">
        <v>166</v>
      </c>
    </row>
    <row r="47" spans="1:14" x14ac:dyDescent="0.3">
      <c r="A47" s="90" t="s">
        <v>245</v>
      </c>
      <c r="B47" s="89" t="s">
        <v>122</v>
      </c>
      <c r="C47" s="89">
        <v>10</v>
      </c>
      <c r="D47" s="186" t="s">
        <v>115</v>
      </c>
      <c r="E47" s="186" t="s">
        <v>116</v>
      </c>
      <c r="F47" s="171" t="s">
        <v>117</v>
      </c>
      <c r="G47" s="186" t="s">
        <v>118</v>
      </c>
      <c r="H47" s="187"/>
      <c r="I47" s="187"/>
      <c r="J47" s="187" t="s">
        <v>119</v>
      </c>
      <c r="K47" s="187" t="s">
        <v>120</v>
      </c>
      <c r="L47" s="187" t="s">
        <v>121</v>
      </c>
      <c r="M47" s="188" t="s">
        <v>122</v>
      </c>
      <c r="N47" s="188">
        <v>98101</v>
      </c>
    </row>
    <row r="48" spans="1:14" x14ac:dyDescent="0.3">
      <c r="A48" s="90" t="s">
        <v>246</v>
      </c>
      <c r="B48" s="89" t="s">
        <v>247</v>
      </c>
      <c r="C48" s="89">
        <v>5</v>
      </c>
      <c r="D48" s="186" t="s">
        <v>137</v>
      </c>
      <c r="E48" s="187" t="s">
        <v>138</v>
      </c>
      <c r="F48" s="170" t="s">
        <v>139</v>
      </c>
      <c r="G48" s="187" t="s">
        <v>118</v>
      </c>
      <c r="H48" s="187"/>
      <c r="I48" s="187"/>
      <c r="J48" s="186" t="s">
        <v>140</v>
      </c>
      <c r="K48" s="186" t="s">
        <v>141</v>
      </c>
      <c r="L48" s="187" t="s">
        <v>142</v>
      </c>
      <c r="M48" s="188" t="s">
        <v>143</v>
      </c>
      <c r="N48" s="188" t="s">
        <v>144</v>
      </c>
    </row>
    <row r="49" spans="1:14" x14ac:dyDescent="0.3">
      <c r="A49" s="90" t="s">
        <v>248</v>
      </c>
      <c r="B49" s="89" t="s">
        <v>249</v>
      </c>
      <c r="C49" s="89">
        <v>8</v>
      </c>
      <c r="D49" s="186" t="s">
        <v>147</v>
      </c>
      <c r="E49" s="187" t="s">
        <v>148</v>
      </c>
      <c r="F49" s="170" t="s">
        <v>149</v>
      </c>
      <c r="G49" s="186" t="s">
        <v>150</v>
      </c>
      <c r="H49" s="187" t="s">
        <v>151</v>
      </c>
      <c r="I49" s="171" t="s">
        <v>152</v>
      </c>
      <c r="J49" s="186" t="s">
        <v>153</v>
      </c>
      <c r="K49" s="186" t="s">
        <v>154</v>
      </c>
      <c r="L49" s="187" t="s">
        <v>155</v>
      </c>
      <c r="M49" s="188" t="s">
        <v>66</v>
      </c>
      <c r="N49" s="188" t="s">
        <v>156</v>
      </c>
    </row>
    <row r="50" spans="1:14" x14ac:dyDescent="0.3">
      <c r="A50" s="90" t="s">
        <v>250</v>
      </c>
      <c r="B50" s="89" t="s">
        <v>251</v>
      </c>
      <c r="C50" s="89">
        <v>3</v>
      </c>
      <c r="D50" s="186" t="s">
        <v>118</v>
      </c>
      <c r="E50" s="187"/>
      <c r="F50" s="187"/>
      <c r="G50" s="187"/>
      <c r="H50" s="187"/>
      <c r="I50" s="187"/>
      <c r="J50" s="187"/>
      <c r="K50" s="187"/>
      <c r="L50" s="187"/>
      <c r="M50" s="188"/>
      <c r="N50" s="188"/>
    </row>
    <row r="51" spans="1:14" x14ac:dyDescent="0.3">
      <c r="A51" s="90" t="s">
        <v>252</v>
      </c>
      <c r="B51" s="89" t="s">
        <v>253</v>
      </c>
      <c r="C51" s="89">
        <v>3</v>
      </c>
      <c r="D51" s="186" t="s">
        <v>118</v>
      </c>
      <c r="E51" s="187"/>
      <c r="F51" s="187"/>
      <c r="G51" s="187"/>
      <c r="H51" s="187"/>
      <c r="I51" s="187"/>
      <c r="J51" s="187"/>
      <c r="K51" s="187"/>
      <c r="L51" s="187"/>
      <c r="M51" s="188"/>
      <c r="N51" s="188"/>
    </row>
    <row r="52" spans="1:14" x14ac:dyDescent="0.3">
      <c r="A52" s="90" t="s">
        <v>254</v>
      </c>
      <c r="B52" s="89" t="s">
        <v>255</v>
      </c>
      <c r="C52" s="89">
        <v>3</v>
      </c>
      <c r="D52" s="186" t="s">
        <v>118</v>
      </c>
      <c r="E52" s="187"/>
      <c r="F52" s="187"/>
      <c r="G52" s="187"/>
      <c r="H52" s="187"/>
      <c r="I52" s="187"/>
      <c r="J52" s="187"/>
      <c r="K52" s="187"/>
      <c r="L52" s="187"/>
      <c r="M52" s="188"/>
      <c r="N52" s="188"/>
    </row>
    <row r="53" spans="1:14" x14ac:dyDescent="0.3">
      <c r="A53" s="90" t="s">
        <v>256</v>
      </c>
      <c r="B53" s="89" t="s">
        <v>257</v>
      </c>
      <c r="C53" s="89">
        <v>3</v>
      </c>
      <c r="D53" s="186" t="s">
        <v>118</v>
      </c>
      <c r="E53" s="187"/>
      <c r="F53" s="187"/>
      <c r="G53" s="187"/>
      <c r="H53" s="187"/>
      <c r="I53" s="187"/>
      <c r="J53" s="187"/>
      <c r="K53" s="187"/>
      <c r="L53" s="187"/>
      <c r="M53" s="188"/>
      <c r="N53" s="188"/>
    </row>
    <row r="54" spans="1:14" x14ac:dyDescent="0.3">
      <c r="A54" s="90" t="s">
        <v>258</v>
      </c>
      <c r="B54" s="89" t="s">
        <v>259</v>
      </c>
      <c r="C54" s="89">
        <v>3</v>
      </c>
      <c r="D54" s="186" t="s">
        <v>118</v>
      </c>
      <c r="E54" s="187"/>
      <c r="F54" s="187"/>
      <c r="G54" s="187"/>
      <c r="H54" s="187"/>
      <c r="I54" s="187"/>
      <c r="J54" s="187"/>
      <c r="K54" s="187"/>
      <c r="L54" s="187"/>
      <c r="M54" s="188"/>
      <c r="N54" s="188"/>
    </row>
    <row r="55" spans="1:14" x14ac:dyDescent="0.3">
      <c r="A55" s="90" t="s">
        <v>260</v>
      </c>
      <c r="B55" s="89" t="s">
        <v>261</v>
      </c>
      <c r="C55" s="89">
        <v>3</v>
      </c>
      <c r="D55" s="186" t="s">
        <v>118</v>
      </c>
      <c r="E55" s="187"/>
      <c r="F55" s="187"/>
      <c r="G55" s="187"/>
      <c r="H55" s="187"/>
      <c r="I55" s="187"/>
      <c r="J55" s="187"/>
      <c r="K55" s="187"/>
      <c r="L55" s="187"/>
      <c r="M55" s="188"/>
      <c r="N55" s="188"/>
    </row>
  </sheetData>
  <mergeCells count="1">
    <mergeCell ref="D3:N3"/>
  </mergeCells>
  <hyperlinks>
    <hyperlink ref="F11" r:id="rId1" display="mailto:McCahill.brendan@epa.gov"/>
    <hyperlink ref="F22" r:id="rId2" display="mailto:McCahill.brendan@epa.gov"/>
    <hyperlink ref="F23" r:id="rId3" display="mailto:McCahill.brendan@epa.gov"/>
    <hyperlink ref="F31" r:id="rId4" display="mailto:McCahill.brendan@epa.gov"/>
    <hyperlink ref="F40" r:id="rId5" display="mailto:McCahill.brendan@epa.gov"/>
    <hyperlink ref="F46" r:id="rId6" display="mailto:McCahill.brendan@epa.gov"/>
    <hyperlink ref="F32" r:id="rId7" display="mailto:lau.gavin@epa.gov"/>
    <hyperlink ref="I32" r:id="rId8" display="mailto:Dholakia.umesh@epa.gov"/>
    <hyperlink ref="F34" r:id="rId9" display="mailto:lau.gavin@epa.gov"/>
    <hyperlink ref="I34" r:id="rId10" display="mailto:Dholakia.umesh@epa.gov"/>
    <hyperlink ref="F5" r:id="rId11" display="mailto:oquendo.ana@epa.gov"/>
    <hyperlink ref="I5" r:id="rId12" display="mailto:shepherd.lorinda@epa.gov"/>
    <hyperlink ref="F16" r:id="rId13" display="mailto:gupta.kaushal@epa.gov"/>
    <hyperlink ref="F18" r:id="rId14" display="mailto:webber.robert@epa.gov"/>
    <hyperlink ref="F10" r:id="rId15" display="mailto:smith.claudia@epa.gov"/>
    <hyperlink ref="I10" r:id="rId16" display="mailto:paser.kathleen@epa.gov"/>
    <hyperlink ref="F28" r:id="rId17" display="mailto:smith.claudia@epa.gov"/>
    <hyperlink ref="F36" r:id="rId18" display="mailto:smith.claudia@epa.gov"/>
    <hyperlink ref="F42" r:id="rId19" display="mailto:smith.claudia@epa.gov"/>
    <hyperlink ref="F45" r:id="rId20" display="mailto:smith.claudia@epa.gov"/>
    <hyperlink ref="F49" r:id="rId21" display="mailto:smith.claudia@epa.gov"/>
    <hyperlink ref="I28" r:id="rId22" display="mailto:paser.kathleen@epa.gov"/>
    <hyperlink ref="I36" r:id="rId23" display="mailto:paser.kathleen@epa.gov"/>
    <hyperlink ref="I42" r:id="rId24" display="mailto:paser.kathleen@epa.gov"/>
    <hyperlink ref="I45" r:id="rId25" display="mailto:paser.kathleen@epa.gov"/>
    <hyperlink ref="I49" r:id="rId26" display="mailto:paser.kathleen@epa.gov"/>
    <hyperlink ref="F17" r:id="rId27" display="mailto:gupta.kaushal@epa.gov"/>
    <hyperlink ref="F24" r:id="rId28" display="mailto:gupta.kaushal@epa.gov"/>
    <hyperlink ref="F25" r:id="rId29" display="mailto:gupta.kaushal@epa.gov"/>
    <hyperlink ref="F37" r:id="rId30" display="mailto:gupta.kaushal@epa.gov"/>
    <hyperlink ref="F48" r:id="rId31" display="mailto:gupta.kaushal@epa.gov"/>
    <hyperlink ref="F12" r:id="rId32" display="mailto:oquendo.ana@epa.gov"/>
    <hyperlink ref="F13" r:id="rId33" display="mailto:oquendo.ana@epa.gov"/>
    <hyperlink ref="F20" r:id="rId34" display="mailto:oquendo.ana@epa.gov"/>
    <hyperlink ref="F26" r:id="rId35" display="mailto:oquendo.ana@epa.gov"/>
    <hyperlink ref="F35" r:id="rId36" display="mailto:oquendo.ana@epa.gov"/>
    <hyperlink ref="F41" r:id="rId37" display="mailto:oquendo.ana@epa.gov"/>
    <hyperlink ref="F43" r:id="rId38" display="mailto:oquendo.ana@epa.gov"/>
    <hyperlink ref="I12" r:id="rId39" display="mailto:shepherd.lorinda@epa.gov"/>
    <hyperlink ref="I13" r:id="rId40" display="mailto:shepherd.lorinda@epa.gov"/>
    <hyperlink ref="I20" r:id="rId41" display="mailto:shepherd.lorinda@epa.gov"/>
    <hyperlink ref="I26" r:id="rId42" display="mailto:shepherd.lorinda@epa.gov"/>
    <hyperlink ref="I35" r:id="rId43" display="mailto:shepherd.lorinda@epa.gov"/>
    <hyperlink ref="I41" r:id="rId44" display="mailto:shepherd.lorinda@epa.gov"/>
    <hyperlink ref="I43" r:id="rId45" display="mailto:shepherd.lorinda@epa.gov"/>
    <hyperlink ref="F7" r:id="rId46" display="mailto:glass.geoffrey@epa.gov"/>
    <hyperlink ref="I7" r:id="rId47" display="mailto:Gutierrez.roberto@epa.gov"/>
    <hyperlink ref="F9" r:id="rId48" display="mailto:glass.geoffrey@epa.gov"/>
    <hyperlink ref="F14" r:id="rId49" display="mailto:glass.geoffrey@epa.gov"/>
    <hyperlink ref="F30" r:id="rId50" display="mailto:glass.geoffrey@epa.gov"/>
    <hyperlink ref="I9" r:id="rId51" display="mailto:Gutierrez.roberto@epa.gov"/>
    <hyperlink ref="I14" r:id="rId52" display="mailto:Gutierrez.roberto@epa.gov"/>
    <hyperlink ref="I30" r:id="rId53" display="mailto:Gutierrez.roberto@epa.gov"/>
    <hyperlink ref="F6" r:id="rId54"/>
    <hyperlink ref="F15" r:id="rId55"/>
    <hyperlink ref="F39" r:id="rId56"/>
    <hyperlink ref="F47" r:id="rId57"/>
    <hyperlink ref="F8" r:id="rId58"/>
    <hyperlink ref="F21" r:id="rId59"/>
    <hyperlink ref="F33" r:id="rId60"/>
    <hyperlink ref="F38" r:id="rId61"/>
    <hyperlink ref="F44" r:id="rId62"/>
    <hyperlink ref="F19" r:id="rId63" display="mailto:webber.robert@epa.gov"/>
    <hyperlink ref="F27" r:id="rId64" display="mailto:webber.robert@epa.gov"/>
    <hyperlink ref="F29" r:id="rId65" display="mailto:webber.robert@epa.gov"/>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H43"/>
  <sheetViews>
    <sheetView showGridLines="0" zoomScaleNormal="100" workbookViewId="0"/>
  </sheetViews>
  <sheetFormatPr defaultColWidth="9.109375" defaultRowHeight="13.2" x14ac:dyDescent="0.25"/>
  <cols>
    <col min="1" max="1" width="2.33203125" style="174" customWidth="1"/>
    <col min="2" max="2" width="11.6640625" style="174" customWidth="1"/>
    <col min="3" max="3" width="19.109375" style="174" customWidth="1"/>
    <col min="4" max="4" width="57.44140625" style="174" customWidth="1"/>
    <col min="5" max="5" width="85" style="174" customWidth="1"/>
    <col min="6" max="13" width="1.6640625" style="174" customWidth="1"/>
    <col min="14" max="14" width="13.88671875" style="174" customWidth="1"/>
    <col min="15" max="27" width="1.6640625" style="174" customWidth="1"/>
    <col min="28" max="16384" width="9.109375" style="174"/>
  </cols>
  <sheetData>
    <row r="1" spans="2:5" ht="17.399999999999999" x14ac:dyDescent="0.3">
      <c r="B1" s="12" t="str">
        <f>'Change Log'!A1</f>
        <v>Gasoline Dispensing Registration Calculator</v>
      </c>
    </row>
    <row r="2" spans="2:5" ht="15.75" customHeight="1" x14ac:dyDescent="0.25">
      <c r="B2" s="261" t="str">
        <f>'Change Log'!A2</f>
        <v>v1.2 (last updated 2013.02.21)</v>
      </c>
      <c r="C2" s="261"/>
      <c r="D2" s="261"/>
    </row>
    <row r="3" spans="2:5" ht="108.75" customHeight="1" x14ac:dyDescent="0.25">
      <c r="B3" s="294" t="s">
        <v>373</v>
      </c>
      <c r="C3" s="294"/>
      <c r="D3" s="294"/>
      <c r="E3" s="294"/>
    </row>
    <row r="4" spans="2:5" ht="6.75" customHeight="1" x14ac:dyDescent="0.25">
      <c r="B4" s="239"/>
      <c r="C4" s="239"/>
      <c r="D4" s="239"/>
    </row>
    <row r="5" spans="2:5" x14ac:dyDescent="0.25">
      <c r="B5" s="64" t="s">
        <v>3</v>
      </c>
    </row>
    <row r="6" spans="2:5" ht="32.25" customHeight="1" x14ac:dyDescent="0.25">
      <c r="B6" s="258" t="s">
        <v>374</v>
      </c>
      <c r="C6" s="258"/>
      <c r="D6" s="258"/>
      <c r="E6" s="258"/>
    </row>
    <row r="7" spans="2:5" ht="4.5" customHeight="1" x14ac:dyDescent="0.25">
      <c r="B7" s="65"/>
    </row>
    <row r="8" spans="2:5" ht="15" customHeight="1" x14ac:dyDescent="0.25">
      <c r="B8" s="64" t="s">
        <v>11</v>
      </c>
    </row>
    <row r="9" spans="2:5" ht="41.25" customHeight="1" x14ac:dyDescent="0.25">
      <c r="B9" s="262" t="s">
        <v>283</v>
      </c>
      <c r="C9" s="263"/>
      <c r="D9" s="263"/>
      <c r="E9" s="263"/>
    </row>
    <row r="10" spans="2:5" ht="5.25" customHeight="1" x14ac:dyDescent="0.25">
      <c r="B10" s="65"/>
    </row>
    <row r="11" spans="2:5" x14ac:dyDescent="0.25">
      <c r="B11" s="64" t="s">
        <v>26</v>
      </c>
    </row>
    <row r="12" spans="2:5" ht="54.75" customHeight="1" x14ac:dyDescent="0.25">
      <c r="B12" s="262" t="s">
        <v>339</v>
      </c>
      <c r="C12" s="263"/>
      <c r="D12" s="263"/>
      <c r="E12" s="263"/>
    </row>
    <row r="13" spans="2:5" ht="9" customHeight="1" thickBot="1" x14ac:dyDescent="0.3">
      <c r="B13" s="64"/>
    </row>
    <row r="14" spans="2:5" ht="13.8" thickBot="1" x14ac:dyDescent="0.3">
      <c r="B14" s="264" t="s">
        <v>61</v>
      </c>
      <c r="C14" s="265"/>
      <c r="D14" s="266"/>
    </row>
    <row r="15" spans="2:5" x14ac:dyDescent="0.25">
      <c r="B15" s="295" t="s">
        <v>340</v>
      </c>
      <c r="C15" s="296"/>
      <c r="D15" s="297"/>
    </row>
    <row r="16" spans="2:5" x14ac:dyDescent="0.25">
      <c r="B16" s="298" t="s">
        <v>341</v>
      </c>
      <c r="C16" s="299"/>
      <c r="D16" s="300"/>
    </row>
    <row r="17" spans="2:5" x14ac:dyDescent="0.25">
      <c r="B17" s="301" t="s">
        <v>342</v>
      </c>
      <c r="C17" s="302"/>
      <c r="D17" s="303"/>
    </row>
    <row r="18" spans="2:5" ht="13.8" thickBot="1" x14ac:dyDescent="0.3">
      <c r="B18" s="267" t="s">
        <v>62</v>
      </c>
      <c r="C18" s="268"/>
      <c r="D18" s="269"/>
    </row>
    <row r="19" spans="2:5" ht="10.5" customHeight="1" thickBot="1" x14ac:dyDescent="0.3">
      <c r="B19" s="66"/>
      <c r="C19" s="67"/>
      <c r="D19" s="66"/>
      <c r="E19" s="14"/>
    </row>
    <row r="20" spans="2:5" ht="13.8" thickBot="1" x14ac:dyDescent="0.3">
      <c r="B20" s="264" t="s">
        <v>76</v>
      </c>
      <c r="C20" s="265"/>
      <c r="D20" s="266"/>
    </row>
    <row r="21" spans="2:5" s="84" customFormat="1" ht="51" customHeight="1" x14ac:dyDescent="0.25">
      <c r="B21" s="173" t="s">
        <v>343</v>
      </c>
      <c r="C21" s="286" t="s">
        <v>344</v>
      </c>
      <c r="D21" s="287"/>
    </row>
    <row r="22" spans="2:5" ht="12.75" customHeight="1" x14ac:dyDescent="0.25">
      <c r="B22" s="86" t="s">
        <v>347</v>
      </c>
      <c r="C22" s="85" t="s">
        <v>348</v>
      </c>
      <c r="D22" s="168"/>
    </row>
    <row r="23" spans="2:5" ht="12.75" customHeight="1" x14ac:dyDescent="0.25">
      <c r="B23" s="86" t="s">
        <v>277</v>
      </c>
      <c r="C23" s="85" t="s">
        <v>55</v>
      </c>
      <c r="D23" s="240"/>
    </row>
    <row r="24" spans="2:5" ht="12.75" customHeight="1" x14ac:dyDescent="0.25">
      <c r="B24" s="86" t="s">
        <v>307</v>
      </c>
      <c r="C24" s="85" t="s">
        <v>308</v>
      </c>
      <c r="D24" s="240"/>
    </row>
    <row r="25" spans="2:5" ht="12.75" customHeight="1" x14ac:dyDescent="0.25">
      <c r="B25" s="86" t="s">
        <v>77</v>
      </c>
      <c r="C25" s="85" t="s">
        <v>78</v>
      </c>
      <c r="D25" s="240"/>
    </row>
    <row r="26" spans="2:5" ht="55.5" customHeight="1" x14ac:dyDescent="0.25">
      <c r="B26" s="181" t="s">
        <v>345</v>
      </c>
      <c r="C26" s="288" t="s">
        <v>346</v>
      </c>
      <c r="D26" s="289"/>
    </row>
    <row r="27" spans="2:5" ht="12.75" customHeight="1" x14ac:dyDescent="0.25">
      <c r="B27" s="86" t="s">
        <v>276</v>
      </c>
      <c r="C27" s="241" t="s">
        <v>56</v>
      </c>
      <c r="D27" s="242"/>
    </row>
    <row r="28" spans="2:5" ht="12.75" customHeight="1" x14ac:dyDescent="0.25">
      <c r="B28" s="86" t="s">
        <v>275</v>
      </c>
      <c r="C28" s="241" t="s">
        <v>50</v>
      </c>
      <c r="D28" s="242"/>
      <c r="E28" s="14"/>
    </row>
    <row r="29" spans="2:5" ht="12.75" customHeight="1" x14ac:dyDescent="0.25">
      <c r="B29" s="86" t="s">
        <v>72</v>
      </c>
      <c r="C29" s="309" t="s">
        <v>79</v>
      </c>
      <c r="D29" s="310"/>
    </row>
    <row r="30" spans="2:5" ht="12.75" customHeight="1" x14ac:dyDescent="0.25">
      <c r="B30" s="86" t="s">
        <v>73</v>
      </c>
      <c r="C30" s="241" t="s">
        <v>80</v>
      </c>
      <c r="D30" s="242"/>
    </row>
    <row r="31" spans="2:5" ht="17.25" customHeight="1" x14ac:dyDescent="0.25">
      <c r="B31" s="132" t="s">
        <v>71</v>
      </c>
      <c r="C31" s="308" t="s">
        <v>57</v>
      </c>
      <c r="D31" s="285"/>
    </row>
    <row r="32" spans="2:5" s="84" customFormat="1" ht="13.8" thickBot="1" x14ac:dyDescent="0.3">
      <c r="B32" s="86" t="s">
        <v>67</v>
      </c>
      <c r="C32" s="304" t="s">
        <v>2</v>
      </c>
      <c r="D32" s="305"/>
    </row>
    <row r="33" spans="2:34" ht="13.5" customHeight="1" thickBot="1" x14ac:dyDescent="0.3">
      <c r="B33" s="66"/>
      <c r="C33" s="66"/>
      <c r="D33" s="66"/>
      <c r="F33" s="14"/>
    </row>
    <row r="34" spans="2:34" ht="21" customHeight="1" thickBot="1" x14ac:dyDescent="0.3">
      <c r="B34" s="68" t="s">
        <v>45</v>
      </c>
      <c r="C34" s="69"/>
      <c r="D34" s="69"/>
      <c r="E34" s="70"/>
      <c r="F34" s="14"/>
    </row>
    <row r="35" spans="2:34" ht="16.5" customHeight="1" thickBot="1" x14ac:dyDescent="0.3">
      <c r="B35" s="71" t="s">
        <v>405</v>
      </c>
      <c r="C35" s="72"/>
      <c r="D35" s="72"/>
      <c r="E35" s="73"/>
      <c r="F35" s="14"/>
    </row>
    <row r="36" spans="2:34" ht="16.5" customHeight="1" x14ac:dyDescent="0.25">
      <c r="B36" s="311" t="s">
        <v>42</v>
      </c>
      <c r="C36" s="312"/>
      <c r="D36" s="274" t="s">
        <v>350</v>
      </c>
      <c r="E36" s="275"/>
      <c r="M36" s="14"/>
    </row>
    <row r="37" spans="2:34" ht="18.75" customHeight="1" x14ac:dyDescent="0.25">
      <c r="B37" s="270" t="s">
        <v>43</v>
      </c>
      <c r="C37" s="271"/>
      <c r="D37" s="276" t="s">
        <v>46</v>
      </c>
      <c r="E37" s="277"/>
    </row>
    <row r="38" spans="2:34" ht="55.5" customHeight="1" x14ac:dyDescent="0.25">
      <c r="B38" s="278" t="s">
        <v>44</v>
      </c>
      <c r="C38" s="279"/>
      <c r="D38" s="292" t="s">
        <v>351</v>
      </c>
      <c r="E38" s="293"/>
    </row>
    <row r="39" spans="2:34" ht="22.5" customHeight="1" x14ac:dyDescent="0.25">
      <c r="B39" s="280"/>
      <c r="C39" s="281"/>
      <c r="D39" s="306" t="s">
        <v>83</v>
      </c>
      <c r="E39" s="307"/>
    </row>
    <row r="40" spans="2:34" ht="44.25" customHeight="1" x14ac:dyDescent="0.25">
      <c r="B40" s="270" t="s">
        <v>84</v>
      </c>
      <c r="C40" s="271"/>
      <c r="D40" s="276" t="s">
        <v>375</v>
      </c>
      <c r="E40" s="277"/>
    </row>
    <row r="41" spans="2:34" ht="39" customHeight="1" x14ac:dyDescent="0.25">
      <c r="B41" s="282" t="s">
        <v>404</v>
      </c>
      <c r="C41" s="283"/>
      <c r="D41" s="284" t="s">
        <v>406</v>
      </c>
      <c r="E41" s="285"/>
    </row>
    <row r="42" spans="2:34" ht="47.25" customHeight="1" thickBot="1" x14ac:dyDescent="0.3">
      <c r="B42" s="272" t="s">
        <v>403</v>
      </c>
      <c r="C42" s="273"/>
      <c r="D42" s="290" t="s">
        <v>349</v>
      </c>
      <c r="E42" s="291"/>
    </row>
    <row r="43" spans="2:34" x14ac:dyDescent="0.25">
      <c r="B43" s="74"/>
      <c r="C43" s="75"/>
      <c r="D43" s="75"/>
      <c r="O43" s="77"/>
      <c r="P43" s="14"/>
      <c r="Q43" s="14"/>
      <c r="R43" s="14"/>
      <c r="S43" s="14"/>
      <c r="T43" s="14"/>
      <c r="U43" s="14"/>
      <c r="V43" s="14"/>
      <c r="W43" s="14"/>
      <c r="X43" s="14"/>
      <c r="Y43" s="14"/>
      <c r="Z43" s="14"/>
      <c r="AA43" s="14"/>
      <c r="AB43" s="14"/>
      <c r="AC43" s="14"/>
      <c r="AD43" s="14"/>
      <c r="AE43" s="14"/>
      <c r="AF43" s="14"/>
      <c r="AG43" s="14"/>
      <c r="AH43" s="14"/>
    </row>
  </sheetData>
  <sheetProtection password="C969" sheet="1" objects="1" scenarios="1"/>
  <customSheetViews>
    <customSheetView guid="{8C263A95-99F9-4260-B64A-0E771D03F536}" scale="106" showRuler="0">
      <selection activeCell="C14" sqref="C14"/>
      <pageMargins left="0.5" right="0.5" top="1" bottom="1" header="0.5" footer="0.5"/>
      <pageSetup orientation="landscape" r:id="rId1"/>
      <headerFooter alignWithMargins="0"/>
    </customSheetView>
  </customSheetViews>
  <mergeCells count="29">
    <mergeCell ref="C21:D21"/>
    <mergeCell ref="C26:D26"/>
    <mergeCell ref="D42:E42"/>
    <mergeCell ref="D38:E38"/>
    <mergeCell ref="B3:E3"/>
    <mergeCell ref="B6:E6"/>
    <mergeCell ref="B15:D15"/>
    <mergeCell ref="B16:D16"/>
    <mergeCell ref="B17:D17"/>
    <mergeCell ref="C32:D32"/>
    <mergeCell ref="D39:E39"/>
    <mergeCell ref="C31:D31"/>
    <mergeCell ref="B20:D20"/>
    <mergeCell ref="C29:D29"/>
    <mergeCell ref="B36:C36"/>
    <mergeCell ref="B37:C37"/>
    <mergeCell ref="B40:C40"/>
    <mergeCell ref="B42:C42"/>
    <mergeCell ref="D36:E36"/>
    <mergeCell ref="D37:E37"/>
    <mergeCell ref="D40:E40"/>
    <mergeCell ref="B38:C39"/>
    <mergeCell ref="B41:C41"/>
    <mergeCell ref="D41:E41"/>
    <mergeCell ref="B2:D2"/>
    <mergeCell ref="B9:E9"/>
    <mergeCell ref="B14:D14"/>
    <mergeCell ref="B12:E12"/>
    <mergeCell ref="B18:D18"/>
  </mergeCells>
  <phoneticPr fontId="0" type="noConversion"/>
  <hyperlinks>
    <hyperlink ref="D39" r:id="rId2"/>
  </hyperlinks>
  <pageMargins left="0.2" right="0.2" top="0.5" bottom="0.5" header="0.5" footer="0.5"/>
  <pageSetup scale="66" orientation="landscape" r:id="rId3"/>
  <headerFooter alignWithMargins="0">
    <oddFooter>&amp;LPage &amp;P of &amp;N&amp;C&amp;F&amp;RPrinted &amp;D</oddFooter>
  </headerFooter>
  <rowBreaks count="1" manualBreakCount="1">
    <brk id="33"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E95"/>
  <sheetViews>
    <sheetView showGridLines="0" zoomScaleNormal="100" workbookViewId="0"/>
  </sheetViews>
  <sheetFormatPr defaultColWidth="9.109375" defaultRowHeight="13.2" x14ac:dyDescent="0.25"/>
  <cols>
    <col min="1" max="1" width="2.88671875" style="174" customWidth="1"/>
    <col min="2" max="2" width="55.5546875" style="174" customWidth="1"/>
    <col min="3" max="3" width="94.6640625" style="174" customWidth="1"/>
    <col min="4" max="4" width="17.33203125" style="174" customWidth="1"/>
    <col min="5" max="5" width="97.44140625" style="174" hidden="1" customWidth="1"/>
    <col min="6" max="16384" width="9.109375" style="174"/>
  </cols>
  <sheetData>
    <row r="1" spans="2:5" ht="17.399999999999999" x14ac:dyDescent="0.3">
      <c r="B1" s="12" t="s">
        <v>59</v>
      </c>
    </row>
    <row r="2" spans="2:5" ht="16.2" thickBot="1" x14ac:dyDescent="0.4">
      <c r="E2" s="91" t="s">
        <v>262</v>
      </c>
    </row>
    <row r="3" spans="2:5" ht="13.8" thickBot="1" x14ac:dyDescent="0.3">
      <c r="B3" s="315" t="s">
        <v>4</v>
      </c>
      <c r="C3" s="316"/>
      <c r="E3" s="92" t="s">
        <v>10</v>
      </c>
    </row>
    <row r="4" spans="2:5" x14ac:dyDescent="0.25">
      <c r="B4" s="178" t="s">
        <v>5</v>
      </c>
      <c r="C4" s="179" t="s">
        <v>291</v>
      </c>
      <c r="E4" s="92" t="s">
        <v>263</v>
      </c>
    </row>
    <row r="5" spans="2:5" x14ac:dyDescent="0.25">
      <c r="B5" s="176" t="s">
        <v>6</v>
      </c>
      <c r="C5" s="175" t="s">
        <v>20</v>
      </c>
      <c r="E5" s="92" t="s">
        <v>16</v>
      </c>
    </row>
    <row r="6" spans="2:5" x14ac:dyDescent="0.25">
      <c r="B6" s="176" t="s">
        <v>86</v>
      </c>
      <c r="C6" s="175" t="s">
        <v>89</v>
      </c>
      <c r="E6" s="84"/>
    </row>
    <row r="7" spans="2:5" x14ac:dyDescent="0.25">
      <c r="B7" s="176" t="s">
        <v>87</v>
      </c>
      <c r="C7" s="182" t="s">
        <v>219</v>
      </c>
      <c r="E7" s="91" t="s">
        <v>264</v>
      </c>
    </row>
    <row r="8" spans="2:5" ht="13.8" thickBot="1" x14ac:dyDescent="0.3">
      <c r="B8" s="177" t="s">
        <v>88</v>
      </c>
      <c r="C8" s="180">
        <v>87101</v>
      </c>
      <c r="E8" s="92" t="s">
        <v>10</v>
      </c>
    </row>
    <row r="9" spans="2:5" ht="13.8" thickBot="1" x14ac:dyDescent="0.3">
      <c r="E9" s="92" t="s">
        <v>265</v>
      </c>
    </row>
    <row r="10" spans="2:5" ht="13.8" thickBot="1" x14ac:dyDescent="0.3">
      <c r="B10" s="315" t="s">
        <v>9</v>
      </c>
      <c r="C10" s="316"/>
      <c r="E10" s="92" t="s">
        <v>263</v>
      </c>
    </row>
    <row r="11" spans="2:5" x14ac:dyDescent="0.25">
      <c r="B11" s="56" t="s">
        <v>5</v>
      </c>
      <c r="C11" s="31" t="s">
        <v>17</v>
      </c>
      <c r="E11" s="92" t="s">
        <v>16</v>
      </c>
    </row>
    <row r="12" spans="2:5" x14ac:dyDescent="0.25">
      <c r="B12" s="176" t="s">
        <v>7</v>
      </c>
      <c r="C12" s="175" t="s">
        <v>18</v>
      </c>
      <c r="E12" s="92" t="s">
        <v>15</v>
      </c>
    </row>
    <row r="13" spans="2:5" ht="13.8" thickBot="1" x14ac:dyDescent="0.3">
      <c r="B13" s="57" t="s">
        <v>8</v>
      </c>
      <c r="C13" s="30" t="s">
        <v>19</v>
      </c>
      <c r="E13" s="92" t="s">
        <v>14</v>
      </c>
    </row>
    <row r="14" spans="2:5" ht="13.8" thickBot="1" x14ac:dyDescent="0.3"/>
    <row r="15" spans="2:5" ht="16.2" thickBot="1" x14ac:dyDescent="0.4">
      <c r="B15" s="319" t="str">
        <f>"U.S. Environmental Protection Agency Region "&amp;VLOOKUP(C7,'EPA Regional Contact Info'!$A$5:$C$49,3,FALSE)&amp;" Contact"</f>
        <v>U.S. Environmental Protection Agency Region 6 Contact</v>
      </c>
      <c r="C15" s="320"/>
      <c r="E15" s="91" t="s">
        <v>266</v>
      </c>
    </row>
    <row r="16" spans="2:5" x14ac:dyDescent="0.25">
      <c r="B16" s="149" t="s">
        <v>269</v>
      </c>
      <c r="C16" s="150" t="str">
        <f>VLOOKUP($C$7,'EPA Regional Contact Info'!$A$5:$N$49,4,FALSE)</f>
        <v>Bonnie Braganza</v>
      </c>
      <c r="E16" s="92" t="s">
        <v>10</v>
      </c>
    </row>
    <row r="17" spans="2:5" x14ac:dyDescent="0.25">
      <c r="B17" s="145" t="s">
        <v>270</v>
      </c>
      <c r="C17" s="151" t="str">
        <f>VLOOKUP($C$7,'EPA Regional Contact Info'!$A$5:$N$49,5,FALSE)</f>
        <v>214-665-7340</v>
      </c>
      <c r="E17" s="92" t="s">
        <v>267</v>
      </c>
    </row>
    <row r="18" spans="2:5" x14ac:dyDescent="0.25">
      <c r="B18" s="145" t="s">
        <v>271</v>
      </c>
      <c r="C18" s="151" t="str">
        <f>VLOOKUP($C$7,'EPA Regional Contact Info'!$A$5:$N$49,6,FALSE)</f>
        <v>braganza.bonnie@epa.gov</v>
      </c>
      <c r="E18" s="84"/>
    </row>
    <row r="19" spans="2:5" x14ac:dyDescent="0.25">
      <c r="B19" s="145" t="s">
        <v>272</v>
      </c>
      <c r="C19" s="151" t="str">
        <f>VLOOKUP($C$7,'EPA Regional Contact Info'!$A$5:$N$49,7,FALSE)</f>
        <v>None</v>
      </c>
    </row>
    <row r="20" spans="2:5" x14ac:dyDescent="0.25">
      <c r="B20" s="145" t="s">
        <v>273</v>
      </c>
      <c r="C20" s="151" t="str">
        <f>IF(VLOOKUP($C$7,'EPA Regional Contact Info'!$A$5:$N$49,8,FALSE)=0,"",VLOOKUP($C$7,'EPA Regional Contact Info'!$A$5:$N$49,8,FALSE))</f>
        <v/>
      </c>
      <c r="E20" s="112" t="s">
        <v>289</v>
      </c>
    </row>
    <row r="21" spans="2:5" x14ac:dyDescent="0.25">
      <c r="B21" s="145" t="s">
        <v>274</v>
      </c>
      <c r="C21" s="151" t="str">
        <f>IF(VLOOKUP($C$7,'EPA Regional Contact Info'!$A$5:$N$49,9,FALSE)=0,"",VLOOKUP($C$7,'EPA Regional Contact Info'!$A$5:$N$49,9,FALSE))</f>
        <v/>
      </c>
      <c r="E21" s="113">
        <f>IF(C43=0,'Additional References'!$B$4,C43)</f>
        <v>11</v>
      </c>
    </row>
    <row r="22" spans="2:5" x14ac:dyDescent="0.25">
      <c r="B22" s="146" t="s">
        <v>6</v>
      </c>
      <c r="C22" s="142" t="str">
        <f>"U.S. Environmental Protection Agency Region "&amp;VLOOKUP($C$7,'EPA Regional Contact Info'!$A$5:$C$49,3,FALSE)</f>
        <v>U.S. Environmental Protection Agency Region 6</v>
      </c>
    </row>
    <row r="23" spans="2:5" x14ac:dyDescent="0.25">
      <c r="B23" s="147"/>
      <c r="C23" s="143" t="str">
        <f>VLOOKUP($C$7,'EPA Regional Contact Info'!$A$5:$N$49,10,FALSE)</f>
        <v>1445 Ross Avenue, Suite 1200</v>
      </c>
      <c r="E23" s="112" t="s">
        <v>290</v>
      </c>
    </row>
    <row r="24" spans="2:5" x14ac:dyDescent="0.25">
      <c r="B24" s="147"/>
      <c r="C24" s="143" t="str">
        <f>VLOOKUP($C$7,'EPA Regional Contact Info'!$A$5:$N$49,11,FALSE)</f>
        <v>MC: 6PD</v>
      </c>
      <c r="E24" s="113">
        <f>IF(C45=0,'Additional References'!$B$5,C45)</f>
        <v>0.25</v>
      </c>
    </row>
    <row r="25" spans="2:5" ht="13.8" thickBot="1" x14ac:dyDescent="0.3">
      <c r="B25" s="148"/>
      <c r="C25" s="144" t="str">
        <f>VLOOKUP($C$7,'EPA Regional Contact Info'!$A$5:$N$49,12,FALSE)&amp;", "&amp;VLOOKUP($C$7,'EPA Regional Contact Info'!$A$5:$N$49,13,FALSE)&amp;" "&amp;VLOOKUP($C$7,'EPA Regional Contact Info'!$A$5:$N$49,14,FALSE)</f>
        <v>Dallas, TX 75202-2733</v>
      </c>
    </row>
    <row r="26" spans="2:5" ht="13.8" thickBot="1" x14ac:dyDescent="0.3">
      <c r="B26" s="93"/>
      <c r="C26" s="94"/>
      <c r="E26" s="232" t="s">
        <v>377</v>
      </c>
    </row>
    <row r="27" spans="2:5" ht="13.8" thickBot="1" x14ac:dyDescent="0.3">
      <c r="B27" s="317" t="s">
        <v>41</v>
      </c>
      <c r="C27" s="318"/>
      <c r="E27" s="58" t="str">
        <f>'EPA Regional Contact Info'!A5</f>
        <v>Alabama</v>
      </c>
    </row>
    <row r="28" spans="2:5" ht="15" customHeight="1" x14ac:dyDescent="0.25">
      <c r="B28" s="152" t="s">
        <v>64</v>
      </c>
      <c r="C28" s="153" t="s">
        <v>10</v>
      </c>
      <c r="E28" s="58" t="str">
        <f>'EPA Regional Contact Info'!A6</f>
        <v>Alaska</v>
      </c>
    </row>
    <row r="29" spans="2:5" x14ac:dyDescent="0.25">
      <c r="B29" s="156"/>
      <c r="C29" s="157"/>
      <c r="E29" s="58" t="str">
        <f>'EPA Regional Contact Info'!A7</f>
        <v>Arizona</v>
      </c>
    </row>
    <row r="30" spans="2:5" x14ac:dyDescent="0.25">
      <c r="B30" s="156" t="s">
        <v>268</v>
      </c>
      <c r="C30" s="158" t="s">
        <v>10</v>
      </c>
      <c r="E30" s="58" t="str">
        <f>'EPA Regional Contact Info'!A8</f>
        <v>Arkansas</v>
      </c>
    </row>
    <row r="31" spans="2:5" x14ac:dyDescent="0.25">
      <c r="B31" s="159"/>
      <c r="C31" s="160"/>
      <c r="E31" s="58" t="str">
        <f>'EPA Regional Contact Info'!A9</f>
        <v>California</v>
      </c>
    </row>
    <row r="32" spans="2:5" ht="15.6" x14ac:dyDescent="0.25">
      <c r="B32" s="156" t="s">
        <v>65</v>
      </c>
      <c r="C32" s="158" t="s">
        <v>10</v>
      </c>
      <c r="E32" s="58" t="str">
        <f>'EPA Regional Contact Info'!A10</f>
        <v>Colorado</v>
      </c>
    </row>
    <row r="33" spans="2:5" x14ac:dyDescent="0.25">
      <c r="B33" s="159"/>
      <c r="C33" s="160"/>
      <c r="E33" s="58" t="str">
        <f>'EPA Regional Contact Info'!A11</f>
        <v>Connecticut</v>
      </c>
    </row>
    <row r="34" spans="2:5" ht="15.6" x14ac:dyDescent="0.25">
      <c r="B34" s="156" t="s">
        <v>52</v>
      </c>
      <c r="C34" s="158" t="s">
        <v>10</v>
      </c>
      <c r="E34" s="58" t="str">
        <f>'EPA Regional Contact Info'!A12</f>
        <v>Florida</v>
      </c>
    </row>
    <row r="35" spans="2:5" x14ac:dyDescent="0.25">
      <c r="B35" s="159"/>
      <c r="C35" s="160"/>
      <c r="E35" s="58" t="str">
        <f>'EPA Regional Contact Info'!A13</f>
        <v>Georgia</v>
      </c>
    </row>
    <row r="36" spans="2:5" ht="15.6" x14ac:dyDescent="0.25">
      <c r="B36" s="156" t="s">
        <v>352</v>
      </c>
      <c r="C36" s="158" t="s">
        <v>10</v>
      </c>
      <c r="E36" s="58" t="str">
        <f>'EPA Regional Contact Info'!A14</f>
        <v>Hawaii</v>
      </c>
    </row>
    <row r="37" spans="2:5" ht="13.8" thickBot="1" x14ac:dyDescent="0.3">
      <c r="B37" s="154"/>
      <c r="C37" s="155"/>
      <c r="E37" s="58" t="str">
        <f>'EPA Regional Contact Info'!A15</f>
        <v>Idaho</v>
      </c>
    </row>
    <row r="38" spans="2:5" ht="18" customHeight="1" thickBot="1" x14ac:dyDescent="0.3">
      <c r="B38" s="14"/>
      <c r="C38" s="14"/>
      <c r="E38" s="58" t="str">
        <f>'EPA Regional Contact Info'!A16</f>
        <v>Illinois</v>
      </c>
    </row>
    <row r="39" spans="2:5" ht="16.5" customHeight="1" thickBot="1" x14ac:dyDescent="0.3">
      <c r="B39" s="317" t="s">
        <v>63</v>
      </c>
      <c r="C39" s="318"/>
      <c r="E39" s="58" t="str">
        <f>'EPA Regional Contact Info'!A17</f>
        <v>Indiana</v>
      </c>
    </row>
    <row r="40" spans="2:5" ht="16.5" customHeight="1" thickBot="1" x14ac:dyDescent="0.3">
      <c r="B40" s="313" t="s">
        <v>407</v>
      </c>
      <c r="C40" s="314"/>
      <c r="E40" s="58" t="str">
        <f>'EPA Regional Contact Info'!A18</f>
        <v>Iowa</v>
      </c>
    </row>
    <row r="41" spans="2:5" ht="26.25" customHeight="1" x14ac:dyDescent="0.25">
      <c r="B41" s="110" t="s">
        <v>288</v>
      </c>
      <c r="C41" s="135">
        <v>0</v>
      </c>
      <c r="E41" s="58" t="str">
        <f>'EPA Regional Contact Info'!A19</f>
        <v>Kansas</v>
      </c>
    </row>
    <row r="42" spans="2:5" ht="27" customHeight="1" x14ac:dyDescent="0.25">
      <c r="B42" s="111" t="s">
        <v>378</v>
      </c>
      <c r="C42" s="108">
        <v>0</v>
      </c>
      <c r="E42" s="58" t="str">
        <f>'EPA Regional Contact Info'!A20</f>
        <v>Kentucky</v>
      </c>
    </row>
    <row r="43" spans="2:5" ht="27" customHeight="1" x14ac:dyDescent="0.25">
      <c r="B43" s="95" t="s">
        <v>379</v>
      </c>
      <c r="C43" s="109">
        <v>0</v>
      </c>
      <c r="E43" s="58" t="str">
        <f>'EPA Regional Contact Info'!A21</f>
        <v>Louisiana</v>
      </c>
    </row>
    <row r="44" spans="2:5" ht="28.5" customHeight="1" x14ac:dyDescent="0.25">
      <c r="B44" s="233" t="s">
        <v>382</v>
      </c>
      <c r="C44" s="244">
        <f>Average_Gallons_per_Refueling_Event</f>
        <v>11</v>
      </c>
      <c r="E44" s="58" t="str">
        <f>'EPA Regional Contact Info'!A22</f>
        <v>Maine</v>
      </c>
    </row>
    <row r="45" spans="2:5" ht="27.75" customHeight="1" x14ac:dyDescent="0.25">
      <c r="B45" s="234" t="s">
        <v>300</v>
      </c>
      <c r="C45" s="235">
        <v>0</v>
      </c>
      <c r="E45" s="58" t="str">
        <f>'EPA Regional Contact Info'!A23</f>
        <v>Massachusetts</v>
      </c>
    </row>
    <row r="46" spans="2:5" ht="27.75" customHeight="1" thickBot="1" x14ac:dyDescent="0.3">
      <c r="B46" s="236" t="s">
        <v>381</v>
      </c>
      <c r="C46" s="237">
        <f>Average_Time_between_Refueling_Events</f>
        <v>0.25</v>
      </c>
      <c r="D46" s="42"/>
      <c r="E46" s="58" t="str">
        <f>'EPA Regional Contact Info'!A24</f>
        <v>Michigan</v>
      </c>
    </row>
    <row r="47" spans="2:5" ht="27" customHeight="1" x14ac:dyDescent="0.25">
      <c r="D47" s="42"/>
      <c r="E47" s="58" t="str">
        <f>'EPA Regional Contact Info'!A25</f>
        <v>Minnesota</v>
      </c>
    </row>
    <row r="48" spans="2:5" ht="16.5" customHeight="1" x14ac:dyDescent="0.25">
      <c r="E48" s="58" t="str">
        <f>'EPA Regional Contact Info'!A26</f>
        <v>Mississippi</v>
      </c>
    </row>
    <row r="49" spans="5:5" ht="12.75" customHeight="1" x14ac:dyDescent="0.25">
      <c r="E49" s="58" t="str">
        <f>'EPA Regional Contact Info'!A27</f>
        <v>Missouri</v>
      </c>
    </row>
    <row r="50" spans="5:5" ht="17.25" customHeight="1" x14ac:dyDescent="0.25">
      <c r="E50" s="58" t="str">
        <f>'EPA Regional Contact Info'!A28</f>
        <v>Montana</v>
      </c>
    </row>
    <row r="51" spans="5:5" ht="14.25" customHeight="1" x14ac:dyDescent="0.25">
      <c r="E51" s="58" t="str">
        <f>'EPA Regional Contact Info'!A29</f>
        <v>Nebraska</v>
      </c>
    </row>
    <row r="52" spans="5:5" ht="12.75" customHeight="1" x14ac:dyDescent="0.25">
      <c r="E52" s="58" t="str">
        <f>'EPA Regional Contact Info'!A30</f>
        <v>Nevada</v>
      </c>
    </row>
    <row r="53" spans="5:5" ht="12.75" customHeight="1" x14ac:dyDescent="0.25">
      <c r="E53" s="58" t="str">
        <f>'EPA Regional Contact Info'!A31</f>
        <v>New Hampshire</v>
      </c>
    </row>
    <row r="54" spans="5:5" ht="12.75" customHeight="1" x14ac:dyDescent="0.25">
      <c r="E54" s="58" t="str">
        <f>'EPA Regional Contact Info'!A32</f>
        <v>New Jersey</v>
      </c>
    </row>
    <row r="55" spans="5:5" ht="12.75" customHeight="1" x14ac:dyDescent="0.25">
      <c r="E55" s="58" t="str">
        <f>'EPA Regional Contact Info'!A33</f>
        <v>New Mexico</v>
      </c>
    </row>
    <row r="56" spans="5:5" ht="14.25" customHeight="1" x14ac:dyDescent="0.25">
      <c r="E56" s="58" t="str">
        <f>'EPA Regional Contact Info'!A34</f>
        <v>New York</v>
      </c>
    </row>
    <row r="57" spans="5:5" ht="15.75" customHeight="1" x14ac:dyDescent="0.25">
      <c r="E57" s="58" t="str">
        <f>'EPA Regional Contact Info'!A35</f>
        <v>North Carolina</v>
      </c>
    </row>
    <row r="58" spans="5:5" ht="15.75" customHeight="1" x14ac:dyDescent="0.25">
      <c r="E58" s="58" t="str">
        <f>'EPA Regional Contact Info'!A36</f>
        <v>North Dakota</v>
      </c>
    </row>
    <row r="59" spans="5:5" ht="15.75" customHeight="1" x14ac:dyDescent="0.25">
      <c r="E59" s="58" t="str">
        <f>'EPA Regional Contact Info'!A37</f>
        <v>Ohio</v>
      </c>
    </row>
    <row r="60" spans="5:5" ht="21.75" customHeight="1" x14ac:dyDescent="0.25">
      <c r="E60" s="58" t="str">
        <f>'EPA Regional Contact Info'!A38</f>
        <v>Oklahoma</v>
      </c>
    </row>
    <row r="61" spans="5:5" ht="13.5" customHeight="1" x14ac:dyDescent="0.25">
      <c r="E61" s="58" t="str">
        <f>'EPA Regional Contact Info'!A39</f>
        <v>Oregon</v>
      </c>
    </row>
    <row r="62" spans="5:5" ht="14.25" customHeight="1" x14ac:dyDescent="0.25">
      <c r="E62" s="58" t="str">
        <f>'EPA Regional Contact Info'!A40</f>
        <v>Rhode Island</v>
      </c>
    </row>
    <row r="63" spans="5:5" ht="12.75" customHeight="1" x14ac:dyDescent="0.25">
      <c r="E63" s="58" t="str">
        <f>'EPA Regional Contact Info'!A41</f>
        <v>South Carolina</v>
      </c>
    </row>
    <row r="64" spans="5:5" ht="12.75" customHeight="1" x14ac:dyDescent="0.25">
      <c r="E64" s="58" t="str">
        <f>'EPA Regional Contact Info'!A42</f>
        <v>South Dakota</v>
      </c>
    </row>
    <row r="65" spans="4:5" ht="12.75" customHeight="1" x14ac:dyDescent="0.25">
      <c r="E65" s="58" t="str">
        <f>'EPA Regional Contact Info'!A43</f>
        <v>Tennessee</v>
      </c>
    </row>
    <row r="66" spans="4:5" ht="30" customHeight="1" x14ac:dyDescent="0.25">
      <c r="E66" s="58" t="str">
        <f>'EPA Regional Contact Info'!A44</f>
        <v>Texas</v>
      </c>
    </row>
    <row r="67" spans="4:5" ht="30.75" customHeight="1" x14ac:dyDescent="0.25">
      <c r="D67" s="42"/>
      <c r="E67" s="58" t="str">
        <f>'EPA Regional Contact Info'!A45</f>
        <v>Utah</v>
      </c>
    </row>
    <row r="68" spans="4:5" ht="20.25" customHeight="1" x14ac:dyDescent="0.25">
      <c r="D68" s="42"/>
      <c r="E68" s="58" t="str">
        <f>'EPA Regional Contact Info'!A46</f>
        <v>Vermont</v>
      </c>
    </row>
    <row r="69" spans="4:5" ht="15.75" customHeight="1" x14ac:dyDescent="0.25">
      <c r="E69" s="58" t="str">
        <f>'EPA Regional Contact Info'!A47</f>
        <v>Washington</v>
      </c>
    </row>
    <row r="70" spans="4:5" ht="16.5" customHeight="1" x14ac:dyDescent="0.25">
      <c r="E70" s="58" t="str">
        <f>'EPA Regional Contact Info'!A48</f>
        <v>Wisconsin</v>
      </c>
    </row>
    <row r="71" spans="4:5" ht="32.25" customHeight="1" x14ac:dyDescent="0.25">
      <c r="E71" s="58" t="str">
        <f>'EPA Regional Contact Info'!A49</f>
        <v>Wyoming</v>
      </c>
    </row>
    <row r="72" spans="4:5" ht="30.75" customHeight="1" x14ac:dyDescent="0.25"/>
    <row r="73" spans="4:5" ht="29.25" customHeight="1" x14ac:dyDescent="0.25"/>
    <row r="74" spans="4:5" ht="29.25" customHeight="1" x14ac:dyDescent="0.25"/>
    <row r="75" spans="4:5" ht="12.75" customHeight="1" x14ac:dyDescent="0.25"/>
    <row r="76" spans="4:5" ht="27" customHeight="1" x14ac:dyDescent="0.25"/>
    <row r="77" spans="4:5" ht="17.25" customHeight="1" x14ac:dyDescent="0.25"/>
    <row r="78" spans="4:5" ht="18.75" customHeight="1" x14ac:dyDescent="0.25"/>
    <row r="79" spans="4:5" ht="12.75" customHeight="1" x14ac:dyDescent="0.25"/>
    <row r="80" spans="4:5" ht="12.75" customHeight="1" x14ac:dyDescent="0.25"/>
    <row r="81" spans="4:4" ht="12.75" customHeight="1" x14ac:dyDescent="0.25"/>
    <row r="82" spans="4:4" ht="12.75" customHeight="1" x14ac:dyDescent="0.25"/>
    <row r="83" spans="4:4" ht="27" customHeight="1" x14ac:dyDescent="0.25"/>
    <row r="84" spans="4:4" ht="27" customHeight="1" x14ac:dyDescent="0.25"/>
    <row r="85" spans="4:4" ht="24.75" customHeight="1" x14ac:dyDescent="0.25"/>
    <row r="86" spans="4:4" ht="14.25" customHeight="1" x14ac:dyDescent="0.25"/>
    <row r="87" spans="4:4" ht="12.75" customHeight="1" x14ac:dyDescent="0.25"/>
    <row r="88" spans="4:4" ht="12.75" customHeight="1" x14ac:dyDescent="0.25"/>
    <row r="89" spans="4:4" ht="12.75" customHeight="1" x14ac:dyDescent="0.25">
      <c r="D89" s="107"/>
    </row>
    <row r="90" spans="4:4" ht="12.75" customHeight="1" x14ac:dyDescent="0.25">
      <c r="D90" s="107"/>
    </row>
    <row r="91" spans="4:4" ht="12.75" customHeight="1" x14ac:dyDescent="0.25">
      <c r="D91" s="107"/>
    </row>
    <row r="92" spans="4:4" x14ac:dyDescent="0.25">
      <c r="D92" s="107"/>
    </row>
    <row r="93" spans="4:4" x14ac:dyDescent="0.25">
      <c r="D93" s="107"/>
    </row>
    <row r="94" spans="4:4" x14ac:dyDescent="0.25">
      <c r="D94" s="107"/>
    </row>
    <row r="95" spans="4:4" ht="12.75" customHeight="1" x14ac:dyDescent="0.25"/>
  </sheetData>
  <sheetProtection password="C969" sheet="1" objects="1" scenarios="1"/>
  <dataConsolidate/>
  <mergeCells count="6">
    <mergeCell ref="B40:C40"/>
    <mergeCell ref="B3:C3"/>
    <mergeCell ref="B10:C10"/>
    <mergeCell ref="B27:C27"/>
    <mergeCell ref="B39:C39"/>
    <mergeCell ref="B15:C15"/>
  </mergeCells>
  <dataValidations xWindow="733" yWindow="480" count="12">
    <dataValidation type="list" allowBlank="1" showInputMessage="1" showErrorMessage="1" promptTitle="PM2.5 Attainment Status" prompt="Select the PM2.5 attainment status of the air basin in which your facility is located. If either the 1997 or 2006 PM2.5 standard is in nonattainment, select nonattainment. " sqref="C36">
      <formula1>SO2_PM25_Attainment_List</formula1>
    </dataValidation>
    <dataValidation type="list" allowBlank="1" showInputMessage="1" showErrorMessage="1" promptTitle="PM10 Attainment Status" prompt="Select the PM10 attainment status of the air basin in which your facility is located." sqref="C34">
      <formula1>CO_PM10_Attainment_List</formula1>
    </dataValidation>
    <dataValidation type="list" allowBlank="1" showInputMessage="1" showErrorMessage="1" promptTitle="Ozone Attainment Status" prompt="Select the 1997 8-hr ozone attainment status of the air basin in which your facility is located." sqref="C30">
      <formula1>Ozone_Attainment_List</formula1>
    </dataValidation>
    <dataValidation type="list" allowBlank="1" showInputMessage="1" showErrorMessage="1" promptTitle="CO Attainment Status" prompt="Select the CO attainment status of the air basin in which your facility is located." sqref="C28">
      <formula1>CO_PM10_Attainment_List</formula1>
    </dataValidation>
    <dataValidation type="list" allowBlank="1" showInputMessage="1" showErrorMessage="1" promptTitle="SO2 Attainment Status" prompt="Select the SO2 attainment status of the air basin in which your facility is located." sqref="C32">
      <formula1>SO2_PM25_Attainment_List</formula1>
    </dataValidation>
    <dataValidation type="whole" allowBlank="1" showInputMessage="1" showErrorMessage="1" promptTitle="Vehicle Refueling Stations" prompt="A vehicle refueling position is a single gasoline dispensing machine and its associated nozzle(s). The total number of vehicle refueling positions at your GDF is the number of gasoline-fueled vehicles that can be refueled simultaneously." sqref="C41">
      <formula1>0</formula1>
      <formula2>100</formula2>
    </dataValidation>
    <dataValidation type="decimal" allowBlank="1" showInputMessage="1" showErrorMessage="1" errorTitle="Value Out of Range" error="The number of hours entered must be between 0 and 168." promptTitle="Hours of Operation per Week" prompt="Enter the number of hours per week, on average, that vehicles could refuel at your facility in 2012. For example, if your facility was open from 8 AM to 5 PM on Monday through Friday, you would enter 45." sqref="C42">
      <formula1>0</formula1>
      <formula2>168</formula2>
    </dataValidation>
    <dataValidation allowBlank="1" showInputMessage="1" showErrorMessage="1" promptTitle="Gallons per Refueling Event" prompt="The average number of gallons dispensed per refueling event used for calculating emissions in this calculator. If 0 is entered in the field above, a default value of 11 gallons will be used to estimate actual emissions." sqref="C44"/>
    <dataValidation allowBlank="1" showInputMessage="1" showErrorMessage="1" promptTitle="Time Between Refueling Events" prompt="Enter the average time (in hours) between the start of refueling events at a refueling position. If unknown, enter 0 and a default value of 0.25 hours will be used to estimate actual emissions." sqref="C45"/>
    <dataValidation type="list" allowBlank="1" showInputMessage="1" showErrorMessage="1" promptTitle="State Selection" prompt="Use the drop-down list to select the state in which your facility resides. To access the drop-down list, click on the small box to the right of the cell." sqref="C7">
      <formula1>State_List</formula1>
    </dataValidation>
    <dataValidation allowBlank="1" showInputMessage="1" showErrorMessage="1" promptTitle="Gallons per Refueling Event" prompt="Enter the average number of gallons dispensed per refueling event at your facililty in 2012. If unknown, enter 0 and a default value of 11 gallons will be used to estimate actual emissions." sqref="C43"/>
    <dataValidation allowBlank="1" showInputMessage="1" showErrorMessage="1" promptTitle="Time Between Refueling Events" prompt="The average time (in hours) between refueling events that is used for calculating emissions in this calculator. If 0 is entered in the field above, a default value of 0.25 hours will be used to estimate actual emissions." sqref="C46"/>
  </dataValidations>
  <pageMargins left="0.7" right="0.7" top="0.75" bottom="0.75" header="0.3" footer="0.3"/>
  <pageSetup scale="72" orientation="landscape" r:id="rId1"/>
  <headerFooter>
    <oddFooter>&amp;LPage &amp;P of &amp;N&amp;C&amp;F&amp;RPrinted &amp;D</oddFooter>
  </headerFooter>
  <ignoredErrors>
    <ignoredError sqref="C4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6"/>
  <sheetViews>
    <sheetView showGridLines="0" zoomScaleNormal="100" workbookViewId="0"/>
  </sheetViews>
  <sheetFormatPr defaultColWidth="9.109375" defaultRowHeight="13.2" x14ac:dyDescent="0.25"/>
  <cols>
    <col min="1" max="1" width="2.88671875" style="174" customWidth="1"/>
    <col min="2" max="2" width="40.109375" style="174" customWidth="1"/>
    <col min="3" max="3" width="54.6640625" style="174" customWidth="1"/>
    <col min="4" max="5" width="9.109375" style="174"/>
    <col min="6" max="6" width="45.6640625" style="174" hidden="1" customWidth="1"/>
    <col min="7" max="7" width="40.5546875" style="174" hidden="1" customWidth="1"/>
    <col min="8" max="8" width="0" style="174" hidden="1" customWidth="1"/>
    <col min="9" max="16384" width="9.109375" style="174"/>
  </cols>
  <sheetData>
    <row r="1" spans="2:8" ht="17.399999999999999" x14ac:dyDescent="0.3">
      <c r="B1" s="87" t="s">
        <v>380</v>
      </c>
    </row>
    <row r="2" spans="2:8" ht="13.8" thickBot="1" x14ac:dyDescent="0.3">
      <c r="F2" s="323" t="s">
        <v>386</v>
      </c>
      <c r="G2" s="323"/>
      <c r="H2" s="323"/>
    </row>
    <row r="3" spans="2:8" ht="16.2" thickBot="1" x14ac:dyDescent="0.3">
      <c r="B3" s="264" t="s">
        <v>383</v>
      </c>
      <c r="C3" s="266"/>
      <c r="F3" s="232" t="s">
        <v>387</v>
      </c>
      <c r="G3" s="232" t="s">
        <v>390</v>
      </c>
      <c r="H3" s="245" t="s">
        <v>36</v>
      </c>
    </row>
    <row r="4" spans="2:8" ht="54" customHeight="1" x14ac:dyDescent="0.25">
      <c r="B4" s="321" t="s">
        <v>384</v>
      </c>
      <c r="C4" s="322"/>
      <c r="F4" s="246" t="s">
        <v>388</v>
      </c>
      <c r="G4" s="247">
        <v>11.5</v>
      </c>
      <c r="H4" s="246" t="s">
        <v>292</v>
      </c>
    </row>
    <row r="5" spans="2:8" ht="43.5" customHeight="1" x14ac:dyDescent="0.25">
      <c r="B5" s="234" t="s">
        <v>385</v>
      </c>
      <c r="C5" s="158" t="s">
        <v>388</v>
      </c>
      <c r="F5" s="246" t="s">
        <v>391</v>
      </c>
      <c r="G5" s="247">
        <v>7.3</v>
      </c>
      <c r="H5" s="246" t="s">
        <v>292</v>
      </c>
    </row>
    <row r="6" spans="2:8" ht="36" customHeight="1" x14ac:dyDescent="0.25">
      <c r="B6" s="324" t="s">
        <v>392</v>
      </c>
      <c r="C6" s="325"/>
      <c r="F6" s="246" t="s">
        <v>389</v>
      </c>
      <c r="G6" s="247">
        <v>0.3</v>
      </c>
      <c r="H6" s="246" t="s">
        <v>292</v>
      </c>
    </row>
    <row r="7" spans="2:8" ht="45.75" customHeight="1" thickBot="1" x14ac:dyDescent="0.3">
      <c r="B7" s="248" t="s">
        <v>402</v>
      </c>
      <c r="C7" s="251" t="s">
        <v>395</v>
      </c>
    </row>
    <row r="8" spans="2:8" x14ac:dyDescent="0.25">
      <c r="F8" s="249" t="s">
        <v>398</v>
      </c>
    </row>
    <row r="9" spans="2:8" x14ac:dyDescent="0.25">
      <c r="F9" s="113">
        <f>IF(C5="Splash Filling",1,VLOOKUP($C$5,$F$4:$G$6,2,FALSE)/VOC_Unc_EF_Storage_Tank_Filling)</f>
        <v>1</v>
      </c>
    </row>
    <row r="11" spans="2:8" x14ac:dyDescent="0.25">
      <c r="F11" s="249" t="s">
        <v>393</v>
      </c>
    </row>
    <row r="12" spans="2:8" x14ac:dyDescent="0.25">
      <c r="F12" s="250" t="s">
        <v>394</v>
      </c>
    </row>
    <row r="13" spans="2:8" x14ac:dyDescent="0.25">
      <c r="F13" s="250" t="s">
        <v>395</v>
      </c>
    </row>
    <row r="15" spans="2:8" x14ac:dyDescent="0.25">
      <c r="F15" s="249" t="s">
        <v>399</v>
      </c>
    </row>
    <row r="16" spans="2:8" x14ac:dyDescent="0.25">
      <c r="F16" s="113">
        <f>IF(C7="No",VOC_Unc_EF_Storage_Tank_Breathing_Losses,VOC_Unc_EF_Storage_Tank_Breathing_Losses*0.25)</f>
        <v>1</v>
      </c>
    </row>
  </sheetData>
  <sheetProtection password="C969" sheet="1" objects="1" scenarios="1"/>
  <mergeCells count="4">
    <mergeCell ref="B4:C4"/>
    <mergeCell ref="F2:H2"/>
    <mergeCell ref="B6:C6"/>
    <mergeCell ref="B3:C3"/>
  </mergeCells>
  <dataValidations count="2">
    <dataValidation type="list" allowBlank="1" showInputMessage="1" showErrorMessage="1" promptTitle="Storage Tank Filling Method" prompt="Select the method used to fill gasoline storage tanks at your facility in calendar year 2012. If unknown, please select splash filling." sqref="C5">
      <formula1>Filling_Method_List</formula1>
    </dataValidation>
    <dataValidation type="list" allowBlank="1" showInputMessage="1" showErrorMessage="1" promptTitle="Pressure/Vacuum Vent Valves" prompt="Select whether the storage tank vent pipes at your facility were equipped with pressure/vacuum vent valves in 2012." sqref="C7">
      <formula1>Yes_No_Vent_Valves</formula1>
    </dataValidation>
  </dataValidations>
  <pageMargins left="0.7" right="0.7" top="0.75" bottom="0.75" header="0.3" footer="0.3"/>
  <pageSetup scale="94" orientation="portrait" r:id="rId1"/>
  <headerFooter>
    <oddFooter>&amp;LPage &amp;P of &amp;N&amp;C&amp;F&amp;RPrinted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7"/>
  <sheetViews>
    <sheetView showGridLines="0" zoomScaleNormal="100" workbookViewId="0"/>
  </sheetViews>
  <sheetFormatPr defaultColWidth="9.109375" defaultRowHeight="13.2" x14ac:dyDescent="0.25"/>
  <cols>
    <col min="1" max="1" width="2.5546875" style="174" customWidth="1"/>
    <col min="2" max="2" width="27.5546875" style="174" bestFit="1" customWidth="1"/>
    <col min="3" max="3" width="14.5546875" style="174" customWidth="1"/>
    <col min="4" max="4" width="14" style="174" customWidth="1"/>
    <col min="5" max="5" width="11.88671875" style="174" customWidth="1"/>
    <col min="6" max="6" width="14.5546875" style="174" customWidth="1"/>
    <col min="7" max="7" width="13.88671875" style="174" customWidth="1"/>
    <col min="8" max="8" width="13" style="174" customWidth="1"/>
    <col min="9" max="16384" width="9.109375" style="174"/>
  </cols>
  <sheetData>
    <row r="1" spans="2:8" ht="17.399999999999999" x14ac:dyDescent="0.3">
      <c r="B1" s="87" t="s">
        <v>81</v>
      </c>
    </row>
    <row r="2" spans="2:8" ht="13.8" thickBot="1" x14ac:dyDescent="0.3"/>
    <row r="3" spans="2:8" ht="13.8" thickBot="1" x14ac:dyDescent="0.3">
      <c r="B3" s="326" t="s">
        <v>408</v>
      </c>
      <c r="C3" s="327"/>
      <c r="D3" s="327"/>
      <c r="E3" s="327"/>
      <c r="F3" s="327"/>
      <c r="G3" s="327"/>
      <c r="H3" s="328"/>
    </row>
    <row r="4" spans="2:8" ht="16.2" thickBot="1" x14ac:dyDescent="0.4">
      <c r="B4" s="88" t="s">
        <v>82</v>
      </c>
      <c r="C4" s="96" t="s">
        <v>66</v>
      </c>
      <c r="D4" s="96" t="s">
        <v>68</v>
      </c>
      <c r="E4" s="96" t="s">
        <v>69</v>
      </c>
      <c r="F4" s="96" t="s">
        <v>67</v>
      </c>
      <c r="G4" s="97" t="s">
        <v>53</v>
      </c>
      <c r="H4" s="98" t="s">
        <v>54</v>
      </c>
    </row>
    <row r="5" spans="2:8" x14ac:dyDescent="0.25">
      <c r="B5" s="226" t="s">
        <v>284</v>
      </c>
      <c r="C5" s="99">
        <v>0</v>
      </c>
      <c r="D5" s="99">
        <v>0</v>
      </c>
      <c r="E5" s="99">
        <v>0</v>
      </c>
      <c r="F5" s="99">
        <f>Number_Refueling_Positions*(Actual_Hours_of_Operation_per_Week*52/Average_Time_between_Refueling_Events)*Average_Gallons_per_Refueling_Event*VOC_Unc_EF_Storage_Tank_Filling*(1/1000)*(1/2000)*VOC_Control_Multiplier_Filling</f>
        <v>0</v>
      </c>
      <c r="G5" s="100">
        <v>0</v>
      </c>
      <c r="H5" s="101">
        <v>0</v>
      </c>
    </row>
    <row r="6" spans="2:8" x14ac:dyDescent="0.25">
      <c r="B6" s="227" t="s">
        <v>285</v>
      </c>
      <c r="C6" s="102">
        <v>0</v>
      </c>
      <c r="D6" s="102">
        <v>0</v>
      </c>
      <c r="E6" s="102">
        <v>0</v>
      </c>
      <c r="F6" s="99">
        <f>Number_Refueling_Positions*(Actual_Hours_of_Operation_per_Week*52/Average_Time_between_Refueling_Events)*Average_Gallons_per_Refueling_Event*VOC_Unc_EF_Storage_Tank_Breathing_Losses*(1/1000)*(1/2000)*VOC_Control_Multiplier_Storage_Tank_Breathing</f>
        <v>0</v>
      </c>
      <c r="G6" s="103">
        <v>0</v>
      </c>
      <c r="H6" s="104">
        <v>0</v>
      </c>
    </row>
    <row r="7" spans="2:8" x14ac:dyDescent="0.25">
      <c r="B7" s="227" t="s">
        <v>286</v>
      </c>
      <c r="C7" s="102">
        <v>0</v>
      </c>
      <c r="D7" s="102">
        <v>0</v>
      </c>
      <c r="E7" s="102">
        <v>0</v>
      </c>
      <c r="F7" s="99">
        <f>Number_Refueling_Positions*(Actual_Hours_of_Operation_per_Week*52/Average_Time_between_Refueling_Events)*Average_Gallons_per_Refueling_Event*VOC_Unc_EF_Dispensing*(1/1000)*(1/2000)</f>
        <v>0</v>
      </c>
      <c r="G7" s="103">
        <v>0</v>
      </c>
      <c r="H7" s="104">
        <v>0</v>
      </c>
    </row>
    <row r="8" spans="2:8" ht="13.8" thickBot="1" x14ac:dyDescent="0.3">
      <c r="B8" s="228" t="s">
        <v>287</v>
      </c>
      <c r="C8" s="222">
        <v>0</v>
      </c>
      <c r="D8" s="222">
        <v>0</v>
      </c>
      <c r="E8" s="222">
        <v>0</v>
      </c>
      <c r="F8" s="222">
        <f>Number_Refueling_Positions*(Actual_Hours_of_Operation_per_Week*52/Average_Time_between_Refueling_Events)*Average_Gallons_per_Refueling_Event*VOC_Unc_EF_Spillage*(1/1000)*(1/2000)</f>
        <v>0</v>
      </c>
      <c r="G8" s="222">
        <v>0</v>
      </c>
      <c r="H8" s="223">
        <v>0</v>
      </c>
    </row>
    <row r="9" spans="2:8" ht="13.8" thickBot="1" x14ac:dyDescent="0.3">
      <c r="B9" s="229" t="s">
        <v>371</v>
      </c>
      <c r="C9" s="224">
        <f>SUM(C5:C8)</f>
        <v>0</v>
      </c>
      <c r="D9" s="224">
        <f t="shared" ref="D9:H9" si="0">SUM(D5:D8)</f>
        <v>0</v>
      </c>
      <c r="E9" s="224">
        <f t="shared" si="0"/>
        <v>0</v>
      </c>
      <c r="F9" s="224">
        <f t="shared" si="0"/>
        <v>0</v>
      </c>
      <c r="G9" s="224">
        <f t="shared" si="0"/>
        <v>0</v>
      </c>
      <c r="H9" s="225">
        <f t="shared" si="0"/>
        <v>0</v>
      </c>
    </row>
    <row r="10" spans="2:8" s="14" customFormat="1" ht="13.8" thickBot="1" x14ac:dyDescent="0.3">
      <c r="B10" s="105"/>
      <c r="C10" s="105"/>
      <c r="D10" s="105"/>
      <c r="E10" s="105"/>
      <c r="F10" s="105"/>
      <c r="G10" s="106"/>
      <c r="H10" s="106"/>
    </row>
    <row r="11" spans="2:8" ht="13.8" thickBot="1" x14ac:dyDescent="0.3">
      <c r="B11" s="326" t="s">
        <v>372</v>
      </c>
      <c r="C11" s="327"/>
      <c r="D11" s="327"/>
      <c r="E11" s="327"/>
      <c r="F11" s="327"/>
      <c r="G11" s="327"/>
      <c r="H11" s="328"/>
    </row>
    <row r="12" spans="2:8" ht="16.2" thickBot="1" x14ac:dyDescent="0.4">
      <c r="B12" s="88" t="s">
        <v>82</v>
      </c>
      <c r="C12" s="96" t="s">
        <v>66</v>
      </c>
      <c r="D12" s="96" t="s">
        <v>68</v>
      </c>
      <c r="E12" s="96" t="s">
        <v>69</v>
      </c>
      <c r="F12" s="96" t="s">
        <v>67</v>
      </c>
      <c r="G12" s="97" t="s">
        <v>53</v>
      </c>
      <c r="H12" s="98" t="s">
        <v>54</v>
      </c>
    </row>
    <row r="13" spans="2:8" x14ac:dyDescent="0.25">
      <c r="B13" s="226" t="s">
        <v>284</v>
      </c>
      <c r="C13" s="99">
        <v>0</v>
      </c>
      <c r="D13" s="99">
        <v>0</v>
      </c>
      <c r="E13" s="99">
        <v>0</v>
      </c>
      <c r="F13" s="99">
        <f>Number_Refueling_Positions*(8760/Fastest_Time_between_Start_of_Refueling_Events)*Average_Gallons_per_Refueling_Event*VOC_Reg_EF_Storage_Tank_Filling*(1/1000)*(1/2000)</f>
        <v>0</v>
      </c>
      <c r="G13" s="100">
        <v>0</v>
      </c>
      <c r="H13" s="101">
        <v>0</v>
      </c>
    </row>
    <row r="14" spans="2:8" x14ac:dyDescent="0.25">
      <c r="B14" s="227" t="s">
        <v>285</v>
      </c>
      <c r="C14" s="102">
        <v>0</v>
      </c>
      <c r="D14" s="102">
        <v>0</v>
      </c>
      <c r="E14" s="102">
        <v>0</v>
      </c>
      <c r="F14" s="99">
        <f>Number_Refueling_Positions*(8760/Fastest_Time_between_Start_of_Refueling_Events)*Average_Gallons_per_Refueling_Event*VOC_Reg_EF_Storage_Tank_Breathing_Losses*(1/1000)*(1/2000)</f>
        <v>0</v>
      </c>
      <c r="G14" s="103">
        <v>0</v>
      </c>
      <c r="H14" s="104">
        <v>0</v>
      </c>
    </row>
    <row r="15" spans="2:8" x14ac:dyDescent="0.25">
      <c r="B15" s="227" t="s">
        <v>286</v>
      </c>
      <c r="C15" s="102">
        <v>0</v>
      </c>
      <c r="D15" s="102">
        <v>0</v>
      </c>
      <c r="E15" s="102">
        <v>0</v>
      </c>
      <c r="F15" s="99">
        <f>Number_Refueling_Positions*(8760/Fastest_Time_between_Start_of_Refueling_Events)*Average_Gallons_per_Refueling_Event*VOC_Reg_EF_Dispensing*(1/1000)*(1/2000)</f>
        <v>0</v>
      </c>
      <c r="G15" s="103">
        <v>0</v>
      </c>
      <c r="H15" s="104">
        <v>0</v>
      </c>
    </row>
    <row r="16" spans="2:8" ht="13.8" thickBot="1" x14ac:dyDescent="0.3">
      <c r="B16" s="228" t="s">
        <v>287</v>
      </c>
      <c r="C16" s="222">
        <v>0</v>
      </c>
      <c r="D16" s="222">
        <v>0</v>
      </c>
      <c r="E16" s="222">
        <v>0</v>
      </c>
      <c r="F16" s="222">
        <f>Number_Refueling_Positions*(8760/Fastest_Time_between_Start_of_Refueling_Events)*Average_Gallons_per_Refueling_Event*VOC_Reg_EF_Spillage*(1/1000)*(1/2000)</f>
        <v>0</v>
      </c>
      <c r="G16" s="222">
        <v>0</v>
      </c>
      <c r="H16" s="223">
        <v>0</v>
      </c>
    </row>
    <row r="17" spans="2:8" ht="13.8" thickBot="1" x14ac:dyDescent="0.3">
      <c r="B17" s="229" t="s">
        <v>371</v>
      </c>
      <c r="C17" s="230">
        <f>SUM(C13:C16)</f>
        <v>0</v>
      </c>
      <c r="D17" s="230">
        <f t="shared" ref="D17:H17" si="1">SUM(D13:D16)</f>
        <v>0</v>
      </c>
      <c r="E17" s="230">
        <f t="shared" si="1"/>
        <v>0</v>
      </c>
      <c r="F17" s="230">
        <f t="shared" si="1"/>
        <v>0</v>
      </c>
      <c r="G17" s="230">
        <f t="shared" si="1"/>
        <v>0</v>
      </c>
      <c r="H17" s="231">
        <f t="shared" si="1"/>
        <v>0</v>
      </c>
    </row>
  </sheetData>
  <sheetProtection password="C969" sheet="1" objects="1" scenarios="1"/>
  <mergeCells count="2">
    <mergeCell ref="B3:H3"/>
    <mergeCell ref="B11:H11"/>
  </mergeCells>
  <dataValidations count="1">
    <dataValidation allowBlank="1" showInputMessage="1" showErrorMessage="1" prompt="This sheet is intended to summarize the components of your facility's emissions. A summary of total emissions and your registration status is located on the Output-Summary Printout sheet." sqref="B3:H3 B10:H11"/>
  </dataValidations>
  <pageMargins left="0.7" right="0.7" top="0.75" bottom="0.75" header="0.3" footer="0.3"/>
  <pageSetup orientation="landscape" r:id="rId1"/>
  <headerFooter>
    <oddFooter>&amp;LPage &amp;P of &amp;N&amp;C&amp;F&amp;RPrinted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zoomScaleNormal="100" workbookViewId="0">
      <selection sqref="A1:XFD1"/>
    </sheetView>
  </sheetViews>
  <sheetFormatPr defaultColWidth="3.33203125" defaultRowHeight="13.2" x14ac:dyDescent="0.25"/>
  <cols>
    <col min="1" max="1" width="16.109375" style="174" customWidth="1"/>
    <col min="2" max="2" width="4.6640625" style="174" customWidth="1"/>
    <col min="3" max="3" width="24.6640625" style="174" customWidth="1"/>
    <col min="4" max="4" width="5.5546875" style="174" customWidth="1"/>
    <col min="5" max="5" width="25.44140625" style="174" customWidth="1"/>
    <col min="6" max="6" width="32.44140625" style="174" customWidth="1"/>
    <col min="7" max="9" width="1.88671875" style="174" customWidth="1"/>
    <col min="10" max="10" width="3.109375" style="174" customWidth="1"/>
    <col min="11" max="11" width="16.6640625" style="43" hidden="1" customWidth="1"/>
    <col min="12" max="12" width="16.6640625" style="190" hidden="1" customWidth="1"/>
    <col min="13" max="13" width="18" style="190" hidden="1" customWidth="1"/>
    <col min="14" max="14" width="20.44140625" style="174" customWidth="1"/>
    <col min="15" max="58" width="1.88671875" style="174" customWidth="1"/>
    <col min="59" max="16384" width="3.33203125" style="174"/>
  </cols>
  <sheetData>
    <row r="1" spans="1:13" ht="24.75" customHeight="1" thickBot="1" x14ac:dyDescent="0.3"/>
    <row r="2" spans="1:13" ht="14.25" customHeight="1" x14ac:dyDescent="0.25">
      <c r="A2" s="15"/>
      <c r="B2" s="16"/>
      <c r="C2" s="16"/>
      <c r="D2" s="16"/>
      <c r="E2" s="16"/>
      <c r="F2" s="17"/>
    </row>
    <row r="3" spans="1:13" x14ac:dyDescent="0.25">
      <c r="A3" s="18" t="s">
        <v>30</v>
      </c>
      <c r="B3" s="76" t="str">
        <f>"  "&amp;Inputs!C4</f>
        <v xml:space="preserve">  Acme Gasoline Station</v>
      </c>
      <c r="C3" s="76"/>
      <c r="E3" s="191" t="str">
        <f>"Facility Contact:"&amp;"  "&amp;Inputs!C11</f>
        <v>Facility Contact:  John Doe</v>
      </c>
      <c r="F3" s="19"/>
    </row>
    <row r="4" spans="1:13" ht="14.25" customHeight="1" x14ac:dyDescent="0.25">
      <c r="A4" s="18" t="s">
        <v>31</v>
      </c>
      <c r="B4" s="76" t="str">
        <f>"  "&amp;Inputs!C5</f>
        <v xml:space="preserve">  101 Acme Way</v>
      </c>
      <c r="C4" s="76"/>
      <c r="E4" s="191" t="str">
        <f>"              Phone:"&amp;"  "&amp;Inputs!C12</f>
        <v xml:space="preserve">              Phone:  555-555-5555</v>
      </c>
      <c r="F4" s="19"/>
    </row>
    <row r="5" spans="1:13" x14ac:dyDescent="0.25">
      <c r="A5" s="20"/>
      <c r="B5" s="76" t="str">
        <f>"  "&amp;Inputs!C6&amp;", "&amp;VLOOKUP(Inputs!C7,'EPA Regional Contact Info'!$A$5:$B$49,2,FALSE)&amp;" "&amp;Inputs!C8</f>
        <v xml:space="preserve">  Albuquerque, NM 87101</v>
      </c>
      <c r="C5" s="76"/>
      <c r="E5" s="191" t="str">
        <f>"               Email:"&amp;"  "&amp;Inputs!C13</f>
        <v xml:space="preserve">               Email:  john.doe@acme.com</v>
      </c>
      <c r="F5" s="19"/>
    </row>
    <row r="6" spans="1:13" ht="13.8" thickBot="1" x14ac:dyDescent="0.3">
      <c r="A6" s="26"/>
      <c r="B6" s="27"/>
      <c r="C6" s="27"/>
      <c r="D6" s="27"/>
      <c r="E6" s="27"/>
      <c r="F6" s="28"/>
    </row>
    <row r="7" spans="1:13" ht="18" customHeight="1" thickBot="1" x14ac:dyDescent="0.3">
      <c r="A7" s="349" t="s">
        <v>60</v>
      </c>
      <c r="B7" s="350"/>
      <c r="C7" s="350"/>
      <c r="D7" s="350"/>
      <c r="E7" s="350"/>
      <c r="F7" s="351"/>
    </row>
    <row r="8" spans="1:13" ht="15.75" customHeight="1" x14ac:dyDescent="0.25">
      <c r="A8" s="352" t="s">
        <v>0</v>
      </c>
      <c r="B8" s="355" t="s">
        <v>368</v>
      </c>
      <c r="C8" s="356"/>
      <c r="D8" s="47"/>
      <c r="E8" s="243"/>
      <c r="F8" s="29" t="s">
        <v>13</v>
      </c>
      <c r="K8" s="329" t="s">
        <v>369</v>
      </c>
      <c r="L8" s="24" t="s">
        <v>12</v>
      </c>
      <c r="M8" s="330" t="s">
        <v>370</v>
      </c>
    </row>
    <row r="9" spans="1:13" x14ac:dyDescent="0.25">
      <c r="A9" s="353"/>
      <c r="B9" s="355"/>
      <c r="C9" s="356"/>
      <c r="D9" s="331" t="s">
        <v>343</v>
      </c>
      <c r="E9" s="332"/>
      <c r="F9" s="29" t="s">
        <v>85</v>
      </c>
      <c r="K9" s="329"/>
      <c r="L9" s="24" t="s">
        <v>85</v>
      </c>
      <c r="M9" s="330"/>
    </row>
    <row r="10" spans="1:13" ht="13.8" thickBot="1" x14ac:dyDescent="0.3">
      <c r="A10" s="354"/>
      <c r="B10" s="333" t="s">
        <v>1</v>
      </c>
      <c r="C10" s="334"/>
      <c r="D10" s="335" t="s">
        <v>1</v>
      </c>
      <c r="E10" s="336"/>
      <c r="F10" s="21" t="s">
        <v>1</v>
      </c>
      <c r="K10" s="329"/>
      <c r="L10" s="192" t="s">
        <v>1</v>
      </c>
      <c r="M10" s="330"/>
    </row>
    <row r="11" spans="1:13" ht="5.25" customHeight="1" x14ac:dyDescent="0.25">
      <c r="A11" s="78"/>
      <c r="B11" s="79"/>
      <c r="C11" s="193"/>
      <c r="D11" s="80"/>
      <c r="E11" s="194"/>
      <c r="F11" s="81"/>
      <c r="L11" s="195"/>
    </row>
    <row r="12" spans="1:13" x14ac:dyDescent="0.25">
      <c r="A12" s="196" t="s">
        <v>66</v>
      </c>
      <c r="B12" s="44"/>
      <c r="C12" s="197">
        <f>'Total Emissions'!C9</f>
        <v>0</v>
      </c>
      <c r="D12" s="14"/>
      <c r="E12" s="198">
        <f>'Total Emissions'!C17</f>
        <v>0</v>
      </c>
      <c r="F12" s="199">
        <f>IF(Inputs!$C$28="Attainment",10,5)</f>
        <v>10</v>
      </c>
      <c r="K12" s="43">
        <f>IF(E12&gt;=F12,1,0)</f>
        <v>0</v>
      </c>
      <c r="L12" s="200">
        <f>IF(Inputs!$C$28="Attainment",250,IF(Inputs!$C$28="Nonattainment - moderate",100,50))</f>
        <v>250</v>
      </c>
      <c r="M12" s="190">
        <f>IF(E12&gt;=L12,1,0)</f>
        <v>0</v>
      </c>
    </row>
    <row r="13" spans="1:13" ht="5.25" customHeight="1" x14ac:dyDescent="0.25">
      <c r="A13" s="201"/>
      <c r="B13" s="59"/>
      <c r="C13" s="197"/>
      <c r="D13" s="202"/>
      <c r="E13" s="203"/>
      <c r="F13" s="199"/>
      <c r="L13" s="200"/>
    </row>
    <row r="14" spans="1:13" ht="15.75" customHeight="1" x14ac:dyDescent="0.35">
      <c r="A14" s="196" t="s">
        <v>68</v>
      </c>
      <c r="B14" s="44"/>
      <c r="C14" s="197">
        <f>'Total Emissions'!D9</f>
        <v>0</v>
      </c>
      <c r="D14" s="14"/>
      <c r="E14" s="198">
        <f>'Total Emissions'!D17</f>
        <v>0</v>
      </c>
      <c r="F14" s="199">
        <f>IF(Inputs!$C$30="Attainment",10,5)</f>
        <v>10</v>
      </c>
      <c r="K14" s="43">
        <f t="shared" ref="K14:K22" si="0">IF(E14&gt;=F14,1,0)</f>
        <v>0</v>
      </c>
      <c r="L14" s="200">
        <f>IF(Inputs!$C$30="Attainment",250,IF(Inputs!$C$30="Nonattainment - marginal",100,IF(Inputs!$C$30="Nonattainment - moderate",100,IF(Inputs!$C$30="Nonattainment - serious",50,IF(Inputs!$C$30="Nonattainment - severe",25,10)))))</f>
        <v>250</v>
      </c>
      <c r="M14" s="190">
        <f t="shared" ref="M14:M22" si="1">IF(E14&gt;=L14,1,0)</f>
        <v>0</v>
      </c>
    </row>
    <row r="15" spans="1:13" ht="5.25" customHeight="1" x14ac:dyDescent="0.25">
      <c r="A15" s="201"/>
      <c r="B15" s="59"/>
      <c r="C15" s="197"/>
      <c r="D15" s="14"/>
      <c r="E15" s="204"/>
      <c r="F15" s="199"/>
      <c r="L15" s="200"/>
    </row>
    <row r="16" spans="1:13" ht="15.6" x14ac:dyDescent="0.35">
      <c r="A16" s="196" t="s">
        <v>69</v>
      </c>
      <c r="B16" s="44"/>
      <c r="C16" s="197">
        <f>'Total Emissions'!E9</f>
        <v>0</v>
      </c>
      <c r="D16" s="14"/>
      <c r="E16" s="198">
        <f>'Total Emissions'!E17</f>
        <v>0</v>
      </c>
      <c r="F16" s="199">
        <f>IF(Inputs!$C$32="Attainment",10,5)</f>
        <v>10</v>
      </c>
      <c r="K16" s="43">
        <f t="shared" si="0"/>
        <v>0</v>
      </c>
      <c r="L16" s="200">
        <f>IF(Inputs!$C$32="Attainment",250,100)</f>
        <v>250</v>
      </c>
      <c r="M16" s="190">
        <f t="shared" si="1"/>
        <v>0</v>
      </c>
    </row>
    <row r="17" spans="1:13" ht="5.25" customHeight="1" x14ac:dyDescent="0.25">
      <c r="A17" s="205"/>
      <c r="B17" s="45"/>
      <c r="C17" s="197"/>
      <c r="D17" s="14"/>
      <c r="E17" s="204"/>
      <c r="F17" s="199"/>
      <c r="L17" s="200"/>
    </row>
    <row r="18" spans="1:13" x14ac:dyDescent="0.25">
      <c r="A18" s="196" t="s">
        <v>67</v>
      </c>
      <c r="B18" s="44"/>
      <c r="C18" s="197">
        <f>'Total Emissions'!F9</f>
        <v>0</v>
      </c>
      <c r="D18" s="14"/>
      <c r="E18" s="198">
        <f>'Total Emissions'!F17</f>
        <v>0</v>
      </c>
      <c r="F18" s="199">
        <f>IF(Inputs!$C$30="Attainment",5,2)</f>
        <v>5</v>
      </c>
      <c r="K18" s="43">
        <f t="shared" si="0"/>
        <v>0</v>
      </c>
      <c r="L18" s="200">
        <f>IF(Inputs!$C$30="Attainment",250,IF(Inputs!$C$30="Nonattainment - marginal",100,IF(Inputs!$C$30="Nonattainment - moderate",100,IF(Inputs!$C$30="Nonattainment - serious",50,IF(Inputs!$C$30="Nonattainment - severe",25,10)))))</f>
        <v>250</v>
      </c>
      <c r="M18" s="190">
        <f t="shared" si="1"/>
        <v>0</v>
      </c>
    </row>
    <row r="19" spans="1:13" ht="5.25" customHeight="1" x14ac:dyDescent="0.25">
      <c r="A19" s="206"/>
      <c r="B19" s="60"/>
      <c r="C19" s="197"/>
      <c r="D19" s="14"/>
      <c r="E19" s="204"/>
      <c r="F19" s="199"/>
      <c r="L19" s="200"/>
    </row>
    <row r="20" spans="1:13" ht="15.6" x14ac:dyDescent="0.35">
      <c r="A20" s="196" t="s">
        <v>53</v>
      </c>
      <c r="B20" s="44"/>
      <c r="C20" s="197">
        <f>'Total Emissions'!G9</f>
        <v>0</v>
      </c>
      <c r="D20" s="14"/>
      <c r="E20" s="198">
        <f>'Total Emissions'!G17</f>
        <v>0</v>
      </c>
      <c r="F20" s="199">
        <f>IF(Inputs!$C$34="Attainment",5,1)</f>
        <v>5</v>
      </c>
      <c r="K20" s="43">
        <f t="shared" si="0"/>
        <v>0</v>
      </c>
      <c r="L20" s="200">
        <f>IF(Inputs!$C$34="Attainment",250,IF(Inputs!$C$34="Nonattainment - moderate",100,70))</f>
        <v>250</v>
      </c>
      <c r="M20" s="190">
        <f t="shared" si="1"/>
        <v>0</v>
      </c>
    </row>
    <row r="21" spans="1:13" ht="5.25" customHeight="1" x14ac:dyDescent="0.25">
      <c r="A21" s="201"/>
      <c r="B21" s="59"/>
      <c r="C21" s="197"/>
      <c r="D21" s="14"/>
      <c r="E21" s="204"/>
      <c r="F21" s="207"/>
      <c r="L21" s="208"/>
    </row>
    <row r="22" spans="1:13" ht="15.6" x14ac:dyDescent="0.35">
      <c r="A22" s="209" t="s">
        <v>54</v>
      </c>
      <c r="B22" s="61"/>
      <c r="C22" s="197">
        <f>'Total Emissions'!H9</f>
        <v>0</v>
      </c>
      <c r="D22" s="14"/>
      <c r="E22" s="198">
        <f>'Total Emissions'!H17</f>
        <v>0</v>
      </c>
      <c r="F22" s="199">
        <f>IF(Inputs!$C$36="Attainment",3,0.6)</f>
        <v>3</v>
      </c>
      <c r="K22" s="43">
        <f t="shared" si="0"/>
        <v>0</v>
      </c>
      <c r="L22" s="200">
        <f>IF(Inputs!$C$36="Attainment",250,100)</f>
        <v>250</v>
      </c>
      <c r="M22" s="190">
        <f t="shared" si="1"/>
        <v>0</v>
      </c>
    </row>
    <row r="23" spans="1:13" ht="5.25" customHeight="1" x14ac:dyDescent="0.25">
      <c r="A23" s="22"/>
      <c r="B23" s="46"/>
      <c r="C23" s="210"/>
      <c r="D23" s="14"/>
      <c r="E23" s="49"/>
      <c r="F23" s="23"/>
      <c r="L23" s="211"/>
    </row>
    <row r="24" spans="1:13" x14ac:dyDescent="0.25">
      <c r="A24" s="337" t="s">
        <v>29</v>
      </c>
      <c r="B24" s="338"/>
      <c r="C24" s="338"/>
      <c r="D24" s="338"/>
      <c r="E24" s="338"/>
      <c r="F24" s="339"/>
      <c r="L24" s="212"/>
    </row>
    <row r="25" spans="1:13" x14ac:dyDescent="0.25">
      <c r="A25" s="183"/>
      <c r="B25" s="24"/>
      <c r="C25" s="24"/>
      <c r="D25" s="24"/>
      <c r="E25" s="24"/>
      <c r="F25" s="62"/>
      <c r="L25" s="195"/>
    </row>
    <row r="26" spans="1:13" x14ac:dyDescent="0.25">
      <c r="A26" s="20"/>
      <c r="B26" s="14"/>
      <c r="C26" s="63">
        <v>100</v>
      </c>
      <c r="D26" s="13" t="s">
        <v>47</v>
      </c>
      <c r="E26" s="14"/>
      <c r="F26" s="62"/>
      <c r="G26" s="24"/>
      <c r="K26" s="174"/>
      <c r="L26" s="43"/>
    </row>
    <row r="27" spans="1:13" x14ac:dyDescent="0.25">
      <c r="A27" s="20"/>
      <c r="B27" s="14"/>
      <c r="C27" s="25">
        <v>50</v>
      </c>
      <c r="D27" s="13" t="s">
        <v>27</v>
      </c>
      <c r="E27" s="14"/>
      <c r="F27" s="19"/>
      <c r="L27" s="195"/>
    </row>
    <row r="28" spans="1:13" x14ac:dyDescent="0.25">
      <c r="A28" s="20"/>
      <c r="B28" s="14"/>
      <c r="C28" s="25">
        <v>0</v>
      </c>
      <c r="D28" s="13" t="s">
        <v>28</v>
      </c>
      <c r="E28" s="14"/>
      <c r="F28" s="19"/>
    </row>
    <row r="29" spans="1:13" ht="13.8" thickBot="1" x14ac:dyDescent="0.3">
      <c r="A29" s="26"/>
      <c r="B29" s="27"/>
      <c r="C29" s="27"/>
      <c r="D29" s="27"/>
      <c r="E29" s="27"/>
      <c r="F29" s="28"/>
    </row>
    <row r="30" spans="1:13" ht="22.5" customHeight="1" thickBot="1" x14ac:dyDescent="0.3">
      <c r="A30" s="340" t="str">
        <f>IF(OR($M$12=1,$M$14=1,$M$16=1,$M$18=1,$M$20=1,$M$22=1),"PLEASE CONSULT WITH YOUR EPA REGIONAL CONTACT LISTED BELOW",IF(OR(K12=1,K14=1,K16=1,K18=1,K20=1,K22=1),"YOU ARE REQUIRED TO REGISTER YOUR FACILITY UNDER THE TRIBAL NEW SOURCE REVIEW RULE","PLEASE SEE NOTE BELOW"))</f>
        <v>PLEASE SEE NOTE BELOW</v>
      </c>
      <c r="B30" s="341"/>
      <c r="C30" s="341"/>
      <c r="D30" s="341"/>
      <c r="E30" s="341"/>
      <c r="F30" s="342"/>
    </row>
    <row r="31" spans="1:13" x14ac:dyDescent="0.25">
      <c r="A31" s="15"/>
      <c r="B31" s="16"/>
      <c r="C31" s="16"/>
      <c r="D31" s="16"/>
      <c r="E31" s="16"/>
      <c r="F31" s="17"/>
    </row>
    <row r="32" spans="1:13" ht="164.25" customHeight="1" thickBot="1" x14ac:dyDescent="0.3">
      <c r="A32" s="343" t="str">
        <f>IF(OR($M$12=1,$M$14=1,$M$16=1,$M$18=1,$M$20=1,$M$22=1),"The allowable emissions at your facility exceed the major source threshold for one or more pollutants. Please consult with your EPA Regional contact listed below to determine applicable permitting requirements.",IF($A$30="You are required to register your facility under the Tribal New Source Review Rule","Please print and mail this page to your EPA Regional contact listed below. Alternatively, you may scan the printed page and email it to your EPA Regional contact.","If your facility"&amp;" has additional sources of emissions, such as emergency generators, you are required to complete all applicable registration calculators and sum the total emissions from"&amp;" each calculator to determine your registration requirement.  If the sum of total emissions from all applicable calculators is below the minor source threshold for every"&amp;" pollutant, then you are not required to register your facility and no further action is required. If the sum of total emissions from all applicable calculators"&amp;" exceeds the minor source threshold for any pollutant, then you are required to register your facility under the"&amp;" Tribal New Source Review Rule. If you are required to register, please contact your EPA Regional Office listed below."))</f>
        <v>If your facility has additional sources of emissions, such as emergency generators, you are required to complete all applicable registration calculators and sum the total emissions from each calculator to determine your registration requirement.  If the sum of total emissions from all applicable calculators is below the minor source threshold for every pollutant, then you are not required to register your facility and no further action is required. If the sum of total emissions from all applicable calculators exceeds the minor source threshold for any pollutant, then you are required to register your facility under the Tribal New Source Review Rule. If you are required to register, please contact your EPA Regional Office listed below.</v>
      </c>
      <c r="B32" s="344"/>
      <c r="C32" s="344"/>
      <c r="D32" s="344"/>
      <c r="E32" s="344"/>
      <c r="F32" s="345"/>
    </row>
    <row r="33" spans="1:6" s="174" customFormat="1" ht="15.75" customHeight="1" thickBot="1" x14ac:dyDescent="0.3">
      <c r="A33" s="346" t="str">
        <f>"U.S. Environmental Protection Agency Region "&amp;VLOOKUP(Inputs!$C$7,'EPA Regional Contact Info'!$A$5:$C$49,3,FALSE)&amp;" Contact"</f>
        <v>U.S. Environmental Protection Agency Region 6 Contact</v>
      </c>
      <c r="B33" s="347"/>
      <c r="C33" s="347"/>
      <c r="D33" s="347"/>
      <c r="E33" s="347"/>
      <c r="F33" s="348"/>
    </row>
    <row r="34" spans="1:6" s="174" customFormat="1" ht="15.6" x14ac:dyDescent="0.3">
      <c r="A34" s="213"/>
      <c r="B34" s="214" t="s">
        <v>278</v>
      </c>
      <c r="C34" s="138"/>
      <c r="D34" s="140" t="str">
        <f>Inputs!C16</f>
        <v>Bonnie Braganza</v>
      </c>
      <c r="E34" s="138"/>
      <c r="F34" s="215"/>
    </row>
    <row r="35" spans="1:6" s="174" customFormat="1" ht="15.6" x14ac:dyDescent="0.3">
      <c r="A35" s="216"/>
      <c r="B35" s="217" t="s">
        <v>279</v>
      </c>
      <c r="C35" s="139"/>
      <c r="D35" s="141" t="str">
        <f>Inputs!C22</f>
        <v>U.S. Environmental Protection Agency Region 6</v>
      </c>
      <c r="E35" s="139"/>
      <c r="F35" s="218"/>
    </row>
    <row r="36" spans="1:6" s="174" customFormat="1" ht="15.6" x14ac:dyDescent="0.3">
      <c r="A36" s="216"/>
      <c r="B36" s="217"/>
      <c r="C36" s="139"/>
      <c r="D36" s="141" t="str">
        <f>Inputs!C23</f>
        <v>1445 Ross Avenue, Suite 1200</v>
      </c>
      <c r="E36" s="139"/>
      <c r="F36" s="218"/>
    </row>
    <row r="37" spans="1:6" s="174" customFormat="1" ht="15.6" x14ac:dyDescent="0.3">
      <c r="A37" s="216"/>
      <c r="B37" s="217"/>
      <c r="C37" s="139"/>
      <c r="D37" s="141" t="str">
        <f>Inputs!C24</f>
        <v>MC: 6PD</v>
      </c>
      <c r="E37" s="139"/>
      <c r="F37" s="218"/>
    </row>
    <row r="38" spans="1:6" s="174" customFormat="1" ht="15.6" x14ac:dyDescent="0.3">
      <c r="A38" s="216"/>
      <c r="B38" s="217"/>
      <c r="C38" s="139"/>
      <c r="D38" s="141" t="str">
        <f>Inputs!C25</f>
        <v>Dallas, TX 75202-2733</v>
      </c>
      <c r="E38" s="139"/>
      <c r="F38" s="218"/>
    </row>
    <row r="39" spans="1:6" s="174" customFormat="1" ht="15.6" x14ac:dyDescent="0.3">
      <c r="A39" s="216"/>
      <c r="B39" s="217"/>
      <c r="C39" s="139"/>
      <c r="D39" s="141"/>
      <c r="E39" s="139"/>
      <c r="F39" s="218"/>
    </row>
    <row r="40" spans="1:6" s="174" customFormat="1" ht="15.6" x14ac:dyDescent="0.3">
      <c r="A40" s="216"/>
      <c r="B40" s="217" t="s">
        <v>280</v>
      </c>
      <c r="C40" s="139"/>
      <c r="D40" s="141" t="str">
        <f>Inputs!C17</f>
        <v>214-665-7340</v>
      </c>
      <c r="E40" s="139"/>
      <c r="F40" s="218"/>
    </row>
    <row r="41" spans="1:6" s="174" customFormat="1" ht="15.6" x14ac:dyDescent="0.3">
      <c r="A41" s="216"/>
      <c r="B41" s="217" t="s">
        <v>32</v>
      </c>
      <c r="C41" s="139"/>
      <c r="D41" s="141" t="str">
        <f>Inputs!C18</f>
        <v>braganza.bonnie@epa.gov</v>
      </c>
      <c r="E41" s="139"/>
      <c r="F41" s="218"/>
    </row>
    <row r="42" spans="1:6" s="174" customFormat="1" ht="13.8" thickBot="1" x14ac:dyDescent="0.3">
      <c r="A42" s="219"/>
      <c r="B42" s="220"/>
      <c r="C42" s="220"/>
      <c r="D42" s="220"/>
      <c r="E42" s="220"/>
      <c r="F42" s="221"/>
    </row>
  </sheetData>
  <sheetProtection password="C969" sheet="1" objects="1" scenarios="1"/>
  <mergeCells count="12">
    <mergeCell ref="A24:F24"/>
    <mergeCell ref="A30:F30"/>
    <mergeCell ref="A32:F32"/>
    <mergeCell ref="A33:F33"/>
    <mergeCell ref="A7:F7"/>
    <mergeCell ref="A8:A10"/>
    <mergeCell ref="B8:C9"/>
    <mergeCell ref="K8:K10"/>
    <mergeCell ref="M8:M10"/>
    <mergeCell ref="D9:E9"/>
    <mergeCell ref="B10:C10"/>
    <mergeCell ref="D10:E10"/>
  </mergeCells>
  <conditionalFormatting sqref="A33 A32:F32">
    <cfRule type="expression" dxfId="7" priority="3">
      <formula>$A$30="PLEASE SEE NOTE BELOW"</formula>
    </cfRule>
  </conditionalFormatting>
  <conditionalFormatting sqref="A30:F30">
    <cfRule type="expression" dxfId="6" priority="2">
      <formula>$A$30="You are required to register your facility under the tribal new source review rule"</formula>
    </cfRule>
  </conditionalFormatting>
  <conditionalFormatting sqref="C27:C28">
    <cfRule type="iconSet" priority="4">
      <iconSet iconSet="3Symbols" showValue="0" reverse="1">
        <cfvo type="percent" val="0"/>
        <cfvo type="num" val="0" gte="0"/>
        <cfvo type="num" val="100"/>
      </iconSet>
    </cfRule>
  </conditionalFormatting>
  <conditionalFormatting sqref="C12 E12">
    <cfRule type="cellIs" dxfId="5" priority="5" operator="greaterThanOrEqual">
      <formula>$F$12</formula>
    </cfRule>
  </conditionalFormatting>
  <conditionalFormatting sqref="C14 E14">
    <cfRule type="cellIs" dxfId="4" priority="7" operator="greaterThanOrEqual">
      <formula>$F$14</formula>
    </cfRule>
  </conditionalFormatting>
  <conditionalFormatting sqref="C16 E16">
    <cfRule type="cellIs" dxfId="3" priority="9" operator="greaterThanOrEqual">
      <formula>$F$16</formula>
    </cfRule>
  </conditionalFormatting>
  <conditionalFormatting sqref="C18 E18">
    <cfRule type="cellIs" dxfId="2" priority="11" operator="greaterThanOrEqual">
      <formula>$F$18</formula>
    </cfRule>
  </conditionalFormatting>
  <conditionalFormatting sqref="C20 E20">
    <cfRule type="cellIs" dxfId="1" priority="13" operator="greaterThanOrEqual">
      <formula>$F$20</formula>
    </cfRule>
  </conditionalFormatting>
  <conditionalFormatting sqref="C22 E22">
    <cfRule type="cellIs" dxfId="0" priority="15" operator="greaterThanOrEqual">
      <formula>$F$22</formula>
    </cfRule>
  </conditionalFormatting>
  <conditionalFormatting sqref="C26">
    <cfRule type="iconSet" priority="1">
      <iconSet iconSet="3Symbols" showValue="0" reverse="1">
        <cfvo type="percent" val="0"/>
        <cfvo type="num" val="0" gte="0"/>
        <cfvo type="num" val="100"/>
      </iconSet>
    </cfRule>
  </conditionalFormatting>
  <conditionalFormatting sqref="E12">
    <cfRule type="iconSet" priority="6">
      <iconSet iconSet="3Symbols" reverse="1">
        <cfvo type="percent" val="0"/>
        <cfvo type="formula" val="$F$12"/>
        <cfvo type="formula" val="$L$12"/>
      </iconSet>
    </cfRule>
  </conditionalFormatting>
  <conditionalFormatting sqref="E14">
    <cfRule type="iconSet" priority="8">
      <iconSet iconSet="3Symbols" reverse="1">
        <cfvo type="percent" val="0"/>
        <cfvo type="formula" val="$F$14"/>
        <cfvo type="formula" val="$L$14"/>
      </iconSet>
    </cfRule>
  </conditionalFormatting>
  <conditionalFormatting sqref="E16">
    <cfRule type="iconSet" priority="10">
      <iconSet iconSet="3Symbols" reverse="1">
        <cfvo type="percent" val="0"/>
        <cfvo type="formula" val="$F$16"/>
        <cfvo type="formula" val="$L$16"/>
      </iconSet>
    </cfRule>
  </conditionalFormatting>
  <conditionalFormatting sqref="E18">
    <cfRule type="iconSet" priority="12">
      <iconSet iconSet="3Symbols" reverse="1">
        <cfvo type="percent" val="0"/>
        <cfvo type="formula" val="$F$18"/>
        <cfvo type="formula" val="$L$18"/>
      </iconSet>
    </cfRule>
  </conditionalFormatting>
  <conditionalFormatting sqref="E20">
    <cfRule type="iconSet" priority="14">
      <iconSet iconSet="3Symbols" reverse="1">
        <cfvo type="percent" val="0"/>
        <cfvo type="formula" val="$F$20"/>
        <cfvo type="formula" val="$L$20"/>
      </iconSet>
    </cfRule>
  </conditionalFormatting>
  <conditionalFormatting sqref="E22">
    <cfRule type="iconSet" priority="16">
      <iconSet iconSet="3Symbols" reverse="1">
        <cfvo type="percent" val="0"/>
        <cfvo type="formula" val="$F$22"/>
        <cfvo type="formula" val="$L$22"/>
      </iconSet>
    </cfRule>
  </conditionalFormatting>
  <printOptions horizontalCentered="1" gridLinesSet="0"/>
  <pageMargins left="0.4" right="0.4" top="0.7" bottom="0.3" header="0.25" footer="0.25"/>
  <pageSetup scale="75" orientation="portrait" horizontalDpi="1200" verticalDpi="1200" r:id="rId1"/>
  <headerFooter alignWithMargins="0">
    <oddHeader xml:space="preserve">&amp;C&amp;"Arial,Bold"&amp;14
Gasoline Dispensing Registration&amp;"Arial,Regular"&amp;10
Summary Printout
</oddHeader>
    <oddFooter>&amp;L&amp;F&amp;RPrinted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G26"/>
  <sheetViews>
    <sheetView workbookViewId="0">
      <selection sqref="A1:F1"/>
    </sheetView>
  </sheetViews>
  <sheetFormatPr defaultRowHeight="13.2" x14ac:dyDescent="0.25"/>
  <cols>
    <col min="1" max="1" width="17.88671875" style="11" bestFit="1" customWidth="1"/>
    <col min="2" max="2" width="17.5546875" style="6" customWidth="1"/>
    <col min="3" max="3" width="30.109375" customWidth="1"/>
    <col min="4" max="5" width="20" style="6" customWidth="1"/>
    <col min="6" max="6" width="25" style="6" customWidth="1"/>
    <col min="7" max="7" width="26.6640625" bestFit="1" customWidth="1"/>
  </cols>
  <sheetData>
    <row r="1" spans="1:7" ht="17.399999999999999" x14ac:dyDescent="0.3">
      <c r="A1" s="358" t="s">
        <v>281</v>
      </c>
      <c r="B1" s="358"/>
      <c r="C1" s="358"/>
      <c r="D1" s="358"/>
      <c r="E1" s="358"/>
      <c r="F1" s="358"/>
    </row>
    <row r="2" spans="1:7" x14ac:dyDescent="0.25">
      <c r="A2" s="357" t="s">
        <v>411</v>
      </c>
      <c r="B2" s="357"/>
      <c r="C2" s="357"/>
      <c r="D2" s="357"/>
      <c r="E2" s="357"/>
      <c r="F2" s="357"/>
    </row>
    <row r="4" spans="1:7" x14ac:dyDescent="0.25">
      <c r="A4" s="10" t="s">
        <v>25</v>
      </c>
      <c r="B4" s="3" t="s">
        <v>21</v>
      </c>
      <c r="C4" s="3" t="s">
        <v>23</v>
      </c>
      <c r="D4" s="3" t="s">
        <v>22</v>
      </c>
      <c r="E4" s="8" t="s">
        <v>38</v>
      </c>
      <c r="F4" s="8" t="s">
        <v>40</v>
      </c>
      <c r="G4" s="3" t="s">
        <v>24</v>
      </c>
    </row>
    <row r="5" spans="1:7" ht="30" customHeight="1" x14ac:dyDescent="0.25">
      <c r="A5" s="32">
        <v>1</v>
      </c>
      <c r="B5" s="33" t="s">
        <v>317</v>
      </c>
      <c r="C5" s="34" t="s">
        <v>37</v>
      </c>
      <c r="D5" s="83" t="s">
        <v>282</v>
      </c>
      <c r="E5" s="5" t="s">
        <v>39</v>
      </c>
      <c r="F5" s="54" t="s">
        <v>316</v>
      </c>
      <c r="G5" s="35" t="s">
        <v>75</v>
      </c>
    </row>
    <row r="6" spans="1:7" ht="114" customHeight="1" x14ac:dyDescent="0.25">
      <c r="A6" s="36">
        <v>1.1000000000000001</v>
      </c>
      <c r="B6" s="33" t="s">
        <v>376</v>
      </c>
      <c r="C6" s="37" t="s">
        <v>401</v>
      </c>
      <c r="D6" s="55" t="s">
        <v>282</v>
      </c>
      <c r="E6" s="55" t="s">
        <v>39</v>
      </c>
      <c r="F6" s="55" t="s">
        <v>316</v>
      </c>
      <c r="G6" s="35" t="s">
        <v>75</v>
      </c>
    </row>
    <row r="7" spans="1:7" ht="27.75" customHeight="1" x14ac:dyDescent="0.25">
      <c r="A7" s="40">
        <v>1.2</v>
      </c>
      <c r="B7" s="253" t="s">
        <v>409</v>
      </c>
      <c r="C7" s="41" t="s">
        <v>410</v>
      </c>
      <c r="D7" s="38" t="s">
        <v>282</v>
      </c>
      <c r="E7" s="38" t="s">
        <v>39</v>
      </c>
      <c r="F7" s="38" t="s">
        <v>316</v>
      </c>
      <c r="G7" s="254" t="s">
        <v>75</v>
      </c>
    </row>
    <row r="8" spans="1:7" ht="16.5" customHeight="1" x14ac:dyDescent="0.25">
      <c r="A8" s="40"/>
      <c r="B8" s="38"/>
      <c r="C8" s="41"/>
      <c r="D8" s="38"/>
      <c r="E8" s="38"/>
      <c r="F8" s="38"/>
      <c r="G8" s="39"/>
    </row>
    <row r="9" spans="1:7" ht="16.5" customHeight="1" x14ac:dyDescent="0.25">
      <c r="A9" s="40"/>
      <c r="B9" s="38"/>
      <c r="C9" s="41"/>
      <c r="D9" s="38"/>
      <c r="E9" s="38"/>
      <c r="F9" s="38"/>
      <c r="G9" s="39"/>
    </row>
    <row r="10" spans="1:7" ht="16.5" customHeight="1" x14ac:dyDescent="0.25">
      <c r="A10" s="40"/>
      <c r="B10" s="38"/>
      <c r="C10" s="41"/>
      <c r="D10" s="38"/>
      <c r="E10" s="38"/>
      <c r="F10" s="38"/>
      <c r="G10" s="39"/>
    </row>
    <row r="11" spans="1:7" ht="16.5" customHeight="1" x14ac:dyDescent="0.25">
      <c r="A11" s="40"/>
      <c r="B11" s="38"/>
      <c r="C11" s="41"/>
      <c r="D11" s="38"/>
      <c r="E11" s="38"/>
      <c r="F11" s="38"/>
      <c r="G11" s="39"/>
    </row>
    <row r="12" spans="1:7" ht="16.5" customHeight="1" x14ac:dyDescent="0.25">
      <c r="A12" s="40"/>
      <c r="B12" s="38"/>
      <c r="C12" s="41"/>
      <c r="D12" s="38"/>
      <c r="E12" s="38"/>
      <c r="F12" s="38"/>
      <c r="G12" s="39"/>
    </row>
    <row r="13" spans="1:7" ht="16.5" customHeight="1" x14ac:dyDescent="0.25">
      <c r="A13" s="40"/>
      <c r="B13" s="38"/>
      <c r="C13" s="41"/>
      <c r="D13" s="38"/>
      <c r="E13" s="38"/>
      <c r="F13" s="38"/>
      <c r="G13" s="39"/>
    </row>
    <row r="14" spans="1:7" ht="16.5" customHeight="1" x14ac:dyDescent="0.25">
      <c r="A14" s="40"/>
      <c r="B14" s="38"/>
      <c r="C14" s="41"/>
      <c r="D14" s="38"/>
      <c r="E14" s="38"/>
      <c r="F14" s="38"/>
      <c r="G14" s="39"/>
    </row>
    <row r="15" spans="1:7" ht="16.5" customHeight="1" x14ac:dyDescent="0.25">
      <c r="A15" s="40"/>
      <c r="B15" s="38"/>
      <c r="C15" s="41"/>
      <c r="D15" s="38"/>
      <c r="E15" s="38"/>
      <c r="F15" s="38"/>
      <c r="G15" s="39"/>
    </row>
    <row r="16" spans="1:7" ht="16.5" customHeight="1" x14ac:dyDescent="0.25">
      <c r="A16" s="40"/>
      <c r="B16" s="38"/>
      <c r="C16" s="41"/>
      <c r="D16" s="38"/>
      <c r="E16" s="38"/>
      <c r="F16" s="38"/>
      <c r="G16" s="39"/>
    </row>
    <row r="17" spans="1:7" ht="16.5" customHeight="1" x14ac:dyDescent="0.25">
      <c r="A17" s="40"/>
      <c r="B17" s="38"/>
      <c r="C17" s="41"/>
      <c r="D17" s="38"/>
      <c r="E17" s="38"/>
      <c r="F17" s="38"/>
      <c r="G17" s="39"/>
    </row>
    <row r="18" spans="1:7" ht="16.5" customHeight="1" x14ac:dyDescent="0.25">
      <c r="A18" s="40"/>
      <c r="B18" s="38"/>
      <c r="C18" s="41"/>
      <c r="D18" s="38"/>
      <c r="E18" s="38"/>
      <c r="F18" s="38"/>
      <c r="G18" s="39"/>
    </row>
    <row r="19" spans="1:7" ht="16.5" customHeight="1" x14ac:dyDescent="0.25">
      <c r="A19" s="40"/>
      <c r="B19" s="38"/>
      <c r="C19" s="41"/>
      <c r="D19" s="38"/>
      <c r="E19" s="38"/>
      <c r="F19" s="38"/>
      <c r="G19" s="39"/>
    </row>
    <row r="20" spans="1:7" ht="16.5" customHeight="1" x14ac:dyDescent="0.25">
      <c r="A20" s="40"/>
      <c r="B20" s="38"/>
      <c r="C20" s="41"/>
      <c r="D20" s="38"/>
      <c r="E20" s="38"/>
      <c r="F20" s="38"/>
      <c r="G20" s="39"/>
    </row>
    <row r="21" spans="1:7" ht="16.5" customHeight="1" x14ac:dyDescent="0.25">
      <c r="A21" s="40"/>
      <c r="B21" s="38"/>
      <c r="C21" s="41"/>
      <c r="D21" s="38"/>
      <c r="E21" s="38"/>
      <c r="F21" s="38"/>
      <c r="G21" s="39"/>
    </row>
    <row r="22" spans="1:7" ht="16.5" customHeight="1" x14ac:dyDescent="0.25">
      <c r="A22" s="40"/>
      <c r="B22" s="38"/>
      <c r="C22" s="41"/>
      <c r="D22" s="38"/>
      <c r="E22" s="38"/>
      <c r="F22" s="38"/>
      <c r="G22" s="39"/>
    </row>
    <row r="23" spans="1:7" ht="16.5" customHeight="1" x14ac:dyDescent="0.25">
      <c r="A23" s="40"/>
      <c r="B23" s="38"/>
      <c r="C23" s="41"/>
      <c r="D23" s="38"/>
      <c r="E23" s="38"/>
      <c r="F23" s="38"/>
      <c r="G23" s="39"/>
    </row>
    <row r="24" spans="1:7" ht="16.5" customHeight="1" x14ac:dyDescent="0.25">
      <c r="A24" s="40"/>
      <c r="B24" s="38"/>
      <c r="C24" s="41"/>
      <c r="D24" s="38"/>
      <c r="E24" s="38"/>
      <c r="F24" s="38"/>
      <c r="G24" s="39"/>
    </row>
    <row r="25" spans="1:7" ht="16.5" customHeight="1" x14ac:dyDescent="0.25">
      <c r="A25" s="40"/>
      <c r="B25" s="38"/>
      <c r="C25" s="41"/>
      <c r="D25" s="38"/>
      <c r="E25" s="38"/>
      <c r="F25" s="38"/>
      <c r="G25" s="39"/>
    </row>
    <row r="26" spans="1:7" ht="16.5" customHeight="1" x14ac:dyDescent="0.25">
      <c r="A26" s="40"/>
      <c r="B26" s="38"/>
      <c r="C26" s="41"/>
      <c r="D26" s="38"/>
      <c r="E26" s="38"/>
      <c r="F26" s="38"/>
      <c r="G26" s="39"/>
    </row>
  </sheetData>
  <mergeCells count="2">
    <mergeCell ref="A2:F2"/>
    <mergeCell ref="A1:F1"/>
  </mergeCells>
  <hyperlinks>
    <hyperlink ref="G5" r:id="rId1"/>
    <hyperlink ref="G6" r:id="rId2"/>
    <hyperlink ref="G7" r:id="rId3"/>
  </hyperlinks>
  <pageMargins left="0.7" right="0.7" top="0.75" bottom="0.75" header="0.3" footer="0.3"/>
  <pageSetup scale="79"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G14"/>
  <sheetViews>
    <sheetView zoomScaleNormal="100" workbookViewId="0">
      <pane ySplit="3" topLeftCell="A4" activePane="bottomLeft" state="frozen"/>
      <selection pane="bottomLeft" activeCell="A4" sqref="A4"/>
    </sheetView>
  </sheetViews>
  <sheetFormatPr defaultRowHeight="13.2" x14ac:dyDescent="0.25"/>
  <cols>
    <col min="1" max="1" width="34.44140625" style="4" customWidth="1"/>
    <col min="2" max="2" width="17" customWidth="1"/>
    <col min="3" max="3" width="26" style="7" customWidth="1"/>
    <col min="4" max="4" width="28.109375" style="7" bestFit="1" customWidth="1"/>
    <col min="5" max="5" width="17" customWidth="1"/>
    <col min="6" max="6" width="19.6640625" customWidth="1"/>
    <col min="7" max="7" width="40.6640625" customWidth="1"/>
  </cols>
  <sheetData>
    <row r="1" spans="1:7" ht="17.399999999999999" x14ac:dyDescent="0.3">
      <c r="A1" s="1" t="s">
        <v>33</v>
      </c>
      <c r="B1" s="2"/>
    </row>
    <row r="2" spans="1:7" x14ac:dyDescent="0.25">
      <c r="A2" s="359"/>
      <c r="B2" s="359"/>
      <c r="C2" s="359"/>
      <c r="D2" s="359"/>
      <c r="E2" s="359"/>
      <c r="F2" s="359"/>
      <c r="G2" s="359"/>
    </row>
    <row r="3" spans="1:7" ht="13.8" thickBot="1" x14ac:dyDescent="0.3">
      <c r="A3" s="115" t="s">
        <v>36</v>
      </c>
      <c r="B3" s="115" t="s">
        <v>0</v>
      </c>
      <c r="C3" s="116" t="s">
        <v>397</v>
      </c>
      <c r="D3" s="116" t="s">
        <v>396</v>
      </c>
      <c r="E3" s="115" t="s">
        <v>35</v>
      </c>
      <c r="F3" s="115" t="s">
        <v>34</v>
      </c>
      <c r="G3" s="117" t="s">
        <v>36</v>
      </c>
    </row>
    <row r="4" spans="1:7" ht="15.6" x14ac:dyDescent="0.25">
      <c r="A4" s="118" t="s">
        <v>298</v>
      </c>
      <c r="B4" s="119" t="s">
        <v>67</v>
      </c>
      <c r="C4" s="120">
        <v>11.5</v>
      </c>
      <c r="D4" s="121">
        <f>C4</f>
        <v>11.5</v>
      </c>
      <c r="E4" s="119" t="s">
        <v>70</v>
      </c>
      <c r="F4" s="119" t="s">
        <v>74</v>
      </c>
      <c r="G4" s="122" t="s">
        <v>292</v>
      </c>
    </row>
    <row r="5" spans="1:7" x14ac:dyDescent="0.25">
      <c r="A5" s="123" t="s">
        <v>285</v>
      </c>
      <c r="B5" s="9" t="s">
        <v>67</v>
      </c>
      <c r="C5" s="114">
        <v>1</v>
      </c>
      <c r="D5" s="82">
        <f t="shared" ref="D5:D7" si="0">C5</f>
        <v>1</v>
      </c>
      <c r="E5" s="9" t="s">
        <v>70</v>
      </c>
      <c r="F5" s="9" t="s">
        <v>74</v>
      </c>
      <c r="G5" s="124" t="s">
        <v>292</v>
      </c>
    </row>
    <row r="6" spans="1:7" ht="15.6" x14ac:dyDescent="0.25">
      <c r="A6" s="123" t="s">
        <v>299</v>
      </c>
      <c r="B6" s="9" t="s">
        <v>67</v>
      </c>
      <c r="C6" s="114">
        <f>IF(Inputs!C30="Attainment",10.8*0.24,7.5*0.24)</f>
        <v>2.5920000000000001</v>
      </c>
      <c r="D6" s="82">
        <f t="shared" si="0"/>
        <v>2.5920000000000001</v>
      </c>
      <c r="E6" s="9" t="s">
        <v>70</v>
      </c>
      <c r="F6" s="9" t="s">
        <v>74</v>
      </c>
      <c r="G6" s="124" t="s">
        <v>293</v>
      </c>
    </row>
    <row r="7" spans="1:7" ht="16.2" thickBot="1" x14ac:dyDescent="0.3">
      <c r="A7" s="125" t="s">
        <v>297</v>
      </c>
      <c r="B7" s="126" t="s">
        <v>67</v>
      </c>
      <c r="C7" s="127">
        <f>0.7*0.5</f>
        <v>0.35</v>
      </c>
      <c r="D7" s="128">
        <f t="shared" si="0"/>
        <v>0.35</v>
      </c>
      <c r="E7" s="126" t="s">
        <v>70</v>
      </c>
      <c r="F7" s="126" t="s">
        <v>74</v>
      </c>
      <c r="G7" s="129" t="s">
        <v>296</v>
      </c>
    </row>
    <row r="8" spans="1:7" ht="6.75" customHeight="1" x14ac:dyDescent="0.25">
      <c r="A8"/>
      <c r="C8"/>
      <c r="D8"/>
    </row>
    <row r="9" spans="1:7" x14ac:dyDescent="0.25">
      <c r="A9" s="130" t="s">
        <v>294</v>
      </c>
      <c r="B9" s="133"/>
      <c r="C9" s="133"/>
      <c r="D9" s="133"/>
      <c r="E9" s="133"/>
      <c r="F9" s="133"/>
      <c r="G9" s="133"/>
    </row>
    <row r="10" spans="1:7" ht="57.75" customHeight="1" x14ac:dyDescent="0.25">
      <c r="A10" s="360" t="s">
        <v>400</v>
      </c>
      <c r="B10" s="360"/>
      <c r="C10" s="360"/>
      <c r="D10" s="360"/>
      <c r="E10" s="360"/>
      <c r="F10" s="360"/>
      <c r="G10" s="360"/>
    </row>
    <row r="11" spans="1:7" ht="96" customHeight="1" x14ac:dyDescent="0.25">
      <c r="A11" s="362" t="s">
        <v>301</v>
      </c>
      <c r="B11" s="362"/>
      <c r="C11" s="362"/>
      <c r="D11" s="362"/>
      <c r="E11" s="362"/>
      <c r="F11" s="362"/>
      <c r="G11" s="362"/>
    </row>
    <row r="12" spans="1:7" s="131" customFormat="1" ht="59.25" customHeight="1" x14ac:dyDescent="0.2">
      <c r="A12" s="361" t="s">
        <v>295</v>
      </c>
      <c r="B12" s="361"/>
      <c r="C12" s="361"/>
      <c r="D12" s="361"/>
      <c r="E12" s="361"/>
      <c r="F12" s="361"/>
      <c r="G12" s="361"/>
    </row>
    <row r="13" spans="1:7" x14ac:dyDescent="0.25">
      <c r="A13"/>
      <c r="C13"/>
      <c r="D13"/>
    </row>
    <row r="14" spans="1:7" x14ac:dyDescent="0.25">
      <c r="A14"/>
      <c r="C14"/>
      <c r="D14"/>
    </row>
  </sheetData>
  <mergeCells count="4">
    <mergeCell ref="A2:G2"/>
    <mergeCell ref="A10:G10"/>
    <mergeCell ref="A12:G12"/>
    <mergeCell ref="A11:G11"/>
  </mergeCells>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2"/>
  <sheetViews>
    <sheetView workbookViewId="0"/>
  </sheetViews>
  <sheetFormatPr defaultRowHeight="13.2" x14ac:dyDescent="0.25"/>
  <cols>
    <col min="1" max="1" width="41.44140625" bestFit="1" customWidth="1"/>
    <col min="2" max="3" width="20.6640625" style="6" customWidth="1"/>
    <col min="4" max="4" width="85.88671875" customWidth="1"/>
  </cols>
  <sheetData>
    <row r="1" spans="1:4" ht="17.399999999999999" x14ac:dyDescent="0.3">
      <c r="A1" s="1" t="s">
        <v>48</v>
      </c>
      <c r="B1" s="50"/>
      <c r="C1" s="50"/>
    </row>
    <row r="2" spans="1:4" ht="12" customHeight="1" thickBot="1" x14ac:dyDescent="0.3">
      <c r="A2" s="2"/>
      <c r="B2" s="48"/>
      <c r="C2" s="48"/>
    </row>
    <row r="3" spans="1:4" ht="12" customHeight="1" thickBot="1" x14ac:dyDescent="0.3">
      <c r="A3" s="51" t="s">
        <v>49</v>
      </c>
      <c r="B3" s="52" t="s">
        <v>51</v>
      </c>
      <c r="C3" s="52" t="s">
        <v>58</v>
      </c>
      <c r="D3" s="53" t="s">
        <v>36</v>
      </c>
    </row>
    <row r="4" spans="1:4" ht="12" customHeight="1" x14ac:dyDescent="0.25">
      <c r="A4" s="134" t="s">
        <v>289</v>
      </c>
      <c r="B4" s="121">
        <v>11</v>
      </c>
      <c r="C4" s="119" t="s">
        <v>304</v>
      </c>
      <c r="D4" s="122" t="s">
        <v>305</v>
      </c>
    </row>
    <row r="5" spans="1:4" ht="12" customHeight="1" x14ac:dyDescent="0.25">
      <c r="A5" s="137" t="s">
        <v>302</v>
      </c>
      <c r="B5" s="82">
        <v>0.25</v>
      </c>
      <c r="C5" s="9" t="s">
        <v>303</v>
      </c>
      <c r="D5" s="124" t="s">
        <v>305</v>
      </c>
    </row>
    <row r="6" spans="1:4" ht="12" customHeight="1" thickBot="1" x14ac:dyDescent="0.3">
      <c r="A6" s="136" t="s">
        <v>306</v>
      </c>
      <c r="B6" s="128">
        <v>8.3000000000000004E-2</v>
      </c>
      <c r="C6" s="126" t="s">
        <v>303</v>
      </c>
      <c r="D6" s="129" t="s">
        <v>305</v>
      </c>
    </row>
    <row r="7" spans="1:4" ht="12" customHeight="1" x14ac:dyDescent="0.25"/>
    <row r="8" spans="1:4" ht="12" customHeight="1" x14ac:dyDescent="0.25"/>
    <row r="9" spans="1:4" ht="12" customHeight="1" x14ac:dyDescent="0.25"/>
    <row r="10" spans="1:4" ht="12" customHeight="1" x14ac:dyDescent="0.25"/>
    <row r="11" spans="1:4" ht="12" customHeight="1" x14ac:dyDescent="0.25"/>
    <row r="12" spans="1:4" ht="12"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26</vt:i4>
      </vt:variant>
    </vt:vector>
  </HeadingPairs>
  <TitlesOfParts>
    <vt:vector size="36" baseType="lpstr">
      <vt:lpstr>Registration FAQs</vt:lpstr>
      <vt:lpstr>Instructions</vt:lpstr>
      <vt:lpstr>Inputs</vt:lpstr>
      <vt:lpstr>Controls and Restrictions</vt:lpstr>
      <vt:lpstr>Total Emissions</vt:lpstr>
      <vt:lpstr>Output-Summary Printout</vt:lpstr>
      <vt:lpstr>Change Log</vt:lpstr>
      <vt:lpstr>Emission Factors</vt:lpstr>
      <vt:lpstr>Additional References</vt:lpstr>
      <vt:lpstr>EPA Regional Contact Info</vt:lpstr>
      <vt:lpstr>Actual_Hours_of_Operation_per_Week</vt:lpstr>
      <vt:lpstr>Average_Gallons_per_Refueling_Event</vt:lpstr>
      <vt:lpstr>Average_Time_between_Refueling_Events</vt:lpstr>
      <vt:lpstr>CO_PM10_Attainment_List</vt:lpstr>
      <vt:lpstr>Fastest_Time_between_Start_of_Refueling_Events</vt:lpstr>
      <vt:lpstr>Filling_Method_List</vt:lpstr>
      <vt:lpstr>Number_Refueling_Positions</vt:lpstr>
      <vt:lpstr>Ozone_Attainment_List</vt:lpstr>
      <vt:lpstr>'Controls and Restrictions'!Print_Area</vt:lpstr>
      <vt:lpstr>Inputs!Print_Area</vt:lpstr>
      <vt:lpstr>Instructions!Print_Area</vt:lpstr>
      <vt:lpstr>'Output-Summary Printout'!Print_Area</vt:lpstr>
      <vt:lpstr>'Registration FAQs'!Print_Area</vt:lpstr>
      <vt:lpstr>SO2_PM25_Attainment_List</vt:lpstr>
      <vt:lpstr>State_List</vt:lpstr>
      <vt:lpstr>VOC_Control_Multiplier_Filling</vt:lpstr>
      <vt:lpstr>VOC_Control_Multiplier_Storage_Tank_Breathing</vt:lpstr>
      <vt:lpstr>VOC_Reg_EF_Dispensing</vt:lpstr>
      <vt:lpstr>VOC_Reg_EF_Spillage</vt:lpstr>
      <vt:lpstr>VOC_Reg_EF_Storage_Tank_Breathing_Losses</vt:lpstr>
      <vt:lpstr>VOC_Reg_EF_Storage_Tank_Filling</vt:lpstr>
      <vt:lpstr>VOC_Unc_EF_Dispensing</vt:lpstr>
      <vt:lpstr>VOC_Unc_EF_Spillage</vt:lpstr>
      <vt:lpstr>VOC_Unc_EF_Storage_Tank_Breathing_Losses</vt:lpstr>
      <vt:lpstr>VOC_Unc_EF_Storage_Tank_Filling</vt:lpstr>
      <vt:lpstr>Yes_No_Vent_Valves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OF HAP/VOC USE PER MONTH</dc:title>
  <dc:creator>PPI</dc:creator>
  <dc:description>BY USE</dc:description>
  <cp:lastModifiedBy>Dixon, Danielle</cp:lastModifiedBy>
  <cp:lastPrinted>2013-01-25T17:55:14Z</cp:lastPrinted>
  <dcterms:created xsi:type="dcterms:W3CDTF">1999-01-25T20:14:01Z</dcterms:created>
  <dcterms:modified xsi:type="dcterms:W3CDTF">2016-02-03T17:51:45Z</dcterms:modified>
</cp:coreProperties>
</file>