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8160" yWindow="45" windowWidth="11475" windowHeight="11430" activeTab="1"/>
  </bookViews>
  <sheets>
    <sheet name="Message" sheetId="2" r:id="rId1"/>
    <sheet name="HWY CI" sheetId="1" r:id="rId2"/>
  </sheets>
  <definedNames>
    <definedName name="_xlnm.Print_Area" localSheetId="1">'HWY CI'!$A$1:$K$73</definedName>
  </definedNames>
  <calcPr calcId="125725"/>
</workbook>
</file>

<file path=xl/calcChain.xml><?xml version="1.0" encoding="utf-8"?>
<calcChain xmlns="http://schemas.openxmlformats.org/spreadsheetml/2006/main">
  <c r="I64" i="1"/>
  <c r="I65"/>
  <c r="F46"/>
  <c r="F45"/>
  <c r="F44"/>
  <c r="H46"/>
  <c r="H45"/>
  <c r="H44"/>
  <c r="B23"/>
  <c r="B19"/>
  <c r="E11"/>
  <c r="J10"/>
  <c r="E10"/>
  <c r="J9"/>
  <c r="E9"/>
  <c r="E14"/>
  <c r="J14"/>
  <c r="D9"/>
  <c r="E25"/>
  <c r="E24"/>
  <c r="E23"/>
  <c r="E22"/>
  <c r="I25"/>
  <c r="I24"/>
  <c r="I23"/>
  <c r="I22"/>
  <c r="D25"/>
  <c r="D24"/>
  <c r="F30"/>
  <c r="B14"/>
  <c r="I18"/>
  <c r="I17"/>
  <c r="I16"/>
  <c r="D11"/>
  <c r="E8"/>
  <c r="E7"/>
  <c r="G53"/>
  <c r="B54"/>
  <c r="B33"/>
  <c r="B35"/>
  <c r="D48"/>
  <c r="D46"/>
  <c r="B30"/>
  <c r="B15"/>
  <c r="B46"/>
  <c r="G52"/>
  <c r="D71"/>
  <c r="A71"/>
  <c r="C64"/>
  <c r="H70"/>
  <c r="B5"/>
  <c r="B6"/>
  <c r="B7"/>
  <c r="B8"/>
  <c r="B9"/>
  <c r="B11"/>
  <c r="B12"/>
  <c r="B13"/>
  <c r="B16"/>
  <c r="B17"/>
  <c r="B18"/>
  <c r="B24"/>
  <c r="B25"/>
  <c r="E5"/>
  <c r="E6"/>
  <c r="E12"/>
  <c r="E13"/>
  <c r="J12"/>
  <c r="J13"/>
  <c r="F16"/>
  <c r="F17"/>
  <c r="F18"/>
  <c r="D30"/>
  <c r="D32"/>
  <c r="D33"/>
  <c r="D34"/>
  <c r="D35"/>
  <c r="D38"/>
  <c r="D39"/>
  <c r="D40"/>
  <c r="D41"/>
  <c r="D42"/>
  <c r="D44"/>
  <c r="D45"/>
  <c r="B47"/>
  <c r="D50"/>
  <c r="B52"/>
  <c r="F50"/>
  <c r="F48"/>
  <c r="E32"/>
  <c r="G32"/>
  <c r="E33"/>
  <c r="G33"/>
  <c r="E34"/>
  <c r="G34"/>
  <c r="E35"/>
  <c r="G35"/>
  <c r="E38"/>
  <c r="G38"/>
  <c r="E40"/>
  <c r="G40"/>
  <c r="E41"/>
  <c r="G41"/>
  <c r="E42"/>
  <c r="G42"/>
  <c r="F64"/>
  <c r="G64"/>
  <c r="H64"/>
  <c r="A70"/>
  <c r="D70"/>
  <c r="D72"/>
  <c r="D65"/>
  <c r="E65"/>
  <c r="F65"/>
  <c r="G65"/>
  <c r="H65"/>
  <c r="J65"/>
  <c r="G51"/>
  <c r="B53"/>
  <c r="D19"/>
  <c r="D23"/>
  <c r="D18"/>
  <c r="B42"/>
  <c r="B41"/>
  <c r="B40"/>
  <c r="B38"/>
  <c r="B34"/>
  <c r="B50"/>
  <c r="B51"/>
  <c r="B48"/>
  <c r="B45"/>
  <c r="B44"/>
  <c r="B39"/>
  <c r="B32"/>
  <c r="I42"/>
  <c r="I41"/>
  <c r="I34"/>
  <c r="I40"/>
  <c r="D13"/>
  <c r="I38"/>
  <c r="I35"/>
  <c r="I33"/>
  <c r="I32"/>
  <c r="D8"/>
  <c r="D16"/>
  <c r="D17"/>
  <c r="D14"/>
</calcChain>
</file>

<file path=xl/sharedStrings.xml><?xml version="1.0" encoding="utf-8"?>
<sst xmlns="http://schemas.openxmlformats.org/spreadsheetml/2006/main" count="43" uniqueCount="38">
  <si>
    <t>Note:  Min. and Max. values are used to set alarm limits within the data acquisition system.</t>
  </si>
  <si>
    <t>Additional Parameter Set Points:</t>
  </si>
  <si>
    <t>The following parameters are set at:</t>
  </si>
  <si>
    <t>The engine needs to arrive at NVFEL in the predetermined configuration with appropriate adapters</t>
  </si>
  <si>
    <t>and the correct interface.  Additional time needed to accommodate engine configuration differences</t>
  </si>
  <si>
    <t>and inappropriate adapters could cause a delay in engine testing and a possible need for</t>
  </si>
  <si>
    <t>rescheduling of the test date.</t>
  </si>
  <si>
    <t>Manufacturer Test Results</t>
  </si>
  <si>
    <t>Contact Information:</t>
  </si>
  <si>
    <t>PM</t>
  </si>
  <si>
    <t>NMHC</t>
  </si>
  <si>
    <t>CH4</t>
  </si>
  <si>
    <t>Office of Transportation and Air Quality</t>
  </si>
  <si>
    <t>Date</t>
  </si>
  <si>
    <t>Manufacturer will supply and deliver crankcase oil and MSDS prior to start of testing.</t>
  </si>
  <si>
    <t>Parameters will be set as close as possible to the setpoints provided but CFR requirements override manufacturer recommended setpoints.</t>
  </si>
  <si>
    <t>Liters</t>
  </si>
  <si>
    <t>yes/no</t>
  </si>
  <si>
    <r>
      <t>Please list any special equipment, settings and/or requirements not outlined in this document (</t>
    </r>
    <r>
      <rPr>
        <b/>
        <i/>
        <sz val="12"/>
        <rFont val="Times New Roman"/>
        <family val="1"/>
      </rPr>
      <t>e.g. vehicle speed sensor input parameters</t>
    </r>
    <r>
      <rPr>
        <b/>
        <sz val="12"/>
        <rFont val="Times New Roman"/>
        <family val="1"/>
      </rPr>
      <t>):</t>
    </r>
  </si>
  <si>
    <t>All hardware and documentation necessary to setup the aftertreatment system must be supplied prior to engine shipment</t>
  </si>
  <si>
    <t>Refer to Engine Setup document for information on how the engine should be configured</t>
  </si>
  <si>
    <t>For systems requiring DEF: Please provide the source (commerical brand) and quantity of DEF being supplied</t>
  </si>
  <si>
    <t>Heavy Duty Engine Confirmatory Testing - Engine Information</t>
  </si>
  <si>
    <t xml:space="preserve">Declared A speed </t>
  </si>
  <si>
    <t>Declared B Speed</t>
  </si>
  <si>
    <t>Declared C Speed</t>
  </si>
  <si>
    <t>Aftertreatment Setup Parameters</t>
  </si>
  <si>
    <t>-Suggested Parameters - For EPA Reference Only</t>
  </si>
  <si>
    <t>kW</t>
  </si>
  <si>
    <t>Ignition Power</t>
  </si>
  <si>
    <t>ECM Power</t>
  </si>
  <si>
    <t>A/T Power</t>
  </si>
  <si>
    <t>Nm</t>
  </si>
  <si>
    <t>Test Cycle</t>
  </si>
  <si>
    <t>Modal/Ramped-Modal</t>
  </si>
  <si>
    <t>Emission Standard/FEL (as applicable)</t>
  </si>
  <si>
    <t>Transient (if applicable)</t>
  </si>
  <si>
    <t>June 2013</t>
  </si>
</sst>
</file>

<file path=xl/styles.xml><?xml version="1.0" encoding="utf-8"?>
<styleSheet xmlns="http://schemas.openxmlformats.org/spreadsheetml/2006/main">
  <fonts count="15">
    <font>
      <sz val="10"/>
      <name val="Arial"/>
    </font>
    <font>
      <b/>
      <sz val="18"/>
      <name val="Times New Roman"/>
      <family val="1"/>
    </font>
    <font>
      <sz val="10"/>
      <name val="Times New Roman"/>
      <family val="1"/>
    </font>
    <font>
      <sz val="12"/>
      <name val="Times New Roman"/>
      <family val="1"/>
    </font>
    <font>
      <sz val="6"/>
      <name val="Times New Roman"/>
      <family val="1"/>
    </font>
    <font>
      <sz val="11"/>
      <name val="Times New Roman"/>
      <family val="1"/>
    </font>
    <font>
      <b/>
      <sz val="12"/>
      <name val="Times New Roman"/>
      <family val="1"/>
    </font>
    <font>
      <b/>
      <sz val="10"/>
      <name val="Times New Roman"/>
      <family val="1"/>
    </font>
    <font>
      <u/>
      <sz val="10"/>
      <color indexed="12"/>
      <name val="Arial"/>
      <family val="2"/>
    </font>
    <font>
      <b/>
      <sz val="14"/>
      <name val="Times New Roman"/>
      <family val="1"/>
    </font>
    <font>
      <sz val="14"/>
      <name val="Times New Roman"/>
      <family val="1"/>
    </font>
    <font>
      <b/>
      <sz val="16"/>
      <name val="Times New Roman"/>
      <family val="1"/>
    </font>
    <font>
      <b/>
      <i/>
      <sz val="12"/>
      <name val="Times New Roman"/>
      <family val="1"/>
    </font>
    <font>
      <i/>
      <sz val="12"/>
      <name val="Times New Roman"/>
      <family val="1"/>
    </font>
    <font>
      <sz val="10"/>
      <name val="Arial"/>
      <family val="2"/>
    </font>
  </fonts>
  <fills count="5">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8" fillId="0" borderId="0" applyNumberFormat="0" applyFill="0" applyBorder="0" applyAlignment="0" applyProtection="0">
      <alignment vertical="top"/>
      <protection locked="0"/>
    </xf>
  </cellStyleXfs>
  <cellXfs count="69">
    <xf numFmtId="0" fontId="0" fillId="0" borderId="0" xfId="0"/>
    <xf numFmtId="0" fontId="0" fillId="2" borderId="0" xfId="0" applyFill="1" applyBorder="1" applyAlignment="1" applyProtection="1"/>
    <xf numFmtId="0" fontId="1" fillId="2" borderId="0" xfId="0" applyFont="1" applyFill="1" applyProtection="1"/>
    <xf numFmtId="0" fontId="2" fillId="2" borderId="0" xfId="0" applyFont="1" applyFill="1" applyProtection="1"/>
    <xf numFmtId="0" fontId="0" fillId="2" borderId="0" xfId="0" applyFill="1" applyProtection="1"/>
    <xf numFmtId="0" fontId="3" fillId="2" borderId="0" xfId="0" applyFont="1" applyFill="1" applyProtection="1"/>
    <xf numFmtId="0" fontId="7" fillId="2" borderId="0" xfId="0" applyFont="1" applyFill="1" applyProtection="1"/>
    <xf numFmtId="0" fontId="6" fillId="2" borderId="0" xfId="0" applyFont="1" applyFill="1" applyProtection="1"/>
    <xf numFmtId="0" fontId="4" fillId="2" borderId="0" xfId="0" applyFont="1" applyFill="1" applyProtection="1"/>
    <xf numFmtId="0" fontId="5" fillId="2" borderId="0" xfId="0" applyFont="1" applyFill="1" applyProtection="1"/>
    <xf numFmtId="0" fontId="3" fillId="2" borderId="0" xfId="0" applyFont="1" applyFill="1" applyAlignment="1" applyProtection="1">
      <alignment horizontal="right"/>
    </xf>
    <xf numFmtId="0" fontId="9" fillId="0" borderId="0" xfId="0" applyFont="1"/>
    <xf numFmtId="0" fontId="10" fillId="0" borderId="0" xfId="0" applyFont="1"/>
    <xf numFmtId="0" fontId="11" fillId="2" borderId="0" xfId="0" applyFont="1" applyFill="1" applyProtection="1"/>
    <xf numFmtId="0" fontId="3" fillId="3" borderId="1" xfId="0" applyFont="1" applyFill="1" applyBorder="1" applyAlignment="1" applyProtection="1">
      <alignment horizontal="center"/>
      <protection locked="0"/>
    </xf>
    <xf numFmtId="0" fontId="3" fillId="2" borderId="0" xfId="0" applyFont="1" applyFill="1" applyAlignment="1" applyProtection="1">
      <alignment horizontal="left"/>
    </xf>
    <xf numFmtId="0" fontId="3" fillId="2" borderId="0" xfId="0" applyFont="1" applyFill="1" applyAlignment="1" applyProtection="1">
      <alignment horizontal="center"/>
    </xf>
    <xf numFmtId="0" fontId="0" fillId="0" borderId="0" xfId="0" applyProtection="1"/>
    <xf numFmtId="0" fontId="6" fillId="0" borderId="0" xfId="0" applyFont="1" applyProtection="1"/>
    <xf numFmtId="0" fontId="2" fillId="0" borderId="0" xfId="0" applyFont="1" applyProtection="1"/>
    <xf numFmtId="17" fontId="0" fillId="0" borderId="0" xfId="0" applyNumberFormat="1" applyProtection="1"/>
    <xf numFmtId="0" fontId="0" fillId="2" borderId="0" xfId="0" applyFill="1" applyAlignment="1" applyProtection="1">
      <alignment horizontal="right" vertical="center"/>
    </xf>
    <xf numFmtId="17" fontId="0" fillId="2" borderId="0" xfId="0" quotePrefix="1" applyNumberFormat="1" applyFill="1" applyAlignment="1" applyProtection="1">
      <alignment horizontal="right" vertical="center"/>
    </xf>
    <xf numFmtId="0" fontId="2" fillId="2" borderId="0" xfId="0" applyFont="1" applyFill="1" applyAlignment="1" applyProtection="1">
      <alignment vertical="center"/>
    </xf>
    <xf numFmtId="0" fontId="2" fillId="2" borderId="0" xfId="0" applyFont="1" applyFill="1" applyAlignment="1" applyProtection="1">
      <alignment horizontal="right" vertical="center"/>
    </xf>
    <xf numFmtId="14" fontId="3" fillId="3" borderId="1" xfId="0" applyNumberFormat="1" applyFont="1" applyFill="1" applyBorder="1" applyAlignment="1" applyProtection="1">
      <alignment horizontal="center"/>
      <protection locked="0"/>
    </xf>
    <xf numFmtId="0" fontId="2" fillId="2" borderId="0" xfId="0" applyFont="1" applyFill="1" applyAlignment="1" applyProtection="1">
      <alignment wrapText="1"/>
    </xf>
    <xf numFmtId="0" fontId="2" fillId="2" borderId="0" xfId="0" applyFont="1" applyFill="1" applyAlignment="1" applyProtection="1"/>
    <xf numFmtId="0" fontId="3" fillId="2" borderId="0" xfId="0" applyFont="1" applyFill="1" applyAlignment="1" applyProtection="1">
      <alignment wrapText="1"/>
    </xf>
    <xf numFmtId="0" fontId="9" fillId="0" borderId="0" xfId="0" applyFont="1" applyAlignment="1">
      <alignment wrapText="1"/>
    </xf>
    <xf numFmtId="0" fontId="3" fillId="2" borderId="0" xfId="0" applyFont="1" applyFill="1" applyAlignment="1" applyProtection="1"/>
    <xf numFmtId="0" fontId="3" fillId="0" borderId="1" xfId="0" applyFont="1" applyFill="1" applyBorder="1" applyAlignment="1" applyProtection="1">
      <alignment horizontal="center"/>
      <protection locked="0"/>
    </xf>
    <xf numFmtId="0" fontId="2" fillId="2" borderId="0" xfId="0" applyFont="1" applyFill="1" applyAlignment="1" applyProtection="1">
      <alignment horizontal="center"/>
    </xf>
    <xf numFmtId="0" fontId="2" fillId="0" borderId="1" xfId="0" applyFont="1" applyFill="1" applyBorder="1" applyAlignment="1" applyProtection="1">
      <alignment horizontal="center"/>
      <protection locked="0"/>
    </xf>
    <xf numFmtId="0" fontId="3" fillId="2" borderId="0" xfId="0" applyFont="1" applyFill="1" applyBorder="1" applyAlignment="1" applyProtection="1">
      <alignment horizontal="center"/>
      <protection locked="0"/>
    </xf>
    <xf numFmtId="0" fontId="2" fillId="2" borderId="0" xfId="0" applyFont="1" applyFill="1" applyBorder="1" applyProtection="1"/>
    <xf numFmtId="0" fontId="3" fillId="2" borderId="0" xfId="0" applyFont="1" applyFill="1" applyBorder="1" applyProtection="1"/>
    <xf numFmtId="14" fontId="2" fillId="2" borderId="0" xfId="0" applyNumberFormat="1" applyFont="1" applyFill="1" applyAlignment="1" applyProtection="1">
      <alignment vertical="center"/>
    </xf>
    <xf numFmtId="0" fontId="13" fillId="2" borderId="0" xfId="0" quotePrefix="1" applyFont="1" applyFill="1" applyProtection="1"/>
    <xf numFmtId="0" fontId="3" fillId="2" borderId="0" xfId="0" applyFont="1" applyFill="1" applyBorder="1" applyAlignment="1" applyProtection="1">
      <alignment horizontal="right"/>
    </xf>
    <xf numFmtId="0" fontId="6" fillId="2" borderId="0" xfId="0" applyFont="1" applyFill="1" applyAlignment="1" applyProtection="1">
      <alignment vertical="center" wrapText="1"/>
    </xf>
    <xf numFmtId="0" fontId="3" fillId="3" borderId="1" xfId="0" applyFont="1" applyFill="1" applyBorder="1" applyAlignment="1" applyProtection="1">
      <alignment horizontal="center"/>
      <protection locked="0"/>
    </xf>
    <xf numFmtId="0" fontId="3" fillId="0" borderId="1" xfId="0" applyFont="1" applyFill="1" applyBorder="1" applyAlignment="1" applyProtection="1">
      <alignment horizontal="center"/>
      <protection locked="0"/>
    </xf>
    <xf numFmtId="2" fontId="3" fillId="4" borderId="1" xfId="0" applyNumberFormat="1" applyFont="1" applyFill="1" applyBorder="1" applyAlignment="1" applyProtection="1">
      <alignment horizontal="center"/>
    </xf>
    <xf numFmtId="0" fontId="3" fillId="3" borderId="1" xfId="0" applyFont="1" applyFill="1" applyBorder="1" applyAlignment="1" applyProtection="1">
      <alignment horizontal="center"/>
      <protection locked="0"/>
    </xf>
    <xf numFmtId="17" fontId="14" fillId="2" borderId="0" xfId="0" quotePrefix="1" applyNumberFormat="1" applyFont="1" applyFill="1" applyAlignment="1" applyProtection="1">
      <alignment horizontal="right" vertical="center"/>
    </xf>
    <xf numFmtId="0" fontId="3" fillId="3" borderId="3" xfId="0" applyFont="1" applyFill="1" applyBorder="1" applyAlignment="1" applyProtection="1">
      <alignment horizontal="left"/>
      <protection locked="0"/>
    </xf>
    <xf numFmtId="0" fontId="3" fillId="3" borderId="4" xfId="0" applyFont="1" applyFill="1" applyBorder="1" applyAlignment="1" applyProtection="1">
      <alignment horizontal="left"/>
      <protection locked="0"/>
    </xf>
    <xf numFmtId="0" fontId="3" fillId="3" borderId="5" xfId="0" applyFont="1" applyFill="1" applyBorder="1" applyAlignment="1" applyProtection="1">
      <alignment horizontal="left"/>
      <protection locked="0"/>
    </xf>
    <xf numFmtId="0" fontId="8" fillId="0" borderId="3" xfId="1" applyFont="1" applyBorder="1" applyAlignment="1" applyProtection="1">
      <protection locked="0"/>
    </xf>
    <xf numFmtId="0" fontId="0" fillId="0" borderId="5" xfId="0" applyBorder="1" applyProtection="1">
      <protection locked="0"/>
    </xf>
    <xf numFmtId="0" fontId="3" fillId="0" borderId="3" xfId="0" applyFont="1" applyBorder="1" applyAlignment="1" applyProtection="1">
      <protection locked="0"/>
    </xf>
    <xf numFmtId="0" fontId="3" fillId="0" borderId="4" xfId="0" applyFont="1" applyBorder="1" applyAlignment="1" applyProtection="1">
      <protection locked="0"/>
    </xf>
    <xf numFmtId="0" fontId="3" fillId="0" borderId="5" xfId="0" applyFont="1" applyBorder="1" applyAlignment="1" applyProtection="1">
      <protection locked="0"/>
    </xf>
    <xf numFmtId="0" fontId="3" fillId="0" borderId="3" xfId="0" applyFont="1" applyFill="1" applyBorder="1" applyAlignment="1" applyProtection="1">
      <protection locked="0"/>
    </xf>
    <xf numFmtId="0" fontId="3" fillId="0" borderId="6" xfId="0" applyFont="1" applyFill="1" applyBorder="1" applyAlignment="1" applyProtection="1">
      <protection locked="0"/>
    </xf>
    <xf numFmtId="0" fontId="3" fillId="0" borderId="2" xfId="0" applyFont="1" applyBorder="1" applyAlignment="1" applyProtection="1">
      <protection locked="0"/>
    </xf>
    <xf numFmtId="0" fontId="3" fillId="0" borderId="7" xfId="0" applyFont="1" applyBorder="1" applyAlignment="1" applyProtection="1">
      <protection locked="0"/>
    </xf>
    <xf numFmtId="0" fontId="3" fillId="0" borderId="5" xfId="0" applyFont="1" applyFill="1" applyBorder="1" applyAlignment="1" applyProtection="1">
      <protection locked="0"/>
    </xf>
    <xf numFmtId="0" fontId="3" fillId="0" borderId="4" xfId="0" applyFont="1" applyFill="1" applyBorder="1" applyAlignment="1" applyProtection="1">
      <protection locked="0"/>
    </xf>
    <xf numFmtId="14" fontId="3" fillId="0" borderId="3" xfId="0" applyNumberFormat="1" applyFont="1" applyFill="1" applyBorder="1" applyAlignment="1" applyProtection="1">
      <alignment horizontal="center"/>
      <protection locked="0"/>
    </xf>
    <xf numFmtId="0" fontId="3" fillId="0" borderId="5" xfId="0" applyFont="1" applyFill="1" applyBorder="1" applyAlignment="1" applyProtection="1">
      <alignment horizontal="center"/>
      <protection locked="0"/>
    </xf>
    <xf numFmtId="0" fontId="6" fillId="2" borderId="4" xfId="0" applyFont="1" applyFill="1" applyBorder="1" applyAlignment="1" applyProtection="1"/>
    <xf numFmtId="0" fontId="3" fillId="0" borderId="1" xfId="0" applyFont="1" applyBorder="1" applyAlignment="1" applyProtection="1">
      <alignment horizontal="center"/>
      <protection locked="0"/>
    </xf>
    <xf numFmtId="0" fontId="2" fillId="2" borderId="0" xfId="0" applyFont="1" applyFill="1" applyBorder="1" applyAlignment="1" applyProtection="1">
      <alignment horizontal="left" vertical="center" wrapText="1"/>
    </xf>
    <xf numFmtId="0" fontId="3" fillId="3" borderId="1" xfId="0" applyFont="1" applyFill="1" applyBorder="1" applyAlignment="1" applyProtection="1">
      <alignment horizontal="center"/>
      <protection locked="0"/>
    </xf>
    <xf numFmtId="0" fontId="3" fillId="0" borderId="1" xfId="0" applyFont="1" applyFill="1" applyBorder="1" applyAlignment="1" applyProtection="1">
      <alignment horizontal="center"/>
      <protection locked="0"/>
    </xf>
    <xf numFmtId="0" fontId="3" fillId="0" borderId="3" xfId="0" applyFont="1" applyFill="1" applyBorder="1" applyAlignment="1" applyProtection="1">
      <alignment horizontal="center"/>
      <protection locked="0"/>
    </xf>
    <xf numFmtId="0" fontId="0" fillId="0" borderId="5" xfId="0" applyBorder="1" applyAlignment="1" applyProtection="1">
      <alignment horizontal="center"/>
      <protection locked="0"/>
    </xf>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0</xdr:col>
      <xdr:colOff>2619375</xdr:colOff>
      <xdr:row>1</xdr:row>
      <xdr:rowOff>152400</xdr:rowOff>
    </xdr:to>
    <xdr:pic>
      <xdr:nvPicPr>
        <xdr:cNvPr id="2049" name="Picture 1" descr="epa_logo_horiz_small"/>
        <xdr:cNvPicPr>
          <a:picLocks noChangeAspect="1" noChangeArrowheads="1"/>
        </xdr:cNvPicPr>
      </xdr:nvPicPr>
      <xdr:blipFill>
        <a:blip xmlns:r="http://schemas.openxmlformats.org/officeDocument/2006/relationships" r:embed="rId1" cstate="print"/>
        <a:srcRect/>
        <a:stretch>
          <a:fillRect/>
        </a:stretch>
      </xdr:blipFill>
      <xdr:spPr bwMode="auto">
        <a:xfrm>
          <a:off x="9525" y="104775"/>
          <a:ext cx="2609850" cy="36195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75" workbookViewId="0">
      <selection activeCell="C5" sqref="C5"/>
    </sheetView>
  </sheetViews>
  <sheetFormatPr defaultRowHeight="18.75"/>
  <cols>
    <col min="1" max="1" width="120.7109375" style="12" bestFit="1" customWidth="1"/>
    <col min="2" max="2" width="1.28515625" customWidth="1"/>
  </cols>
  <sheetData>
    <row r="1" spans="1:2" ht="24.75" customHeight="1">
      <c r="A1" s="4"/>
      <c r="B1" s="21" t="s">
        <v>12</v>
      </c>
    </row>
    <row r="2" spans="1:2" ht="24.75" customHeight="1">
      <c r="A2" s="4"/>
      <c r="B2" s="45" t="s">
        <v>37</v>
      </c>
    </row>
    <row r="3" spans="1:2">
      <c r="A3" s="11" t="s">
        <v>3</v>
      </c>
    </row>
    <row r="4" spans="1:2">
      <c r="A4" s="11" t="s">
        <v>4</v>
      </c>
    </row>
    <row r="5" spans="1:2">
      <c r="A5" s="11" t="s">
        <v>5</v>
      </c>
    </row>
    <row r="6" spans="1:2">
      <c r="A6" s="11" t="s">
        <v>6</v>
      </c>
    </row>
    <row r="8" spans="1:2">
      <c r="A8" s="11" t="s">
        <v>14</v>
      </c>
    </row>
    <row r="9" spans="1:2">
      <c r="A9" s="11"/>
    </row>
    <row r="10" spans="1:2" ht="37.5">
      <c r="A10" s="29" t="s">
        <v>19</v>
      </c>
    </row>
    <row r="12" spans="1:2">
      <c r="A12" s="11" t="s">
        <v>20</v>
      </c>
    </row>
  </sheetData>
  <phoneticPr fontId="0" type="noConversion"/>
  <pageMargins left="0.75" right="0.75" top="1" bottom="1" header="0.5" footer="0.5"/>
  <pageSetup scale="7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1">
    <pageSetUpPr fitToPage="1"/>
  </sheetPr>
  <dimension ref="A1:M80"/>
  <sheetViews>
    <sheetView tabSelected="1" zoomScale="60" zoomScaleNormal="60" zoomScalePageLayoutView="70" workbookViewId="0">
      <selection activeCell="L8" sqref="L7:L8"/>
    </sheetView>
  </sheetViews>
  <sheetFormatPr defaultRowHeight="12.75"/>
  <cols>
    <col min="1" max="1" width="8.7109375" style="17" customWidth="1"/>
    <col min="2" max="2" width="50.28515625" style="17" customWidth="1"/>
    <col min="3" max="3" width="18.28515625" style="17" customWidth="1"/>
    <col min="4" max="4" width="13.42578125" style="17" customWidth="1"/>
    <col min="5" max="6" width="10.7109375" style="17" customWidth="1"/>
    <col min="7" max="7" width="18.85546875" style="17" customWidth="1"/>
    <col min="8" max="8" width="10.28515625" style="17" customWidth="1"/>
    <col min="9" max="9" width="11" style="17" customWidth="1"/>
    <col min="10" max="10" width="7.28515625" style="17" customWidth="1"/>
    <col min="11" max="11" width="5.85546875" style="17" customWidth="1"/>
    <col min="12" max="16384" width="9.140625" style="17"/>
  </cols>
  <sheetData>
    <row r="1" spans="1:13" ht="20.25" customHeight="1">
      <c r="A1" s="4"/>
      <c r="B1" s="4"/>
      <c r="C1" s="4"/>
      <c r="D1" s="4"/>
      <c r="E1" s="4"/>
      <c r="F1" s="4"/>
      <c r="G1" s="4"/>
      <c r="H1" s="4"/>
      <c r="I1" s="4"/>
      <c r="J1" s="21"/>
      <c r="K1" s="4"/>
    </row>
    <row r="2" spans="1:13" ht="20.25" customHeight="1">
      <c r="A2" s="4"/>
      <c r="B2" s="4"/>
      <c r="C2" s="4"/>
      <c r="D2" s="4"/>
      <c r="E2" s="4"/>
      <c r="F2" s="4"/>
      <c r="G2" s="4"/>
      <c r="H2" s="4"/>
      <c r="I2" s="4"/>
      <c r="J2" s="22"/>
      <c r="K2" s="4"/>
    </row>
    <row r="3" spans="1:13" ht="22.5">
      <c r="A3" s="1"/>
      <c r="B3" s="2" t="s">
        <v>22</v>
      </c>
      <c r="C3" s="3"/>
      <c r="D3" s="3"/>
      <c r="E3" s="3"/>
      <c r="F3" s="3"/>
      <c r="G3" s="3"/>
      <c r="H3" s="3"/>
      <c r="I3" s="3"/>
      <c r="J3" s="3"/>
      <c r="K3" s="3"/>
      <c r="M3" s="20"/>
    </row>
    <row r="4" spans="1:13" ht="12.75" customHeight="1">
      <c r="A4" s="4"/>
      <c r="B4" s="2"/>
      <c r="C4" s="3"/>
      <c r="D4" s="3"/>
      <c r="E4" s="3"/>
      <c r="F4" s="3"/>
      <c r="G4" s="3"/>
      <c r="H4" s="3"/>
      <c r="I4" s="3"/>
      <c r="J4" s="3"/>
      <c r="K4" s="3"/>
    </row>
    <row r="5" spans="1:13" ht="15.75">
      <c r="A5" s="4"/>
      <c r="B5" s="5" t="str">
        <f>IF(TRIM(C5) = "","*** ","")&amp;"EPA Engine Family"</f>
        <v>*** EPA Engine Family</v>
      </c>
      <c r="C5" s="42"/>
      <c r="D5" s="3"/>
      <c r="E5" s="5" t="str">
        <f>IF(TRIM(H5) = "","*** ","")&amp;"Engine Model    "</f>
        <v xml:space="preserve">*** Engine Model    </v>
      </c>
      <c r="F5" s="3"/>
      <c r="G5" s="3"/>
      <c r="H5" s="65"/>
      <c r="I5" s="63"/>
      <c r="J5" s="3"/>
      <c r="K5" s="3"/>
    </row>
    <row r="6" spans="1:13" ht="15.75">
      <c r="A6" s="4"/>
      <c r="B6" s="5" t="str">
        <f>IF(TRIM(C6) = "","*** ","")&amp;"Manufacturer Code"</f>
        <v>*** Manufacturer Code</v>
      </c>
      <c r="C6" s="42"/>
      <c r="D6" s="3"/>
      <c r="E6" s="5" t="str">
        <f>IF(TRIM(H6) = "","*** ","")&amp;"Engine Serial Number"</f>
        <v>*** Engine Serial Number</v>
      </c>
      <c r="F6" s="3"/>
      <c r="G6" s="3"/>
      <c r="H6" s="67"/>
      <c r="I6" s="68"/>
      <c r="J6" s="3"/>
      <c r="K6" s="3"/>
    </row>
    <row r="7" spans="1:13" ht="15.75">
      <c r="A7" s="4"/>
      <c r="B7" s="5" t="str">
        <f>IF(TRIM(C7) = "","*** ","")&amp;"Engine Manufacturer"</f>
        <v>*** Engine Manufacturer</v>
      </c>
      <c r="C7" s="42"/>
      <c r="D7" s="4"/>
      <c r="E7" s="5" t="str">
        <f>IF(TRIM(H7) = "","*** ","")&amp;"Aftertreatment 1 Serial/ID Number"</f>
        <v>*** Aftertreatment 1 Serial/ID Number</v>
      </c>
      <c r="F7" s="3"/>
      <c r="G7" s="7"/>
      <c r="H7" s="67"/>
      <c r="I7" s="68"/>
      <c r="J7" s="3"/>
      <c r="K7" s="3"/>
    </row>
    <row r="8" spans="1:13" ht="15.75">
      <c r="A8" s="1"/>
      <c r="B8" s="5" t="str">
        <f>IF(TRIM(C8) = "","*** ","")&amp;IF(ISTEXT(C8),"*** Numeric***","")&amp;"Displacement"</f>
        <v>*** Displacement</v>
      </c>
      <c r="C8" s="31"/>
      <c r="D8" s="5" t="str">
        <f>IF(TRIM(C8) = "","*** ","")&amp;IF(ISTEXT(C8),"*** Numeric***","")&amp;"liters"</f>
        <v>*** liters</v>
      </c>
      <c r="E8" s="5" t="str">
        <f>IF(TRIM(H8) = "","*** ","")&amp;"Aftertreatment 2 Serial/ID Number"</f>
        <v>*** Aftertreatment 2 Serial/ID Number</v>
      </c>
      <c r="F8" s="3"/>
      <c r="G8" s="5"/>
      <c r="H8" s="67"/>
      <c r="I8" s="68"/>
      <c r="J8" s="5"/>
      <c r="K8" s="3"/>
    </row>
    <row r="9" spans="1:13" ht="15.75">
      <c r="A9" s="1"/>
      <c r="B9" s="5" t="str">
        <f>IF(TRIM(C9) = "","*** ","")&amp;IF(ISTEXT(C9),"*** Numeric***","")&amp;"Number of Cylinders"</f>
        <v>*** Number of Cylinders</v>
      </c>
      <c r="C9" s="31"/>
      <c r="D9" s="5" t="str">
        <f>IF(TRIM(C9) = "","*** ","")&amp;IF(ISTEXT(C9),"*** Numeric***","")&amp;"cylinders"</f>
        <v>*** cylinders</v>
      </c>
      <c r="E9" s="5" t="str">
        <f>IF(TRIM(H9) = "","*** ","")&amp;IF(ISTEXT(H9),"*** Numeric***","")&amp;"Minimum Engine Speed"</f>
        <v>*** Minimum Engine Speed</v>
      </c>
      <c r="F9" s="3"/>
      <c r="G9" s="3"/>
      <c r="H9" s="66"/>
      <c r="I9" s="63"/>
      <c r="J9" s="5" t="str">
        <f>IF(TRIM(H9) = "","*** ","")&amp;IF(ISTEXT(H9),"*** Numeric***","")&amp;"rpm"</f>
        <v>*** rpm</v>
      </c>
      <c r="K9" s="3"/>
    </row>
    <row r="10" spans="1:13" ht="15.75">
      <c r="A10" s="4"/>
      <c r="B10" s="5"/>
      <c r="C10" s="16"/>
      <c r="D10" s="5"/>
      <c r="E10" s="5" t="str">
        <f>IF(TRIM(H10) = "","*** ","")&amp;IF(ISTEXT(H10),"*** Numeric***","")&amp;"Low Idle Speed"</f>
        <v>*** Low Idle Speed</v>
      </c>
      <c r="F10" s="3"/>
      <c r="G10" s="3"/>
      <c r="H10" s="66"/>
      <c r="I10" s="63"/>
      <c r="J10" s="5" t="str">
        <f>IF(TRIM(H10) = "","*** ","")&amp;IF(ISTEXT(H10),"*** Numeric***","")&amp;"rpm"</f>
        <v>*** rpm</v>
      </c>
      <c r="K10" s="3"/>
    </row>
    <row r="11" spans="1:13" ht="15.75">
      <c r="A11" s="4"/>
      <c r="B11" s="5" t="str">
        <f>IF(TRIM(C11) = "","*** ","")&amp;IF(ISTEXT(C11),"*** Numeric***","")&amp;"Rotational Inertia of engine and flywheel"</f>
        <v>*** Rotational Inertia of engine and flywheel</v>
      </c>
      <c r="C11" s="31"/>
      <c r="D11" s="5" t="str">
        <f>IF(TRIM(C11) = "","*** ","")&amp;IF(ISTEXT(C11),"*** Numeric***","")&amp;"kg·m²"</f>
        <v>*** kg·m²</v>
      </c>
      <c r="E11" s="5" t="str">
        <f>IF(TRIM(H11) = "","*** ","")&amp;IF(ISTEXT(H11),"*** Numeric***","")&amp;"CITT (if applicable)"</f>
        <v>*** CITT (if applicable)</v>
      </c>
      <c r="F11" s="3"/>
      <c r="G11" s="3"/>
      <c r="H11" s="66"/>
      <c r="I11" s="63"/>
      <c r="J11" s="5" t="s">
        <v>32</v>
      </c>
      <c r="K11" s="3"/>
    </row>
    <row r="12" spans="1:13" ht="15.75">
      <c r="A12" s="4"/>
      <c r="B12" s="5" t="str">
        <f>IF(TRIM(C12) = "","*** ","")&amp;"Governor Type"</f>
        <v>*** Governor Type</v>
      </c>
      <c r="C12" s="42"/>
      <c r="D12" s="3"/>
      <c r="E12" s="5" t="str">
        <f>IF(TRIM(H12) = "","*** ","")&amp;IF(ISTEXT(H12),"*** Numeric***","")&amp;"Governed Speed"</f>
        <v>*** Governed Speed</v>
      </c>
      <c r="F12" s="3"/>
      <c r="G12" s="3"/>
      <c r="H12" s="63"/>
      <c r="I12" s="63"/>
      <c r="J12" s="5" t="str">
        <f>IF(TRIM(H12) = "","*** ","")&amp;IF(ISTEXT(H12),"*** Numeric***","")&amp;"rpm"</f>
        <v>*** rpm</v>
      </c>
      <c r="K12" s="3"/>
    </row>
    <row r="13" spans="1:13" ht="15.75">
      <c r="A13" s="4"/>
      <c r="B13" s="5" t="str">
        <f>IF(TRIM(C13) = "","*** ","")&amp;IF(ISTEXT(C13),"*** Numeric***","")&amp;"Accumulated Engine Hours"</f>
        <v>*** Accumulated Engine Hours</v>
      </c>
      <c r="C13" s="31"/>
      <c r="D13" s="5" t="str">
        <f>IF(TRIM(C13) = "","*** ","")&amp;IF(ISTEXT(C13),"*** Numeric***","")&amp;"hours"</f>
        <v>*** hours</v>
      </c>
      <c r="E13" s="5" t="str">
        <f>IF(TRIM(H13) = "","*** ","")&amp;IF(ISTEXT(H13),"*** Numeric***","")&amp;"Engine over speed e-stop"</f>
        <v>*** Engine over speed e-stop</v>
      </c>
      <c r="F13" s="3"/>
      <c r="G13" s="3"/>
      <c r="H13" s="63"/>
      <c r="I13" s="63"/>
      <c r="J13" s="5" t="str">
        <f>IF(TRIM(H13) = "","*** ","")&amp;IF(ISTEXT(H13),"*** Numeric***","")&amp;"rpm"</f>
        <v>*** rpm</v>
      </c>
      <c r="K13" s="3"/>
    </row>
    <row r="14" spans="1:13" ht="13.5" customHeight="1">
      <c r="A14" s="1"/>
      <c r="B14" s="5" t="str">
        <f>IF(TRIM(C14)="","*** ","")&amp;IF(ISTEXT(C14),"*** Numeric***","")&amp;"Measured/Declared Maximum Test Speed"</f>
        <v>*** Measured/Declared Maximum Test Speed</v>
      </c>
      <c r="C14" s="31"/>
      <c r="D14" s="5" t="str">
        <f>IF(TRIM(C14) = "","*** ","")&amp;IF(ISTEXT(C14),"*** Numeric***","")&amp;"rpm"</f>
        <v>*** rpm</v>
      </c>
      <c r="E14" s="5" t="str">
        <f>IF(TRIM(H14) = "","*** ","")&amp;IF(ISTEXT(H14),"*** Numeric***","")&amp;"Nominal Cranking Speed"</f>
        <v>*** Nominal Cranking Speed</v>
      </c>
      <c r="F14" s="3"/>
      <c r="G14" s="3"/>
      <c r="H14" s="63"/>
      <c r="I14" s="63"/>
      <c r="J14" s="5" t="str">
        <f>IF(TRIM(H14) = "","*** ","")&amp;IF(ISTEXT(H14),"*** Numeric***","")&amp;"rpm"</f>
        <v>*** rpm</v>
      </c>
      <c r="K14" s="40"/>
    </row>
    <row r="15" spans="1:13" ht="14.25" customHeight="1">
      <c r="A15" s="1"/>
      <c r="B15" s="28" t="str">
        <f>IF(TRIM(C15)="","*** ","")&amp;IF(ISTEXT(#REF!),"*** Numeric***","")&amp;"Declared or Measured?"</f>
        <v>*** Declared or Measured?</v>
      </c>
      <c r="C15" s="42"/>
      <c r="D15" s="7"/>
      <c r="E15" s="5"/>
      <c r="F15" s="5"/>
      <c r="G15" s="5"/>
      <c r="H15" s="5"/>
      <c r="I15" s="3"/>
      <c r="J15" s="3"/>
      <c r="K15" s="3"/>
    </row>
    <row r="16" spans="1:13" ht="15.75">
      <c r="A16" s="1"/>
      <c r="B16" s="5" t="str">
        <f>IF(TRIM(C16) = "","*** ","")&amp;IF(ISTEXT(C16),"*** Numeric***","")&amp;"Intermediate Speed and Torque"</f>
        <v>*** Intermediate Speed and Torque</v>
      </c>
      <c r="C16" s="31"/>
      <c r="D16" s="5" t="str">
        <f>IF(TRIM(C16) = "","*** ","")&amp;IF(ISTEXT(C16),"*** Numeric***","")&amp;"rpm"</f>
        <v>*** rpm</v>
      </c>
      <c r="E16" s="31"/>
      <c r="F16" s="5" t="str">
        <f>IF(TRIM(E16) = "","*** ","")&amp;IF(ISTEXT(E16),"*** Numeric***","")&amp;"Nm"</f>
        <v>*** Nm</v>
      </c>
      <c r="G16" s="5" t="s">
        <v>23</v>
      </c>
      <c r="H16" s="31"/>
      <c r="I16" s="5" t="str">
        <f>IF(TRIM(H16) = "","*** ","")&amp;IF(ISTEXT(H16),"*** Numeric***","")&amp;"rpm"</f>
        <v>*** rpm</v>
      </c>
      <c r="J16" s="3"/>
      <c r="K16" s="3"/>
    </row>
    <row r="17" spans="1:11" ht="15.75">
      <c r="A17" s="1"/>
      <c r="B17" s="5" t="str">
        <f>IF(TRIM(C17) = "","*** ","")&amp;IF(ISTEXT(C17),"*** Numeric***","")&amp;"Maximum Measured Power - Speed and Torque"</f>
        <v>*** Maximum Measured Power - Speed and Torque</v>
      </c>
      <c r="C17" s="31"/>
      <c r="D17" s="5" t="str">
        <f>IF(TRIM(C17) = "","*** ","")&amp;IF(ISTEXT(C17),"*** Numeric***","")&amp;"rpm"</f>
        <v>*** rpm</v>
      </c>
      <c r="E17" s="31"/>
      <c r="F17" s="5" t="str">
        <f>IF(TRIM(E17) = "","*** ","")&amp;IF(ISTEXT(E17),"*** Numeric***","")&amp;"Nm"</f>
        <v>*** Nm</v>
      </c>
      <c r="G17" s="5" t="s">
        <v>24</v>
      </c>
      <c r="H17" s="31"/>
      <c r="I17" s="5" t="str">
        <f>IF(TRIM(H17) = "","*** ","")&amp;IF(ISTEXT(H17),"*** Numeric***","")&amp;"rpm"</f>
        <v>*** rpm</v>
      </c>
      <c r="J17" s="3"/>
      <c r="K17" s="3"/>
    </row>
    <row r="18" spans="1:11" ht="15.75">
      <c r="A18" s="1"/>
      <c r="B18" s="5" t="str">
        <f>IF(TRIM(C18) = "","*** ","")&amp;IF(ISTEXT(C18),"*** Numeric***","")&amp;"Maximum Measured Torque - Speed and Torque"</f>
        <v>*** Maximum Measured Torque - Speed and Torque</v>
      </c>
      <c r="C18" s="31"/>
      <c r="D18" s="5" t="str">
        <f>IF(TRIM(C18) = "","*** ","")&amp;IF(ISTEXT(C18),"*** Numeric***","")&amp;"rpm"</f>
        <v>*** rpm</v>
      </c>
      <c r="E18" s="31"/>
      <c r="F18" s="5" t="str">
        <f>IF(TRIM(E18) = "","*** ","")&amp;IF(ISTEXT(E18),"*** Numeric***","")&amp;"Nm"</f>
        <v>*** Nm</v>
      </c>
      <c r="G18" s="5" t="s">
        <v>25</v>
      </c>
      <c r="H18" s="31"/>
      <c r="I18" s="5" t="str">
        <f>IF(TRIM(H18) = "","*** ","")&amp;IF(ISTEXT(H18),"*** Numeric***","")&amp;"rpm"</f>
        <v>*** rpm</v>
      </c>
      <c r="J18" s="3"/>
      <c r="K18" s="3"/>
    </row>
    <row r="19" spans="1:11" ht="15.75">
      <c r="A19" s="4"/>
      <c r="B19" s="5" t="str">
        <f>IF(TRIM(C19) = "","*** ","")&amp;IF(ISTEXT(C19),"*** Numeric***","")&amp;"Max Fuel Consumption"</f>
        <v>*** Max Fuel Consumption</v>
      </c>
      <c r="C19" s="31"/>
      <c r="D19" s="5" t="str">
        <f>IF(TRIM(C19) = "","*** ","")&amp;IF(ISTEXT(C19),"*** Numeric***","")&amp;"kg/h"</f>
        <v>*** kg/h</v>
      </c>
      <c r="E19" s="5"/>
      <c r="F19" s="5"/>
      <c r="G19" s="5"/>
      <c r="H19" s="5"/>
      <c r="I19" s="5"/>
      <c r="J19" s="3"/>
      <c r="K19" s="3"/>
    </row>
    <row r="20" spans="1:11" ht="15.75">
      <c r="A20" s="4"/>
      <c r="B20" s="5"/>
      <c r="C20" s="32"/>
      <c r="D20" s="5"/>
      <c r="E20" s="7" t="s">
        <v>26</v>
      </c>
      <c r="F20" s="5"/>
      <c r="G20" s="5"/>
      <c r="H20" s="5"/>
      <c r="I20" s="5"/>
      <c r="J20" s="3"/>
      <c r="K20" s="3"/>
    </row>
    <row r="21" spans="1:11" ht="15.75">
      <c r="A21" s="4"/>
      <c r="B21" s="5"/>
      <c r="C21" s="32"/>
      <c r="D21" s="5"/>
      <c r="E21" s="38" t="s">
        <v>27</v>
      </c>
      <c r="F21" s="3"/>
      <c r="G21" s="7"/>
      <c r="H21" s="5"/>
      <c r="I21" s="3"/>
      <c r="J21" s="3"/>
      <c r="K21" s="3"/>
    </row>
    <row r="22" spans="1:11" ht="15" customHeight="1">
      <c r="A22" s="4"/>
      <c r="B22" s="8"/>
      <c r="C22" s="32"/>
      <c r="D22" s="3"/>
      <c r="E22" s="64" t="str">
        <f>IF(TRIM(H22) = "","*** ","")&amp;IF(ISTEXT(H22),"*** Numeric***","")&amp;"Engine-to-Aftertreatment Temp Drop (max)"</f>
        <v>*** Engine-to-Aftertreatment Temp Drop (max)</v>
      </c>
      <c r="F22" s="64"/>
      <c r="G22" s="64"/>
      <c r="H22" s="31"/>
      <c r="I22" s="5" t="str">
        <f>IF(TRIM(H22) = "","*** ","")&amp;IF(ISTEXT(H22),"*** Numeric***","")&amp;"ºC"</f>
        <v>*** ºC</v>
      </c>
      <c r="J22" s="35"/>
      <c r="K22" s="3"/>
    </row>
    <row r="23" spans="1:11" ht="15.75" customHeight="1">
      <c r="A23" s="4"/>
      <c r="B23" s="5" t="str">
        <f>IF(TRIM(C23) = "","*** ","")&amp;IF(ISTEXT(C23),"*** Numeric***","")&amp;"Maximum Exhaust Flow"</f>
        <v>*** Maximum Exhaust Flow</v>
      </c>
      <c r="C23" s="31"/>
      <c r="D23" s="5" t="str">
        <f>IF(TRIM(C23) = "","*** ","")&amp;IF(ISTEXT(C23),"*** Numeric***","")&amp;"kg/h"</f>
        <v>*** kg/h</v>
      </c>
      <c r="E23" s="64" t="str">
        <f>IF(TRIM(H23) = "","*** ","")&amp;IF(ISTEXT(H23),"*** Numeric***","")&amp;"Maximum Aftertreatment Inlet Temp"</f>
        <v>*** Maximum Aftertreatment Inlet Temp</v>
      </c>
      <c r="F23" s="64"/>
      <c r="G23" s="64"/>
      <c r="H23" s="31"/>
      <c r="I23" s="5" t="str">
        <f>IF(TRIM(H23) = "","*** ","")&amp;IF(ISTEXT(H23),"*** Numeric***","")&amp;"ºC"</f>
        <v>*** ºC</v>
      </c>
      <c r="J23" s="35"/>
      <c r="K23" s="3"/>
    </row>
    <row r="24" spans="1:11" ht="15.75" customHeight="1">
      <c r="A24" s="4"/>
      <c r="B24" s="5" t="str">
        <f>IF(TRIM(C24) = "","*** ","")&amp;IF(ISTEXT(C24),"*** Numeric***","")&amp;"Exhaust Pipe Diameter(s)"</f>
        <v>*** Exhaust Pipe Diameter(s)</v>
      </c>
      <c r="C24" s="31"/>
      <c r="D24" s="5" t="str">
        <f>IF(TRIM(C24) = "","*** ","")&amp;IF(ISTEXT(C24),"*** Numeric***","")&amp;"mm"</f>
        <v>*** mm</v>
      </c>
      <c r="E24" s="64" t="str">
        <f>IF(TRIM(H24) = "","*** ","")&amp;IF(ISTEXT(H24),"*** Numeric***","")&amp;"Engine-to-Aftertreatment Pipe Length (min)"</f>
        <v>*** Engine-to-Aftertreatment Pipe Length (min)</v>
      </c>
      <c r="F24" s="64"/>
      <c r="G24" s="64"/>
      <c r="H24" s="31"/>
      <c r="I24" s="5" t="str">
        <f>IF(TRIM(H24) = "","*** ","")&amp;IF(ISTEXT(H24),"*** Numeric***","")&amp;"mm"</f>
        <v>*** mm</v>
      </c>
      <c r="J24" s="35"/>
      <c r="K24" s="3"/>
    </row>
    <row r="25" spans="1:11" ht="15.75">
      <c r="A25" s="4"/>
      <c r="B25" s="5" t="str">
        <f>IF(TRIM(C25) = "","*** ","")&amp;IF(ISTEXT(C25),"*** Numeric***","")&amp;"Turbo to Intercooler to Engine pipe diameter"</f>
        <v>*** Turbo to Intercooler to Engine pipe diameter</v>
      </c>
      <c r="C25" s="31"/>
      <c r="D25" s="5" t="str">
        <f>IF(TRIM(C25) = "","*** ","")&amp;IF(ISTEXT(C25),"*** Numeric***","")&amp;"mm"</f>
        <v>*** mm</v>
      </c>
      <c r="E25" s="64" t="str">
        <f>IF(TRIM(H25) = "","*** ","")&amp;IF(ISTEXT(H25),"*** Numeric***","")&amp;"Engine-to-Aftertreatment Pipe Length (max)"</f>
        <v>*** Engine-to-Aftertreatment Pipe Length (max)</v>
      </c>
      <c r="F25" s="64"/>
      <c r="G25" s="64"/>
      <c r="H25" s="31"/>
      <c r="I25" s="5" t="str">
        <f>IF(TRIM(H25) = "","*** ","")&amp;IF(ISTEXT(H25),"*** Numeric***","")&amp;"mm"</f>
        <v>*** mm</v>
      </c>
      <c r="J25" s="35"/>
      <c r="K25" s="3"/>
    </row>
    <row r="26" spans="1:11" ht="15.75">
      <c r="A26" s="4"/>
      <c r="B26" s="8"/>
      <c r="C26" s="32"/>
      <c r="D26" s="5"/>
      <c r="E26" s="39"/>
      <c r="F26" s="39"/>
      <c r="G26" s="39"/>
      <c r="H26" s="39"/>
      <c r="I26" s="39"/>
      <c r="J26" s="35"/>
      <c r="K26" s="3"/>
    </row>
    <row r="27" spans="1:11">
      <c r="A27" s="4"/>
      <c r="B27" s="8"/>
      <c r="C27" s="32"/>
      <c r="D27" s="3"/>
      <c r="E27" s="3"/>
      <c r="F27" s="3"/>
      <c r="G27" s="3"/>
      <c r="H27" s="3"/>
      <c r="I27" s="3"/>
      <c r="J27" s="3"/>
      <c r="K27" s="3"/>
    </row>
    <row r="28" spans="1:11" ht="20.25">
      <c r="A28" s="4"/>
      <c r="B28" s="13" t="s">
        <v>2</v>
      </c>
      <c r="C28" s="3"/>
      <c r="D28" s="3"/>
      <c r="E28" s="3"/>
      <c r="F28" s="3"/>
      <c r="G28" s="3"/>
      <c r="H28" s="3"/>
      <c r="I28" s="3"/>
      <c r="J28" s="3"/>
      <c r="K28" s="3"/>
    </row>
    <row r="29" spans="1:11">
      <c r="A29" s="4"/>
      <c r="B29" s="3" t="s">
        <v>15</v>
      </c>
      <c r="C29" s="3"/>
      <c r="D29" s="3"/>
      <c r="E29" s="3"/>
      <c r="F29" s="3"/>
      <c r="G29" s="3"/>
      <c r="H29" s="3"/>
      <c r="I29" s="3"/>
      <c r="J29" s="3"/>
      <c r="K29" s="3"/>
    </row>
    <row r="30" spans="1:11" ht="15.75">
      <c r="A30" s="1"/>
      <c r="B30" s="27" t="str">
        <f>IF(TRIM(C32) = "","*** ","")&amp;IF(ISTEXT(C32),"*** Numeric***","")&amp;"Engine Speed/Torque for Setting Restrictions"</f>
        <v>*** Engine Speed/Torque for Setting Restrictions</v>
      </c>
      <c r="C30" s="31"/>
      <c r="D30" s="5" t="str">
        <f>IF(TRIM(C30) = "","*** ","")&amp;IF(ISTEXT(C30),"*** Numeric***","")&amp;"rpm"</f>
        <v>*** rpm</v>
      </c>
      <c r="E30" s="31"/>
      <c r="F30" s="5" t="str">
        <f>IF(TRIM(E30) = "","*** ","")&amp;IF(ISTEXT(E30),"*** Numeric***","")&amp;"Nm or % Torque"</f>
        <v>*** Nm or % Torque</v>
      </c>
      <c r="G30" s="3"/>
      <c r="H30" s="3"/>
      <c r="I30" s="3"/>
      <c r="J30" s="3"/>
      <c r="K30" s="3"/>
    </row>
    <row r="31" spans="1:11" ht="15">
      <c r="A31" s="4"/>
      <c r="B31" s="26"/>
      <c r="C31" s="9" t="s">
        <v>0</v>
      </c>
      <c r="D31" s="3"/>
      <c r="E31" s="3"/>
      <c r="F31" s="3"/>
      <c r="G31" s="3"/>
      <c r="H31" s="3"/>
      <c r="I31" s="3"/>
      <c r="J31" s="3"/>
      <c r="K31" s="3"/>
    </row>
    <row r="32" spans="1:11" ht="15.75">
      <c r="A32" s="4"/>
      <c r="B32" s="5" t="str">
        <f>IF(TRIM(C32) = "","*** ","")&amp;IF(ISTEXT(C32),"*** Numeric***","")&amp;"Inlet Air Restriction             Set Point"</f>
        <v>*** Inlet Air Restriction             Set Point</v>
      </c>
      <c r="C32" s="31"/>
      <c r="D32" s="5" t="str">
        <f>IF(TRIM(C32) = "","*** ","")&amp;IF(ISTEXT(C32),"*** Numeric***","")&amp;"kPa"</f>
        <v>*** kPa</v>
      </c>
      <c r="E32" s="10" t="str">
        <f>IF(TRIM(F32) = "","*** ","")&amp;IF(ISTEXT(F32),"*** Numeric***","")&amp;"Min"</f>
        <v>*** Min</v>
      </c>
      <c r="F32" s="31"/>
      <c r="G32" s="10" t="str">
        <f>IF(TRIM(H32) = "","*** ","")&amp;IF(ISTEXT(H32),"*** Numeric***","")&amp;"Max"</f>
        <v>*** Max</v>
      </c>
      <c r="H32" s="31"/>
      <c r="I32" s="5" t="str">
        <f>IF(TRIM(H32) = "","*** ","")&amp;IF(ISTEXT(H32),"*** Numeric***","")&amp;"kPa"</f>
        <v>*** kPa</v>
      </c>
      <c r="J32" s="3"/>
      <c r="K32" s="3"/>
    </row>
    <row r="33" spans="1:12" ht="15.75">
      <c r="A33" s="4"/>
      <c r="B33" s="5" t="str">
        <f>IF(TRIM(C33) = "","*** ","")&amp;IF(ISTEXT(C33),"*** Numeric***","")&amp;"Exhaust Restriction (Post A/T)              Set Point"</f>
        <v>*** Exhaust Restriction (Post A/T)              Set Point</v>
      </c>
      <c r="C33" s="31"/>
      <c r="D33" s="5" t="str">
        <f>IF(TRIM(C33) = "","*** ","")&amp;IF(ISTEXT(C33),"*** Numeric***","")&amp;"kPa"</f>
        <v>*** kPa</v>
      </c>
      <c r="E33" s="10" t="str">
        <f>IF(TRIM(F33) = "","*** ","")&amp;IF(ISTEXT(F33),"*** Numeric***","")&amp;"Min"</f>
        <v>*** Min</v>
      </c>
      <c r="F33" s="31"/>
      <c r="G33" s="10" t="str">
        <f>IF(TRIM(H33) = "","*** ","")&amp;IF(ISTEXT(H33),"*** Numeric***","")&amp;"Max"</f>
        <v>*** Max</v>
      </c>
      <c r="H33" s="31"/>
      <c r="I33" s="5" t="str">
        <f>IF(TRIM(H33) = "","*** ","")&amp;IF(ISTEXT(H33),"*** Numeric***","")&amp;"kPa"</f>
        <v>*** kPa</v>
      </c>
      <c r="J33" s="3"/>
      <c r="K33" s="3"/>
    </row>
    <row r="34" spans="1:12" ht="15.75">
      <c r="A34" s="4"/>
      <c r="B34" s="5" t="str">
        <f>IF(TRIM(C34) = "","*** ","")&amp;IF(ISTEXT(C34),"*** Numeric***","")&amp;"Intercooler Restriction          ΔP Set Point"</f>
        <v>*** Intercooler Restriction          ΔP Set Point</v>
      </c>
      <c r="C34" s="31"/>
      <c r="D34" s="5" t="str">
        <f>IF(TRIM(C34) = "","*** ","")&amp;IF(ISTEXT(C34),"*** Numeric***","")&amp;"kPa"</f>
        <v>*** kPa</v>
      </c>
      <c r="E34" s="10" t="str">
        <f>IF(TRIM(F34) = "","*** ","")&amp;IF(ISTEXT(F34),"*** Numeric***","")&amp;"Min"</f>
        <v>*** Min</v>
      </c>
      <c r="F34" s="31"/>
      <c r="G34" s="10" t="str">
        <f>IF(TRIM(H34) = "","*** ","")&amp;IF(ISTEXT(H34),"*** Numeric***","")&amp;"Max"</f>
        <v>*** Max</v>
      </c>
      <c r="H34" s="31"/>
      <c r="I34" s="5" t="str">
        <f>IF(TRIM(H34) = "","*** ","")&amp;IF(ISTEXT(H34),"*** Numeric***","")&amp;"kPa"</f>
        <v>*** kPa</v>
      </c>
      <c r="J34" s="3"/>
      <c r="K34" s="3"/>
    </row>
    <row r="35" spans="1:12" ht="15.75">
      <c r="A35" s="1"/>
      <c r="B35" s="5" t="str">
        <f>IF(TRIM(C35) = "","*** ","")&amp;IF(ISTEXT(C35),"*** Numeric***","")&amp;"Intake Air Temperature (Post CAC)    Set Point "</f>
        <v xml:space="preserve">*** Intake Air Temperature (Post CAC)    Set Point </v>
      </c>
      <c r="C35" s="31"/>
      <c r="D35" s="5" t="str">
        <f>IF(TRIM(C35) = "","*** ","")&amp;IF(ISTEXT(C35),"*** Numeric***","")&amp;"ºC"</f>
        <v>*** ºC</v>
      </c>
      <c r="E35" s="10" t="str">
        <f>IF(TRIM(F35) = "","*** ","")&amp;IF(ISTEXT(F35),"*** Numeric***","")&amp;"Min"</f>
        <v>*** Min</v>
      </c>
      <c r="F35" s="31"/>
      <c r="G35" s="10" t="str">
        <f>IF(TRIM(H35) = "","*** ","")&amp;IF(ISTEXT(H35),"*** Numeric***","")&amp;"Max"</f>
        <v>*** Max</v>
      </c>
      <c r="H35" s="31"/>
      <c r="I35" s="5" t="str">
        <f>IF(TRIM(H35) = "","*** ","")&amp;IF(ISTEXT(H35),"*** Numeric***","")&amp;"ºC"</f>
        <v>*** ºC</v>
      </c>
      <c r="J35" s="3"/>
      <c r="K35" s="3"/>
    </row>
    <row r="36" spans="1:12" ht="9.75" customHeight="1">
      <c r="A36" s="4"/>
      <c r="B36" s="5"/>
      <c r="C36" s="5"/>
      <c r="D36" s="5"/>
      <c r="E36" s="5"/>
      <c r="F36" s="5"/>
      <c r="G36" s="5"/>
      <c r="H36" s="5"/>
      <c r="I36" s="5"/>
      <c r="J36" s="3"/>
      <c r="K36" s="3"/>
    </row>
    <row r="37" spans="1:12" ht="20.25">
      <c r="A37" s="4"/>
      <c r="B37" s="13" t="s">
        <v>1</v>
      </c>
      <c r="C37" s="32"/>
      <c r="D37" s="3"/>
      <c r="E37" s="3"/>
      <c r="F37" s="32"/>
      <c r="G37" s="3"/>
      <c r="H37" s="32"/>
      <c r="I37" s="3"/>
      <c r="J37" s="3"/>
      <c r="K37" s="3"/>
      <c r="L37" s="18"/>
    </row>
    <row r="38" spans="1:12" ht="15.75">
      <c r="A38" s="4"/>
      <c r="B38" s="5" t="str">
        <f>IF(TRIM(C38) = "","*** ","")&amp;IF(ISTEXT(C38),"*** Numeric***","")&amp;"Coolant Supply Temperature     Set Point"</f>
        <v>*** Coolant Supply Temperature     Set Point</v>
      </c>
      <c r="C38" s="31"/>
      <c r="D38" s="5" t="str">
        <f>IF(TRIM(C38) = "","*** ","")&amp;IF(ISTEXT(C38),"*** Numeric***","")&amp;"ºC"</f>
        <v>*** ºC</v>
      </c>
      <c r="E38" s="10" t="str">
        <f>IF(TRIM(F38) = "","*** ","")&amp;IF(ISTEXT(F38),"*** Numeric***","")&amp;"Min"</f>
        <v>*** Min</v>
      </c>
      <c r="F38" s="31"/>
      <c r="G38" s="10" t="str">
        <f>IF(TRIM(H38) = "","*** ","")&amp;IF(ISTEXT(H38),"*** Numeric***","")&amp;"Max"</f>
        <v>*** Max</v>
      </c>
      <c r="H38" s="31"/>
      <c r="I38" s="5" t="str">
        <f>IF(TRIM(H38) = "","*** ","")&amp;IF(ISTEXT(H38),"*** Numeric***","")&amp;"ºC"</f>
        <v>*** ºC</v>
      </c>
      <c r="J38" s="3"/>
      <c r="K38" s="3"/>
      <c r="L38" s="18"/>
    </row>
    <row r="39" spans="1:12" ht="15.75">
      <c r="A39" s="4"/>
      <c r="B39" s="5" t="str">
        <f>IF(TRIM(C39) = "","*** ","")&amp;IF(ISTEXT(C39),"*** Numeric***","")&amp;"Thermostat opening temperature"</f>
        <v>*** Thermostat opening temperature</v>
      </c>
      <c r="C39" s="31"/>
      <c r="D39" s="5" t="str">
        <f>IF(TRIM(C39) = "","*** ","")&amp;IF(ISTEXT(C39),"*** Numeric***","")&amp;"ºC"</f>
        <v>*** ºC</v>
      </c>
      <c r="E39" s="3"/>
      <c r="F39" s="32"/>
      <c r="G39" s="3"/>
      <c r="H39" s="32"/>
      <c r="I39" s="3"/>
      <c r="J39" s="3"/>
      <c r="K39" s="3"/>
      <c r="L39" s="18"/>
    </row>
    <row r="40" spans="1:12" ht="15.75">
      <c r="A40" s="4"/>
      <c r="B40" s="5" t="str">
        <f>IF(TRIM(C40) = "","*** ","")&amp;IF(ISTEXT(C40),"*** Numeric***","")&amp;"Fuel Supply Temperature           Set Point"</f>
        <v>*** Fuel Supply Temperature           Set Point</v>
      </c>
      <c r="C40" s="31"/>
      <c r="D40" s="5" t="str">
        <f>IF(TRIM(C40) = "","*** ","")&amp;IF(ISTEXT(C40),"*** Numeric***","")&amp;"ºC"</f>
        <v>*** ºC</v>
      </c>
      <c r="E40" s="10" t="str">
        <f>IF(TRIM(F40) = "","*** ","")&amp;IF(ISTEXT(F40),"*** Numeric***","")&amp;"Min"</f>
        <v>*** Min</v>
      </c>
      <c r="F40" s="31"/>
      <c r="G40" s="10" t="str">
        <f>IF(TRIM(H40) = "","*** ","")&amp;IF(ISTEXT(H40),"*** Numeric***","")&amp;"Max"</f>
        <v>*** Max</v>
      </c>
      <c r="H40" s="31"/>
      <c r="I40" s="5" t="str">
        <f>IF(TRIM(H40) = "","*** ","")&amp;IF(ISTEXT(H40),"*** Numeric***","")&amp;"ºC"</f>
        <v>*** ºC</v>
      </c>
      <c r="J40" s="3"/>
      <c r="K40" s="3"/>
    </row>
    <row r="41" spans="1:12" ht="15.75">
      <c r="A41" s="4"/>
      <c r="B41" s="5" t="str">
        <f>IF(TRIM(C41) = "","*** ","")&amp;IF(ISTEXT(C41),"*** Numeric***","")&amp;"Fuel Supply Pressure                  Set Point"</f>
        <v>*** Fuel Supply Pressure                  Set Point</v>
      </c>
      <c r="C41" s="31"/>
      <c r="D41" s="5" t="str">
        <f>IF(TRIM(C41) = "","*** ","")&amp;IF(ISTEXT(C41),"*** Numeric***","")&amp;"kPa"</f>
        <v>*** kPa</v>
      </c>
      <c r="E41" s="10" t="str">
        <f>IF(TRIM(F41) = "","*** ","")&amp;IF(ISTEXT(F41),"*** Numeric***","")&amp;"Min"</f>
        <v>*** Min</v>
      </c>
      <c r="F41" s="31"/>
      <c r="G41" s="10" t="str">
        <f>IF(TRIM(H41) = "","*** ","")&amp;IF(ISTEXT(H41),"*** Numeric***","")&amp;"Max"</f>
        <v>*** Max</v>
      </c>
      <c r="H41" s="31"/>
      <c r="I41" s="5" t="str">
        <f>IF(TRIM(H41) = "","*** ","")&amp;IF(ISTEXT(H41),"*** Numeric***","")&amp;"kPa"</f>
        <v>*** kPa</v>
      </c>
      <c r="J41" s="3"/>
      <c r="K41" s="3"/>
    </row>
    <row r="42" spans="1:12" ht="15.75">
      <c r="A42" s="4"/>
      <c r="B42" s="5" t="str">
        <f>IF(TRIM(C42) = "","*** ","")&amp;IF(ISTEXT(C42),"*** Numeric***","")&amp;"Fuel Return Pressure                   Set Point"</f>
        <v>*** Fuel Return Pressure                   Set Point</v>
      </c>
      <c r="C42" s="31"/>
      <c r="D42" s="5" t="str">
        <f>IF(TRIM(C42) = "","*** ","")&amp;IF(ISTEXT(C42),"*** Numeric***","")&amp;"kPa"</f>
        <v>*** kPa</v>
      </c>
      <c r="E42" s="10" t="str">
        <f>IF(TRIM(F42) = "","*** ","")&amp;IF(ISTEXT(F42),"*** Numeric***","")&amp;"Min"</f>
        <v>*** Min</v>
      </c>
      <c r="F42" s="31"/>
      <c r="G42" s="10" t="str">
        <f>IF(TRIM(H42) = "","*** ","")&amp;IF(ISTEXT(H42),"*** Numeric***","")&amp;"Max"</f>
        <v>*** Max</v>
      </c>
      <c r="H42" s="31"/>
      <c r="I42" s="5" t="str">
        <f>IF(TRIM(H42) = "","*** ","")&amp;IF(ISTEXT(H42),"*** Numeric***","")&amp;"kPa"</f>
        <v>*** kPa</v>
      </c>
      <c r="J42" s="3"/>
      <c r="K42" s="3"/>
    </row>
    <row r="43" spans="1:12" ht="15.75" customHeight="1">
      <c r="A43" s="4"/>
      <c r="B43" s="8"/>
      <c r="C43" s="32"/>
      <c r="D43" s="3"/>
      <c r="E43" s="3"/>
      <c r="F43" s="3"/>
      <c r="G43" s="3"/>
      <c r="H43" s="3"/>
      <c r="I43" s="3"/>
      <c r="J43" s="3"/>
      <c r="K43" s="3"/>
    </row>
    <row r="44" spans="1:12" ht="15.95" customHeight="1">
      <c r="A44" s="4"/>
      <c r="B44" s="5" t="str">
        <f>IF(TRIM(C44) = "","*** ","")&amp;IF(ISTEXT(C44),"*** Numeric***","")&amp;"Ignition Power Requirements"</f>
        <v>*** Ignition Power Requirements</v>
      </c>
      <c r="C44" s="31"/>
      <c r="D44" s="5" t="str">
        <f>IF(TRIM(C44) = "","*** ","")&amp;IF(ISTEXT(C44),"*** Numeric***","")&amp;"VDC"</f>
        <v>*** VDC</v>
      </c>
      <c r="E44" s="31"/>
      <c r="F44" s="5" t="str">
        <f>IF(TRIM(E44) = "","*** ","")&amp;IF(ISTEXT(E44),"*** Numeric***","")&amp;"Amps"</f>
        <v>*** Amps</v>
      </c>
      <c r="G44" s="36" t="s">
        <v>29</v>
      </c>
      <c r="H44" s="43">
        <f>E44*C44/1000</f>
        <v>0</v>
      </c>
      <c r="I44" s="36" t="s">
        <v>28</v>
      </c>
      <c r="J44" s="3"/>
      <c r="K44" s="3"/>
    </row>
    <row r="45" spans="1:12" ht="15.75">
      <c r="A45" s="4"/>
      <c r="B45" s="5" t="str">
        <f>IF(TRIM(C45) = "","*** ","")&amp;IF(ISTEXT(C45),"*** Numeric***","")&amp;"ECM Power Requirements"</f>
        <v>*** ECM Power Requirements</v>
      </c>
      <c r="C45" s="31"/>
      <c r="D45" s="5" t="str">
        <f>IF(TRIM(C45) = "","*** ","")&amp;IF(ISTEXT(C45),"*** Numeric***","")&amp;"VDC"</f>
        <v>*** VDC</v>
      </c>
      <c r="E45" s="31"/>
      <c r="F45" s="5" t="str">
        <f t="shared" ref="F45:F46" si="0">IF(TRIM(E45) = "","*** ","")&amp;IF(ISTEXT(E45),"*** Numeric***","")&amp;"Amps"</f>
        <v>*** Amps</v>
      </c>
      <c r="G45" s="36" t="s">
        <v>30</v>
      </c>
      <c r="H45" s="43">
        <f t="shared" ref="H45:H46" si="1">E45*C45/1000</f>
        <v>0</v>
      </c>
      <c r="I45" s="36" t="s">
        <v>28</v>
      </c>
      <c r="J45" s="3"/>
      <c r="K45" s="3"/>
    </row>
    <row r="46" spans="1:12" ht="15.75">
      <c r="A46" s="4"/>
      <c r="B46" s="5" t="str">
        <f>IF(TRIM(C46) = "","*** ","")&amp;IF(ISTEXT(C46),"*** Numeric***","")&amp;"Aftertreatment Power Requirements"</f>
        <v>*** Aftertreatment Power Requirements</v>
      </c>
      <c r="C46" s="31"/>
      <c r="D46" s="5" t="str">
        <f>IF(TRIM(C45) = "","*** ","")&amp;IF(ISTEXT(C45),"*** Numeric***","")&amp;"VDC"</f>
        <v>*** VDC</v>
      </c>
      <c r="E46" s="31"/>
      <c r="F46" s="5" t="str">
        <f t="shared" si="0"/>
        <v>*** Amps</v>
      </c>
      <c r="G46" s="36" t="s">
        <v>31</v>
      </c>
      <c r="H46" s="43">
        <f t="shared" si="1"/>
        <v>0</v>
      </c>
      <c r="I46" s="36" t="s">
        <v>28</v>
      </c>
      <c r="J46" s="3"/>
      <c r="K46" s="3"/>
    </row>
    <row r="47" spans="1:12" ht="15.75">
      <c r="A47" s="4"/>
      <c r="B47" s="5" t="str">
        <f>IF(TRIM(C47) = "","*** ","")&amp;"Throttle Signal Type"</f>
        <v>*** Throttle Signal Type</v>
      </c>
      <c r="C47" s="42"/>
      <c r="D47" s="3"/>
      <c r="E47" s="32"/>
      <c r="F47" s="5"/>
      <c r="G47" s="36"/>
      <c r="H47" s="34"/>
      <c r="I47" s="35"/>
      <c r="J47" s="3"/>
      <c r="K47" s="3"/>
    </row>
    <row r="48" spans="1:12" ht="15.75">
      <c r="A48" s="4"/>
      <c r="B48" s="5" t="str">
        <f>IF(TRIM(C48) = "","*** ","")&amp;IF(ISTEXT(C48),"*** Numeric***","")&amp;"Throttle Signal Range"</f>
        <v>*** Throttle Signal Range</v>
      </c>
      <c r="C48" s="31"/>
      <c r="D48" s="5" t="str">
        <f>IF(TRIM(C48) = "","*** ","")&amp;IF(ISTEXT(C48),"*** Numeric***","")&amp;"VDC   to "</f>
        <v xml:space="preserve">*** VDC   to </v>
      </c>
      <c r="E48" s="31"/>
      <c r="F48" s="5" t="str">
        <f>IF(TRIM(E48) = "","*** ","")&amp;IF(ISTEXT(E48),"*** Numeric***","")&amp;"VDC"</f>
        <v>*** VDC</v>
      </c>
      <c r="G48" s="36"/>
      <c r="H48" s="34"/>
      <c r="I48" s="35"/>
      <c r="J48" s="3"/>
      <c r="K48" s="3"/>
    </row>
    <row r="49" spans="1:11">
      <c r="A49" s="4"/>
      <c r="B49" s="6" t="s">
        <v>14</v>
      </c>
      <c r="C49" s="3"/>
      <c r="D49" s="3"/>
      <c r="E49" s="32"/>
      <c r="F49" s="3"/>
      <c r="G49" s="3"/>
      <c r="H49" s="3"/>
      <c r="I49" s="3"/>
      <c r="J49" s="3"/>
      <c r="K49" s="3"/>
    </row>
    <row r="50" spans="1:11" ht="15.75">
      <c r="A50" s="4"/>
      <c r="B50" s="15" t="str">
        <f>IF(TRIM(C50) = "","*** ","")&amp;IF(ISTEXT(C50),"*** Numeric***","")&amp;"Oil Pressure, Normal Range"</f>
        <v>*** Oil Pressure, Normal Range</v>
      </c>
      <c r="C50" s="31"/>
      <c r="D50" s="5" t="str">
        <f>IF(TRIM(C50) = "","*** ","")&amp;IF(ISTEXT(C50),"*** Numeric***","")&amp;"kPa to"</f>
        <v>*** kPa to</v>
      </c>
      <c r="E50" s="31"/>
      <c r="F50" s="5" t="str">
        <f>IF(TRIM(E50) = "","*** ","")&amp;IF(ISTEXT(E50),"*** Numeric***","")&amp;"kPa"</f>
        <v>*** kPa</v>
      </c>
      <c r="G50" s="3"/>
      <c r="H50" s="3"/>
      <c r="I50" s="32"/>
      <c r="J50" s="3"/>
      <c r="K50" s="3"/>
    </row>
    <row r="51" spans="1:11" ht="15.75">
      <c r="A51" s="4"/>
      <c r="B51" s="5" t="str">
        <f>IF(TRIM(C51) = "","*** ","")&amp;IF(ISTEXT(C51),"*** Numeric***","")&amp;"Oil Capacity"</f>
        <v>*** Oil Capacity</v>
      </c>
      <c r="C51" s="31"/>
      <c r="D51" s="5" t="s">
        <v>16</v>
      </c>
      <c r="E51" s="16"/>
      <c r="F51" s="10"/>
      <c r="G51" s="30" t="str">
        <f>IF(TRIM(I51) = "","*** ","")&amp;"API Oil Specification"</f>
        <v>*** API Oil Specification</v>
      </c>
      <c r="H51" s="3"/>
      <c r="I51" s="42"/>
      <c r="J51" s="3"/>
      <c r="K51" s="3"/>
    </row>
    <row r="52" spans="1:11" ht="15.75">
      <c r="A52" s="4"/>
      <c r="B52" s="5" t="str">
        <f>IF(TRIM(C52) = "","*** ","")&amp;"Type of oil supplied "</f>
        <v xml:space="preserve">*** Type of oil supplied </v>
      </c>
      <c r="C52" s="42"/>
      <c r="D52" s="3"/>
      <c r="E52" s="10"/>
      <c r="F52" s="10"/>
      <c r="G52" s="30" t="str">
        <f>IF(TRIM(I52) = "","*** ","")&amp;"SAE Oil Grade"</f>
        <v>*** SAE Oil Grade</v>
      </c>
      <c r="H52" s="3"/>
      <c r="I52" s="31"/>
      <c r="J52" s="10"/>
      <c r="K52" s="3"/>
    </row>
    <row r="53" spans="1:11" ht="15.75">
      <c r="A53" s="4"/>
      <c r="B53" s="15" t="str">
        <f>IF(TRIM(C53) = "","*** ","")&amp;"Amount of oil Supplied"</f>
        <v>*** Amount of oil Supplied</v>
      </c>
      <c r="C53" s="31"/>
      <c r="D53" s="5" t="s">
        <v>16</v>
      </c>
      <c r="E53" s="4"/>
      <c r="F53" s="3"/>
      <c r="G53" s="30" t="str">
        <f>IF(TRIM(I53)="","*** ","")&amp;"DEF Tank Capacity"</f>
        <v>*** DEF Tank Capacity</v>
      </c>
      <c r="H53" s="3"/>
      <c r="I53" s="33"/>
      <c r="J53" s="5" t="s">
        <v>16</v>
      </c>
      <c r="K53" s="3"/>
    </row>
    <row r="54" spans="1:11" ht="15.75">
      <c r="A54" s="4"/>
      <c r="B54" s="15" t="str">
        <f>IF(TRIM(C54) = "","*** ","")&amp;"Wiring Diagram &amp; A/T Setup Diagram Included?"</f>
        <v>*** Wiring Diagram &amp; A/T Setup Diagram Included?</v>
      </c>
      <c r="C54" s="33"/>
      <c r="D54" s="5" t="s">
        <v>17</v>
      </c>
      <c r="E54" s="4"/>
      <c r="F54" s="3"/>
      <c r="G54" s="3"/>
      <c r="H54" s="3"/>
      <c r="I54" s="3"/>
      <c r="J54" s="3"/>
      <c r="K54" s="3"/>
    </row>
    <row r="55" spans="1:11" ht="15.75">
      <c r="A55" s="4"/>
      <c r="B55" s="15"/>
      <c r="C55" s="16"/>
      <c r="D55" s="5"/>
      <c r="E55" s="4"/>
      <c r="F55" s="3"/>
      <c r="G55" s="3"/>
      <c r="H55" s="3"/>
      <c r="I55" s="3"/>
      <c r="J55" s="3"/>
      <c r="K55" s="3"/>
    </row>
    <row r="56" spans="1:11" ht="15.75">
      <c r="A56" s="4"/>
      <c r="B56" s="7" t="s">
        <v>18</v>
      </c>
      <c r="C56" s="3"/>
      <c r="D56" s="3"/>
      <c r="E56" s="3"/>
      <c r="F56" s="3"/>
      <c r="G56" s="3"/>
      <c r="H56" s="3"/>
      <c r="I56" s="3"/>
      <c r="J56" s="3"/>
      <c r="K56" s="3"/>
    </row>
    <row r="57" spans="1:11" ht="18" customHeight="1">
      <c r="A57" s="4"/>
      <c r="B57" s="54"/>
      <c r="C57" s="52"/>
      <c r="D57" s="52"/>
      <c r="E57" s="52"/>
      <c r="F57" s="52"/>
      <c r="G57" s="52"/>
      <c r="H57" s="52"/>
      <c r="I57" s="52"/>
      <c r="J57" s="53"/>
      <c r="K57" s="3"/>
    </row>
    <row r="58" spans="1:11" ht="15.75">
      <c r="A58" s="4"/>
      <c r="B58" s="54"/>
      <c r="C58" s="52"/>
      <c r="D58" s="52"/>
      <c r="E58" s="52"/>
      <c r="F58" s="52"/>
      <c r="G58" s="52"/>
      <c r="H58" s="52"/>
      <c r="I58" s="52"/>
      <c r="J58" s="53"/>
      <c r="K58" s="3"/>
    </row>
    <row r="59" spans="1:11" ht="15.75">
      <c r="A59" s="4"/>
      <c r="B59" s="55"/>
      <c r="C59" s="56"/>
      <c r="D59" s="56"/>
      <c r="E59" s="56"/>
      <c r="F59" s="56"/>
      <c r="G59" s="56"/>
      <c r="H59" s="56"/>
      <c r="I59" s="56"/>
      <c r="J59" s="57"/>
      <c r="K59" s="3"/>
    </row>
    <row r="60" spans="1:11" ht="15.75">
      <c r="A60" s="4"/>
      <c r="B60" s="55"/>
      <c r="C60" s="56"/>
      <c r="D60" s="56"/>
      <c r="E60" s="56"/>
      <c r="F60" s="56"/>
      <c r="G60" s="56"/>
      <c r="H60" s="56"/>
      <c r="I60" s="56"/>
      <c r="J60" s="57"/>
      <c r="K60" s="3"/>
    </row>
    <row r="61" spans="1:11" ht="15.75">
      <c r="A61" s="4"/>
      <c r="B61" s="62" t="s">
        <v>21</v>
      </c>
      <c r="C61" s="62"/>
      <c r="D61" s="62"/>
      <c r="E61" s="62"/>
      <c r="F61" s="62"/>
      <c r="G61" s="62"/>
      <c r="H61" s="62"/>
      <c r="I61" s="62"/>
      <c r="J61" s="62"/>
      <c r="K61" s="3"/>
    </row>
    <row r="62" spans="1:11" ht="15.75">
      <c r="A62" s="4"/>
      <c r="B62" s="54"/>
      <c r="C62" s="52"/>
      <c r="D62" s="52"/>
      <c r="E62" s="52"/>
      <c r="F62" s="52"/>
      <c r="G62" s="52"/>
      <c r="H62" s="52"/>
      <c r="I62" s="52"/>
      <c r="J62" s="53"/>
      <c r="K62" s="3"/>
    </row>
    <row r="63" spans="1:11">
      <c r="A63" s="4"/>
      <c r="B63" s="4"/>
      <c r="C63" s="4"/>
      <c r="D63" s="4"/>
      <c r="E63" s="4"/>
      <c r="F63" s="4"/>
      <c r="G63" s="4"/>
      <c r="H63" s="4"/>
      <c r="I63" s="4"/>
      <c r="J63" s="4"/>
      <c r="K63" s="4"/>
    </row>
    <row r="64" spans="1:11" ht="20.25">
      <c r="A64" s="4"/>
      <c r="B64" s="13" t="s">
        <v>7</v>
      </c>
      <c r="C64" s="16" t="str">
        <f>IF(TRIM(C66) = "","*** ","")&amp;"Test"</f>
        <v>*** Test</v>
      </c>
      <c r="D64" s="16" t="s">
        <v>10</v>
      </c>
      <c r="E64" s="16" t="s">
        <v>11</v>
      </c>
      <c r="F64" s="16" t="str">
        <f>IF(TRIM(F66) = "","*** ","")&amp;"NOx"</f>
        <v>*** NOx</v>
      </c>
      <c r="G64" s="16" t="str">
        <f>IF(TRIM(G66) = "","*** ","")&amp;"CO"</f>
        <v>*** CO</v>
      </c>
      <c r="H64" s="16" t="str">
        <f>IF(TRIM(H66) = "","*** ","")&amp;"CO2"</f>
        <v>*** CO2</v>
      </c>
      <c r="I64" s="16" t="str">
        <f>IF(TRIM(I66) = "","*** ","")&amp;"N2O"</f>
        <v>*** N2O</v>
      </c>
      <c r="J64" s="16" t="s">
        <v>9</v>
      </c>
      <c r="K64" s="3"/>
    </row>
    <row r="65" spans="1:11" ht="15.75">
      <c r="A65" s="4"/>
      <c r="B65" s="3" t="s">
        <v>33</v>
      </c>
      <c r="C65" s="16" t="s">
        <v>13</v>
      </c>
      <c r="D65" s="16" t="str">
        <f t="shared" ref="D65:J65" si="2">IF(TRIM(D66) = "","*** ","")&amp;IF(ISTEXT(D66),"*** Numeric***","")&amp;"g/kW-hr"</f>
        <v>*** g/kW-hr</v>
      </c>
      <c r="E65" s="16" t="str">
        <f t="shared" si="2"/>
        <v>*** g/kW-hr</v>
      </c>
      <c r="F65" s="16" t="str">
        <f t="shared" si="2"/>
        <v>*** g/kW-hr</v>
      </c>
      <c r="G65" s="16" t="str">
        <f t="shared" si="2"/>
        <v>*** g/kW-hr</v>
      </c>
      <c r="H65" s="16" t="str">
        <f t="shared" si="2"/>
        <v>*** g/kW-hr</v>
      </c>
      <c r="I65" s="16" t="str">
        <f t="shared" si="2"/>
        <v>*** g/kW-hr</v>
      </c>
      <c r="J65" s="16" t="str">
        <f t="shared" si="2"/>
        <v>*** g/kW-hr</v>
      </c>
      <c r="K65" s="3"/>
    </row>
    <row r="66" spans="1:11" ht="15.75">
      <c r="A66" s="4"/>
      <c r="B66" s="3" t="s">
        <v>36</v>
      </c>
      <c r="C66" s="25"/>
      <c r="D66" s="14"/>
      <c r="E66" s="14"/>
      <c r="F66" s="14"/>
      <c r="G66" s="14"/>
      <c r="H66" s="14"/>
      <c r="I66" s="41"/>
      <c r="J66" s="14"/>
      <c r="K66" s="3"/>
    </row>
    <row r="67" spans="1:11" ht="15.75">
      <c r="A67" s="4"/>
      <c r="B67" s="3" t="s">
        <v>34</v>
      </c>
      <c r="C67" s="25"/>
      <c r="D67" s="44"/>
      <c r="E67" s="44"/>
      <c r="F67" s="44"/>
      <c r="G67" s="44"/>
      <c r="H67" s="44"/>
      <c r="I67" s="44"/>
      <c r="J67" s="44"/>
      <c r="K67" s="3"/>
    </row>
    <row r="68" spans="1:11" ht="15.75">
      <c r="A68" s="4"/>
      <c r="B68" s="3" t="s">
        <v>35</v>
      </c>
      <c r="C68" s="4"/>
      <c r="D68" s="44"/>
      <c r="E68" s="44"/>
      <c r="F68" s="44"/>
      <c r="G68" s="44"/>
      <c r="H68" s="44"/>
      <c r="I68" s="44"/>
      <c r="J68" s="44"/>
      <c r="K68" s="3"/>
    </row>
    <row r="69" spans="1:11" ht="20.25">
      <c r="A69" s="4"/>
      <c r="B69" s="13" t="s">
        <v>8</v>
      </c>
      <c r="C69" s="4"/>
      <c r="D69" s="4"/>
      <c r="E69" s="4"/>
      <c r="F69" s="4"/>
      <c r="G69" s="4"/>
      <c r="H69" s="4"/>
      <c r="I69" s="4"/>
      <c r="J69" s="4"/>
      <c r="K69" s="4"/>
    </row>
    <row r="70" spans="1:11" ht="15.75">
      <c r="A70" s="10" t="str">
        <f>IF(TRIM(B70) = "","*** ","")&amp;"Name"</f>
        <v>*** Name</v>
      </c>
      <c r="B70" s="54"/>
      <c r="C70" s="58"/>
      <c r="D70" s="10" t="str">
        <f>IF(TRIM(E70) = "","*** ","")&amp;"Title"</f>
        <v>*** Title</v>
      </c>
      <c r="E70" s="54"/>
      <c r="F70" s="59"/>
      <c r="G70" s="58"/>
      <c r="H70" s="10" t="str">
        <f>IF(TRIM(I70) = "","*** ","")&amp;"Date"</f>
        <v>*** Date</v>
      </c>
      <c r="I70" s="60"/>
      <c r="J70" s="61"/>
      <c r="K70" s="3"/>
    </row>
    <row r="71" spans="1:11" ht="15.75">
      <c r="A71" s="10" t="str">
        <f>IF(TRIM(B71) = "","*** ","")&amp;IF(ISERROR(FIND("@",B71)),"*** Invalid email address***","")&amp;"E-Mail"</f>
        <v>*** *** Invalid email address***E-Mail</v>
      </c>
      <c r="B71" s="49"/>
      <c r="C71" s="50"/>
      <c r="D71" s="10" t="str">
        <f>IF(TRIM(E71) = "","*** ","")&amp;"Phone"</f>
        <v>*** Phone</v>
      </c>
      <c r="E71" s="51"/>
      <c r="F71" s="52"/>
      <c r="G71" s="53"/>
      <c r="H71" s="5"/>
      <c r="I71" s="5"/>
      <c r="J71" s="5"/>
      <c r="K71" s="3"/>
    </row>
    <row r="72" spans="1:11" ht="15.75">
      <c r="A72" s="4"/>
      <c r="B72" s="3"/>
      <c r="C72" s="3"/>
      <c r="D72" s="10" t="str">
        <f>IF(TRIM(E72) = "","*** ","")&amp;"Company Name"</f>
        <v>*** Company Name</v>
      </c>
      <c r="E72" s="46"/>
      <c r="F72" s="47"/>
      <c r="G72" s="47"/>
      <c r="H72" s="47"/>
      <c r="I72" s="47"/>
      <c r="J72" s="48"/>
      <c r="K72" s="3"/>
    </row>
    <row r="73" spans="1:11" ht="10.5" customHeight="1">
      <c r="A73" s="4"/>
      <c r="B73" s="23"/>
      <c r="C73" s="23"/>
      <c r="D73" s="23"/>
      <c r="E73" s="23"/>
      <c r="F73" s="23"/>
      <c r="G73" s="23"/>
      <c r="H73" s="23"/>
      <c r="I73" s="37"/>
      <c r="J73" s="24"/>
      <c r="K73" s="3"/>
    </row>
    <row r="74" spans="1:11">
      <c r="B74" s="19"/>
      <c r="C74" s="19"/>
      <c r="D74" s="19"/>
      <c r="E74" s="19"/>
      <c r="F74" s="19"/>
      <c r="G74" s="19"/>
      <c r="H74" s="19"/>
      <c r="I74" s="19"/>
      <c r="J74" s="19"/>
      <c r="K74" s="19"/>
    </row>
    <row r="75" spans="1:11">
      <c r="B75" s="19"/>
      <c r="C75" s="19"/>
      <c r="D75" s="19"/>
      <c r="E75" s="19"/>
      <c r="F75" s="19"/>
      <c r="G75" s="19"/>
      <c r="H75" s="19"/>
      <c r="I75" s="19"/>
      <c r="J75" s="19"/>
      <c r="K75" s="19"/>
    </row>
    <row r="76" spans="1:11">
      <c r="B76" s="19"/>
      <c r="C76" s="19"/>
      <c r="D76" s="19"/>
      <c r="E76" s="19"/>
      <c r="F76" s="19"/>
      <c r="G76" s="19"/>
      <c r="H76" s="19"/>
      <c r="I76" s="19"/>
      <c r="J76" s="19"/>
      <c r="K76" s="19"/>
    </row>
    <row r="77" spans="1:11">
      <c r="B77" s="19"/>
      <c r="C77" s="19"/>
      <c r="D77" s="19"/>
      <c r="E77" s="19"/>
      <c r="F77" s="19"/>
      <c r="G77" s="19"/>
      <c r="H77" s="19"/>
      <c r="I77" s="19"/>
      <c r="J77" s="19"/>
      <c r="K77" s="19"/>
    </row>
    <row r="78" spans="1:11">
      <c r="B78" s="19"/>
      <c r="C78" s="19"/>
      <c r="D78" s="19"/>
      <c r="E78" s="19"/>
      <c r="F78" s="19"/>
      <c r="G78" s="19"/>
      <c r="H78" s="19"/>
      <c r="I78" s="19"/>
      <c r="J78" s="19"/>
      <c r="K78" s="19"/>
    </row>
    <row r="79" spans="1:11">
      <c r="B79" s="19"/>
      <c r="C79" s="19"/>
      <c r="D79" s="19"/>
      <c r="E79" s="19"/>
      <c r="F79" s="19"/>
      <c r="G79" s="19"/>
      <c r="H79" s="19"/>
      <c r="I79" s="19"/>
      <c r="J79" s="19"/>
      <c r="K79" s="19"/>
    </row>
    <row r="80" spans="1:11">
      <c r="B80" s="19"/>
      <c r="C80" s="19"/>
      <c r="D80" s="19"/>
      <c r="E80" s="19"/>
      <c r="F80" s="19"/>
      <c r="G80" s="19"/>
      <c r="H80" s="19"/>
      <c r="I80" s="19"/>
      <c r="J80" s="19"/>
      <c r="K80" s="19"/>
    </row>
  </sheetData>
  <sheetProtection selectLockedCells="1"/>
  <mergeCells count="26">
    <mergeCell ref="H5:I5"/>
    <mergeCell ref="H11:I11"/>
    <mergeCell ref="H10:I10"/>
    <mergeCell ref="H12:I12"/>
    <mergeCell ref="H7:I7"/>
    <mergeCell ref="H8:I8"/>
    <mergeCell ref="H6:I6"/>
    <mergeCell ref="H9:I9"/>
    <mergeCell ref="H13:I13"/>
    <mergeCell ref="B60:J60"/>
    <mergeCell ref="E22:G22"/>
    <mergeCell ref="E23:G23"/>
    <mergeCell ref="E24:G24"/>
    <mergeCell ref="E25:G25"/>
    <mergeCell ref="H14:I14"/>
    <mergeCell ref="E72:J72"/>
    <mergeCell ref="B71:C71"/>
    <mergeCell ref="E71:G71"/>
    <mergeCell ref="B57:J57"/>
    <mergeCell ref="B58:J58"/>
    <mergeCell ref="B59:J59"/>
    <mergeCell ref="B70:C70"/>
    <mergeCell ref="E70:G70"/>
    <mergeCell ref="I70:J70"/>
    <mergeCell ref="B61:J61"/>
    <mergeCell ref="B62:J62"/>
  </mergeCells>
  <phoneticPr fontId="0" type="noConversion"/>
  <dataValidations disablePrompts="1" xWindow="825" yWindow="517" count="71">
    <dataValidation type="decimal" errorStyle="warning" allowBlank="1" showInputMessage="1" showErrorMessage="1" errorTitle="NOx Mass Emission" error="Enter manufacturer NOx test result, g/kW-hr._x000a_Typical values are below emission standards._x000a_" promptTitle="NOx Mass Emission" prompt="Enter manufacturer NOx test result, g/kW-hr._x000a_" sqref="F66:F68">
      <formula1>0</formula1>
      <formula2>100</formula2>
    </dataValidation>
    <dataValidation type="decimal" errorStyle="warning" allowBlank="1" showInputMessage="1" showErrorMessage="1" errorTitle="CO Mass Emission" error="Enter manufacturer CO test result, g/kW-hr._x000a_Typical values are below emission standards._x000a_" promptTitle="CO Mass Emission" prompt="Enter manufacturer CO  test result, g/kW-hr._x000a_" sqref="G66:G68">
      <formula1>0</formula1>
      <formula2>100</formula2>
    </dataValidation>
    <dataValidation type="decimal" errorStyle="warning" allowBlank="1" showInputMessage="1" showErrorMessage="1" errorTitle="CO2  Mass Emission" error="Enter manufacturer CO2 test result, g/kW-hr._x000a_Typical values are below emission standards._x000a_" promptTitle="CO2 Mass Emission" prompt="Enter manufacturer CO2 test result, g/kW-hr." sqref="H66:H68">
      <formula1>0</formula1>
      <formula2>10000</formula2>
    </dataValidation>
    <dataValidation type="decimal" errorStyle="warning" allowBlank="1" showInputMessage="1" showErrorMessage="1" errorTitle="NMCH Mass Emission" error="Enter manufacturer NMHC test result, g/kW-hr._x000a_Typical values are below emission standards._x000a_" promptTitle="Manufacturer NMHC Emission" prompt="Enter manufacturer NMHC test result, g/kW-hr" sqref="D66:D68">
      <formula1>0</formula1>
      <formula2>100</formula2>
    </dataValidation>
    <dataValidation type="decimal" errorStyle="warning" allowBlank="1" showInputMessage="1" showErrorMessage="1" errorTitle="CH4 Mass Emission" error="Enter manufacturer CH4 test result, g/kW-hr._x000a_Typical values are below emission standards._x000a_" promptTitle="Manufacturer CH4  Emission" prompt="Enter manufacturerCH4 test result, g/kW-hr" sqref="E66:E68">
      <formula1>0</formula1>
      <formula2>100</formula2>
    </dataValidation>
    <dataValidation type="decimal" errorStyle="warning" allowBlank="1" showInputMessage="1" showErrorMessage="1" errorTitle="Particulate  Matter Emission" error="Enter PM test result, g/kW-hr._x000a_Typical values are below emission standards._x000a_" promptTitle="Particulate Matter Emissions" prompt="Enter manufacturer PM test result, g/kW-hr." sqref="J66:J68">
      <formula1>0</formula1>
      <formula2>10</formula2>
    </dataValidation>
    <dataValidation type="date" errorStyle="warning" allowBlank="1" showInputMessage="1" showErrorMessage="1" errorTitle="Test Date" error="Enter a test date for the most recent results from the actual test engine sent for confirmatory testing." promptTitle="Test Date" prompt="Enter a test date for the most recent results from the actual test engine sent for confirmatory testing." sqref="C66:C67">
      <formula1>39356</formula1>
      <formula2>40909</formula2>
    </dataValidation>
    <dataValidation type="decimal" errorStyle="warning" allowBlank="1" showInputMessage="1" errorTitle="NOx Mass Emission" error="Enter manufacturer NOx test result, gm/kW.hr._x000a_Typical values are below emission standards._x000a_" promptTitle="N2O Mass Emission" prompt="Enter manufacturer N2O test result, g/kW-hr (if measured)_x000a_" sqref="I66:I68">
      <formula1>0</formula1>
      <formula2>100</formula2>
    </dataValidation>
    <dataValidation type="decimal" errorStyle="warning" allowBlank="1" showInputMessage="1" showErrorMessage="1" errorTitle="Oil Pressure Range Upper" error="Oil Pressure Range Upper is typically within 50 to 600 kPa." promptTitle="Oil Pressure Range Upper" prompt="Enter KPa value" sqref="E50">
      <formula1>50</formula1>
      <formula2>600</formula2>
    </dataValidation>
    <dataValidation type="decimal" errorStyle="warning" allowBlank="1" showInputMessage="1" showErrorMessage="1" errorTitle="Oil Pressure Range Lower" error="Oil Pressure Range Lower is typically within 50 to 600 kPa." promptTitle="Oil Pressure Range Lower" prompt="Enter KPa value" sqref="C50">
      <formula1>50</formula1>
      <formula2>600</formula2>
    </dataValidation>
    <dataValidation type="decimal" errorStyle="warning" allowBlank="1" showInputMessage="1" showErrorMessage="1" errorTitle="Oil Capacity" error="Oil Capacity is typically within 20 to 80 liters" promptTitle="Oil Capacity" prompt="Enter liters value" sqref="C51">
      <formula1>1</formula1>
      <formula2>80</formula2>
    </dataValidation>
    <dataValidation type="decimal" errorStyle="warning" allowBlank="1" showInputMessage="1" showErrorMessage="1" errorTitle="Fuel Supply Temp Alarm Min" error="Fuel Supply Alarm Minimum Temperature is typically within 20 to 43 degrees  Celsius." promptTitle="Fuel Supply Temp Alarm Min" prompt="Enter deg C value" sqref="F40">
      <formula1>20</formula1>
      <formula2>43</formula2>
    </dataValidation>
    <dataValidation type="decimal" errorStyle="warning" allowBlank="1" showInputMessage="1" showErrorMessage="1" errorTitle="Fuel Supply Temp Alarm Max" error="Fuel Supply Alarm Maximum Temperature is typically within 20 to 43 degrees  Celsius." promptTitle="Fuel Supply Temp Alarm Max" prompt="Enter deg C value" sqref="H40">
      <formula1>20</formula1>
      <formula2>43</formula2>
    </dataValidation>
    <dataValidation type="decimal" errorStyle="warning" allowBlank="1" showInputMessage="1" showErrorMessage="1" errorTitle="Ignition Power Requirements" error="Ignition Power Voltage is typically within 9 to 29 Volts." promptTitle="Ignition Power Requirements" prompt="Enter voltage value" sqref="C44">
      <formula1>9</formula1>
      <formula2>29</formula2>
    </dataValidation>
    <dataValidation type="decimal" errorStyle="warning" allowBlank="1" showInputMessage="1" showErrorMessage="1" errorTitle="Coolant Supply Temp Set Point" error="Coolant Supply Temperature is typically within 60 to 95 degrees Centigrade." promptTitle="Coolant Supply Temp Set Point" prompt="Enter deg C value" sqref="C38">
      <formula1>60</formula1>
      <formula2>95</formula2>
    </dataValidation>
    <dataValidation type="decimal" errorStyle="warning" allowBlank="1" showInputMessage="1" showErrorMessage="1" errorTitle="Fuel Supply Temp Set Point" error="Fuel Supply Temperature is typically within 20 to 43 degrees Centigrade." promptTitle="Fuel Supply Temp Set Point" prompt="Enter deg C value" sqref="C40">
      <formula1>20</formula1>
      <formula2>43</formula2>
    </dataValidation>
    <dataValidation type="decimal" errorStyle="warning" allowBlank="1" showInputMessage="1" showErrorMessage="1" errorTitle="Fuel Supply Pressure Set Point" error="Fuel Supply Pressure Set Point is typically within 10 to 100 kPa." promptTitle="Fuel Supply Pressure Set Point" prompt="Enter KPa value" sqref="C41">
      <formula1>0</formula1>
      <formula2>100</formula2>
    </dataValidation>
    <dataValidation type="decimal" errorStyle="warning" allowBlank="1" showInputMessage="1" showErrorMessage="1" errorTitle="Fuel Supply Pressure Alarm Min" error="Fuel Supply Pressure Alarm Minimum is typically within 0 to 100 kPa." promptTitle="Fuel Supply Pressure Alarm Min" prompt="Enter KPa value" sqref="F41">
      <formula1>0</formula1>
      <formula2>100</formula2>
    </dataValidation>
    <dataValidation type="decimal" errorStyle="warning" allowBlank="1" showInputMessage="1" showErrorMessage="1" errorTitle="Fuel Supply Pressure Alarm Max" error="Fuel Supply Pressure Alarm Maximum is typically within 0 to 100 kPa." promptTitle="Fuel Supply Pressure Alarm Max" prompt="Enter KPa value" sqref="H41">
      <formula1>0</formula1>
      <formula2>100</formula2>
    </dataValidation>
    <dataValidation type="decimal" errorStyle="warning" allowBlank="1" showInputMessage="1" showErrorMessage="1" errorTitle="Fuel Return Pressure Set Point" error="Fuel Return Pressure Set Point is typically within 0 to 90 kPa." promptTitle="Fuel Return Pressure Set Point" prompt="Enter KPa value" sqref="C42">
      <formula1>0</formula1>
      <formula2>90</formula2>
    </dataValidation>
    <dataValidation type="decimal" errorStyle="warning" allowBlank="1" showInputMessage="1" showErrorMessage="1" errorTitle="Fuel Return Pressure Alarm Min" error="Fuel Return Pressure Alarm Minimum is typically within 0 to 90 kPa." promptTitle="Fuel Return Pressure Alarm Min" prompt="Enter KPa value" sqref="F42">
      <formula1>0</formula1>
      <formula2>90</formula2>
    </dataValidation>
    <dataValidation type="decimal" errorStyle="warning" allowBlank="1" showInputMessage="1" showErrorMessage="1" errorTitle="Fuel Return Pressure Alarm Max" error="Fuel Return Pressure Alarm Maximum is typically within 0 to 90 kPa." promptTitle="Fuel Return Pressure Alarm Max" prompt="Enter KPa value" sqref="H42">
      <formula1>0</formula1>
      <formula2>90</formula2>
    </dataValidation>
    <dataValidation type="decimal" allowBlank="1" showInputMessage="1" showErrorMessage="1" errorTitle="ECM Power Requirements Volts" error="ECM Power Voltage is typically within 9 to 29 Volts." promptTitle="ECM Power Requirements Volts" prompt="Enter voltage value" sqref="C45:C46">
      <formula1>9</formula1>
      <formula2>29</formula2>
    </dataValidation>
    <dataValidation type="decimal" errorStyle="warning" allowBlank="1" showInputMessage="1" showErrorMessage="1" errorTitle="A/T Power Requirements (Amps)" error="A/T Current Requirement is typically between 5 and 50 Amps." promptTitle="A/T Power Requirements (Amps)" prompt="Enter Aftertreatment Current Value (in Amps)" sqref="E46">
      <formula1>9</formula1>
      <formula2>29</formula2>
    </dataValidation>
    <dataValidation type="decimal" allowBlank="1" showInputMessage="1" showErrorMessage="1" errorTitle="Throttle Signal Range Lower VDC" error="Throttle Signal Range Lower VDC is typically within 0 to 5 Volts." promptTitle="Throttle Signal Range Lower VDC" prompt="Throttle Signal Range Lower VDC is typically within 0 to 5 Volts." sqref="C48">
      <formula1>0</formula1>
      <formula2>5</formula2>
    </dataValidation>
    <dataValidation type="decimal" allowBlank="1" showInputMessage="1" showErrorMessage="1" errorTitle="Throttle Signal Range Upper VDC" error="Throttle Signal Range Upper VDC is typically within 0 to 10 Volts." promptTitle="Throttle Signal Range Upper VDC" prompt="Throttle Signal Range Upper VDC is typically within 0 to 10 Volts." sqref="E48">
      <formula1>0</formula1>
      <formula2>10</formula2>
    </dataValidation>
    <dataValidation type="decimal" errorStyle="warning" allowBlank="1" showInputMessage="1" showErrorMessage="1" errorTitle="Quantity of Oil Supplied" error="Quantity of Oil Supplied to EPA NVFEL  is typically within 1 to 10 Liters." promptTitle="Quantity of Oil Supplied" prompt="Enter Quantity of Oil to be Supplied to EPA, Liters value." sqref="C53">
      <formula1>1</formula1>
      <formula2>60</formula2>
    </dataValidation>
    <dataValidation type="decimal" errorStyle="warning" allowBlank="1" showInputMessage="1" showErrorMessage="1" errorTitle="DEF Tank Capacity" error="DEF Tank Capacity - Enter liters value" promptTitle="DEF Tank Capacity" prompt="DEF Tank Capacity - Enter liters value" sqref="I53">
      <formula1>0.5</formula1>
      <formula2>100</formula2>
    </dataValidation>
    <dataValidation type="decimal" errorStyle="warning" allowBlank="1" showInputMessage="1" showErrorMessage="1" errorTitle="ECM Power Requirements (Amps)" error="ECM Power Amperage is typically within 5 to 50 amps." promptTitle="ECM Power Requirements (Amps)" prompt="Enter ECM current requirements (in Amps)" sqref="E45">
      <formula1>5</formula1>
      <formula2>50</formula2>
    </dataValidation>
    <dataValidation type="decimal" errorStyle="warning" allowBlank="1" showInputMessage="1" showErrorMessage="1" errorTitle="Coolant Supply Temp Alarm Max" error="Coolant Supply Alarm Maximum Temperature is typically within 60 to 95 degrees  Celsius." promptTitle="Coolant Supply Temp Alarm Max" prompt="Enter deg C value" sqref="H38">
      <formula1>60</formula1>
      <formula2>95</formula2>
    </dataValidation>
    <dataValidation type="decimal" errorStyle="warning" allowBlank="1" showInputMessage="1" showErrorMessage="1" errorTitle="Coolant Supply Temp Alarm Min" error="Coolant Supply Alarm Minimum Temperature is typically within 60 to 95 degrees  Celsius." promptTitle="Coolant Supply Temp Alarm Min" prompt="Enter deg C value" sqref="F38">
      <formula1>60</formula1>
      <formula2>95</formula2>
    </dataValidation>
    <dataValidation type="decimal" errorStyle="warning" allowBlank="1" showInputMessage="1" showErrorMessage="1" errorTitle="Thermostat Opening Temperature" error="Thermostat Opening Temperature is typically within 60 to 95 degrees Centigrade." promptTitle="Thermostat Opening Temperature" prompt="Enter deg C value" sqref="C39">
      <formula1>60</formula1>
      <formula2>95</formula2>
    </dataValidation>
    <dataValidation type="decimal" errorStyle="warning" allowBlank="1" showInputMessage="1" showErrorMessage="1" errorTitle="DAF" error="DAF out of typical range_x000a_" promptTitle="Downward Adjustment Factor" prompt="Enter DAF for aftertreatment system/device" sqref="H47">
      <formula1>0</formula1>
      <formula2>10</formula2>
    </dataValidation>
    <dataValidation type="decimal" errorStyle="warning" allowBlank="1" showInputMessage="1" showErrorMessage="1" errorTitle="UAF" error="UAF out of typical range_x000a_" promptTitle="Frequency Factor" prompt="Enter Frequency Factor for aftertreatment system/device" sqref="H48">
      <formula1>0</formula1>
      <formula2>10</formula2>
    </dataValidation>
    <dataValidation type="textLength" errorStyle="warning" allowBlank="1" showInputMessage="1" showErrorMessage="1" errorTitle="Documents not supplied" promptTitle="Diagrams" prompt="Have the appropriate diagrams been supplied?" sqref="C54">
      <formula1>3</formula1>
      <formula2>3</formula2>
    </dataValidation>
    <dataValidation type="decimal" errorStyle="warning" allowBlank="1" showInputMessage="1" showErrorMessage="1" errorTitle="Intake Manifold Temp Set Point" error="Intake Manifold Temperature is typically within 20 to 60 deg C." promptTitle="Intake Manifold Temp Set Point" prompt="Enter deg C value" sqref="C35">
      <formula1>20</formula1>
      <formula2>60</formula2>
    </dataValidation>
    <dataValidation type="decimal" errorStyle="warning" allowBlank="1" showInputMessage="1" showErrorMessage="1" errorTitle="Intercooler Restriction Set Pnt" error="Intercooler Restriction Set Point is typically within 1 to 30 kPa." promptTitle="Intercooler Restriction Set Pnt" prompt="Enter KPa value" sqref="C34">
      <formula1>1</formula1>
      <formula2>30</formula2>
    </dataValidation>
    <dataValidation type="decimal" errorStyle="warning" allowBlank="1" showInputMessage="1" showErrorMessage="1" errorTitle="Inlet Air Restriction Set Point" error="Please specify in gage pressure (relative to ambient pressure)_x000a_" promptTitle="Inlet Air Restriction Set Point" prompt="Enter KPa value" sqref="C32">
      <formula1>-30</formula1>
      <formula2>0</formula2>
    </dataValidation>
    <dataValidation type="decimal" errorStyle="warning" allowBlank="1" showInputMessage="1" showErrorMessage="1" errorTitle="Exhaust Restriction Set Point" error="Exhaust Restriction Set Point is typically within 1 to 30 kPa." promptTitle="Exhaust Restriction Set Point" prompt="Enter KPa value" sqref="C33">
      <formula1>1</formula1>
      <formula2>30</formula2>
    </dataValidation>
    <dataValidation type="decimal" errorStyle="warning" allowBlank="1" showInputMessage="1" showErrorMessage="1" errorTitle="Restriction Set Point RPMs" error="Restriction Set Point RPMs are typically within 1000 to 4000 RPMs." promptTitle="Restriction Set Point RPMs" prompt="Restriction Set Point RPMs" sqref="C30">
      <formula1>1000</formula1>
      <formula2>4000</formula2>
    </dataValidation>
    <dataValidation type="decimal" errorStyle="warning" allowBlank="1" showInputMessage="1" showErrorMessage="1" errorTitle="Restriction Set Point Torque" error="Restriction Set Point Torque is typically within 1 to 2500 Newton-Meters." promptTitle="Restriction Set Point Torque" prompt="Restriction Set Point Torque in Newton-Meters. Alternatively, specify the torque as a percentage of maximum (i.e. throttle position)_x000a_" sqref="E30">
      <formula1>1</formula1>
      <formula2>2500</formula2>
    </dataValidation>
    <dataValidation type="decimal" errorStyle="warning" allowBlank="1" showInputMessage="1" showErrorMessage="1" errorTitle="Turbo to Intercooler Pipe Diam." error="Turbo to Intercooler Pipe Diam. is typically within 75 to 200 millimeters." promptTitle="Turbo to Intercooler Pipe Diam." prompt="Turbo to Intercooler Pipe Diameter in millimeters. " sqref="C25">
      <formula1>75</formula1>
      <formula2>200</formula2>
    </dataValidation>
    <dataValidation type="decimal" errorStyle="warning" allowBlank="1" showInputMessage="1" showErrorMessage="1" errorTitle="Exhast Pipe Diameter" error="Exhast Pipe Diameter is typically  within 75 to 200 millimeters." promptTitle="Exhast Pipe Diameter" prompt="Exhast Pipe Diameter in millimeters" sqref="C24">
      <formula1>75</formula1>
      <formula2>200</formula2>
    </dataValidation>
    <dataValidation type="decimal" errorStyle="warning" allowBlank="1" showInputMessage="1" showErrorMessage="1" errorTitle="Maximum Exhaust Flow" error="Maximum Exhaust Flow is typically within 400 to 2400 Kg per hour." promptTitle="Maximum Exhaust Flow" prompt="Enter kg/hr value " sqref="C23">
      <formula1>200</formula1>
      <formula2>2400</formula2>
    </dataValidation>
    <dataValidation type="decimal" errorStyle="warning" allowBlank="1" showInputMessage="1" showErrorMessage="1" errorTitle="Max Fuel Consumption" error="Max fuel consumption is normally between 1 to 70 Kg per hour." promptTitle="Maximum Fuel Consumption" prompt="Enter the maximum fuel consumption, in kg/hr." sqref="C19">
      <formula1>1</formula1>
      <formula2>70</formula2>
    </dataValidation>
    <dataValidation type="decimal" errorStyle="warning" allowBlank="1" showInputMessage="1" showErrorMessage="1" errorTitle="Intermediate Speed" error="Intermediate Speed values are usually within 1000 to 4000 RPMs." promptTitle="Intermediate Speed" prompt="Intermediate speed means peak torque speed if peak torque speed occurs between 60 and 75 percent of rated speed." sqref="C16">
      <formula1>1000</formula1>
      <formula2>4000</formula2>
    </dataValidation>
    <dataValidation type="decimal" errorStyle="warning" allowBlank="1" showInputMessage="1" showErrorMessage="1" errorTitle="Intermediate Torque" error="Intermediate Torque values are usually within 500 to 2500 Newton-Meters." promptTitle="Torque at Intermediate" prompt="Torque at Intermediate Speed" sqref="E16">
      <formula1>500</formula1>
      <formula2>2500</formula2>
    </dataValidation>
    <dataValidation type="decimal" errorStyle="warning" allowBlank="1" showInputMessage="1" showErrorMessage="1" errorTitle="Max Power -  Speed" error="Max Power - Speed values are usually within 1000 to 4000 RPM." promptTitle="Max Power - Speed" prompt="Enter the speed and torque at which maximum power occurs." sqref="C17">
      <formula1>1000</formula1>
      <formula2>4000</formula2>
    </dataValidation>
    <dataValidation type="decimal" errorStyle="warning" allowBlank="1" showInputMessage="1" showErrorMessage="1" errorTitle="Max Power -  Torque" error="Max Power -  Torque values are usually within 500 to 2500 Newton-Meters." promptTitle="Max Power -  Torque" prompt="Torque at Maximum Power Speed" sqref="E17">
      <formula1>500</formula1>
      <formula2>2500</formula2>
    </dataValidation>
    <dataValidation type="decimal" errorStyle="warning" allowBlank="1" showInputMessage="1" showErrorMessage="1" errorTitle="Max Torque -  Speed" error="Max Torque -  Speed values are usually within 1000 to 4000 RPM." promptTitle="Max Torque -  Speed" prompt="Enter the speed at which maximum torque occurs (also include the maximum torque)." sqref="C18">
      <formula1>1000</formula1>
      <formula2>4000</formula2>
    </dataValidation>
    <dataValidation type="decimal" errorStyle="warning" allowBlank="1" showInputMessage="1" showErrorMessage="1" errorTitle="Max Torque -  Torque" error="Max Torque - Torque values are usually within 500 to 2500 Newton-Meters" promptTitle="Max Torque -  Torque" prompt="Torque at Maximum Torque Speed" sqref="E18">
      <formula1>500</formula1>
      <formula2>2500</formula2>
    </dataValidation>
    <dataValidation errorStyle="warning" allowBlank="1" showInputMessage="1" showErrorMessage="1" errorTitle="Declared or Measured Max Speed" error="Please enter whether you are specifying the measured or declared max test speed" promptTitle="Declared/Measured Max Test Speed" prompt="Please indicate whether the maximum test speed listed above is the declared or measured maximum test speed." sqref="C15"/>
    <dataValidation type="decimal" errorStyle="warning" allowBlank="1" showInputMessage="1" showErrorMessage="1" errorTitle="Declared A Speed" error="Intermediate Speed values are usually within 500 to 2000 RPM." promptTitle="Declared A Speed" sqref="H16:H18">
      <formula1>500</formula1>
      <formula2>2000</formula2>
    </dataValidation>
    <dataValidation type="whole" errorStyle="warning" allowBlank="1" showInputMessage="1" showErrorMessage="1" errorTitle="Number of Cylinders" error="1 to 12_x000a_" promptTitle="Number of Cylinders" prompt="1 to 8" sqref="C9">
      <formula1>1</formula1>
      <formula2>8</formula2>
    </dataValidation>
    <dataValidation type="decimal" errorStyle="warning" allowBlank="1" showInputMessage="1" showErrorMessage="1" errorTitle="Rotational Inertia" error="Rotational Inertia is typically within 0.6 to 4 kg-m^2." promptTitle="Rotational Inertia" prompt="Enter kg-m² value" sqref="C11">
      <formula1>0.6</formula1>
      <formula2>4</formula2>
    </dataValidation>
    <dataValidation type="decimal" errorStyle="information" allowBlank="1" errorTitle="Accumulated Engine Hours" error="Accumulated Engine Hours must be less than 125 hours" promptTitle="Accumulated Engine Hours" prompt="Enter Accumulated Engine Hours" sqref="C13">
      <formula1>0</formula1>
      <formula2>125</formula2>
    </dataValidation>
    <dataValidation type="decimal" errorStyle="warning" allowBlank="1" showInputMessage="1" showErrorMessage="1" errorTitle="Minimum Engine Speed" error="Minimum Engine Speedis typically within 300 to 900 RPM's." promptTitle="Minimum Engine Speed" prompt="Enter Minimum Engine Speed in RPM" sqref="H9:I9">
      <formula1>300</formula1>
      <formula2>900</formula2>
    </dataValidation>
    <dataValidation type="decimal" errorStyle="warning" allowBlank="1" showInputMessage="1" showErrorMessage="1" errorTitle="Low Idle Speed" error="Low Idle Speed is typically within 500 to 1200 RPM's." promptTitle="Low Idle Speed" prompt="Enter Low Idle Speed in RPM" sqref="H10:I10">
      <formula1>500</formula1>
      <formula2>1200</formula2>
    </dataValidation>
    <dataValidation type="decimal" errorStyle="warning" allowBlank="1" showInputMessage="1" showErrorMessage="1" errorTitle="Governed Speed" error="Governed Speed is typically with 1000 to 4000 RPMs." promptTitle="Governed Speed" prompt="Enter Governed Speed in RPM" sqref="H12:I12">
      <formula1>1000</formula1>
      <formula2>4000</formula2>
    </dataValidation>
    <dataValidation type="decimal" errorStyle="warning" allowBlank="1" showInputMessage="1" showErrorMessage="1" errorTitle="Eng Over-speed alarm" error="Enging Over-Speed alarm point is normally with 1000 to 4000 RPMs." promptTitle="Eng Over-Speed Emergency Stop" prompt="Engine speed where dynamometer will force the engine to stop.  Enter Over-Speed Emergency Stop speed in RPM" sqref="H13:I13">
      <formula1>1000</formula1>
      <formula2>4000</formula2>
    </dataValidation>
    <dataValidation type="decimal" errorStyle="warning" allowBlank="1" showInputMessage="1" showErrorMessage="1" errorTitle="Maximum Test Speed" error="Maximum Test Speed values are usually within 1000 to 4000 RPM." promptTitle="Maximum Test Speed" prompt="Measured or Declared Maximum Test Speed  - Please see 40 CFR 1065.510(f) &amp; 610(f) for clarification." sqref="C14">
      <formula1>1000</formula1>
      <formula2>4000</formula2>
    </dataValidation>
    <dataValidation allowBlank="1" promptTitle="Engine Manufacturer" prompt="any person engaged in the manufacturing or assembling of new engines or the importing of such engines for resale, or who acts for and is under the control of any such person in connection with the distribution of such engines." sqref="C7"/>
    <dataValidation type="decimal" errorStyle="warning" allowBlank="1" showInputMessage="1" showErrorMessage="1" errorTitle="Engine Displacement" error="Engine Displacement values are normally under 20 Liters." promptTitle="Engine Displacement" prompt="Enter engine displacement value, in liters." sqref="C8">
      <formula1>2</formula1>
      <formula2>20</formula2>
    </dataValidation>
    <dataValidation type="decimal" errorStyle="warning" allowBlank="1" showInputMessage="1" showErrorMessage="1" errorTitle="Exhaust Temp Drop" error="Exhaust temp drop is expected to be between 0 and -50°C" promptTitle="Temperature Drop" prompt="Enter the expected exhaust gas temperature drop between the engine and aftertreatment system" sqref="H22">
      <formula1>-100</formula1>
      <formula2>0</formula2>
    </dataValidation>
    <dataValidation type="decimal" errorStyle="warning" allowBlank="1" showInputMessage="1" showErrorMessage="1" errorTitle="Max A/T Inlet Temp" error="Maximum A/T inlet temp is expected between 0 and 1000°C" promptTitle="Maximum A/T Inlet Temperature" prompt="Enter the highest recommended aftertreatment inlet temperature (in °C)" sqref="H23">
      <formula1>0</formula1>
      <formula2>1000</formula2>
    </dataValidation>
    <dataValidation type="decimal" errorStyle="warning" allowBlank="1" showInputMessage="1" showErrorMessage="1" errorTitle="Exhast Pipe Length" error="Exhast Pipe Length is typically  within 0 to 3000 millimeters." promptTitle="Min Exhaust Pipe Length" prompt="Enter the minimum recommended exhaust pipe length (Engine to A/T), in mm." sqref="H24">
      <formula1>0</formula1>
      <formula2>3000</formula2>
    </dataValidation>
    <dataValidation type="decimal" errorStyle="warning" allowBlank="1" showInputMessage="1" showErrorMessage="1" errorTitle="Exhast Pipe Length" error="Exhast Pipe Length is typically  within 0 to 5000 millimeters." promptTitle="Max Exhaust Pipe Length" prompt="Enter the maximum recommended exhaust pipe length (Engine to A/T), in mm." sqref="H25">
      <formula1>0</formula1>
      <formula2>5000</formula2>
    </dataValidation>
    <dataValidation allowBlank="1" showInputMessage="1" showErrorMessage="1" promptTitle="Governor Type" prompt="Enter the governor type (automotive, all-speed, mechanical, etc)" sqref="C12"/>
    <dataValidation type="decimal" errorStyle="warning" allowBlank="1" showInputMessage="1" showErrorMessage="1" errorTitle="Cranking Speed" error="Speed is normally between 10 and 500 RPM" promptTitle="Engine Cranking Speed" prompt="Enter the nominal engine cranking speed (§86.1336-84)" sqref="H14:I14">
      <formula1>10</formula1>
      <formula2>500</formula2>
    </dataValidation>
    <dataValidation type="decimal" errorStyle="warning" allowBlank="1" errorTitle="CITT" error="CITT is normally less than 100 Nm" promptTitle="Curb Idle Test Torque" prompt="If applicable, enter the CITT" sqref="H11:I11">
      <formula1>0</formula1>
      <formula2>100</formula2>
    </dataValidation>
    <dataValidation type="decimal" errorStyle="warning" allowBlank="1" showInputMessage="1" errorTitle="Ign Current Requirement (Amps)" error="ECM Power Amperage is typically within 5 to 50 amps." promptTitle="Ign Power Requirement (Amps)" prompt="Enter ignition current requirements (in Amps)" sqref="E44">
      <formula1>1</formula1>
      <formula2>50</formula2>
    </dataValidation>
  </dataValidations>
  <pageMargins left="0.55000000000000004" right="0.25" top="0.84" bottom="0.75" header="0.5" footer="0.5"/>
  <pageSetup scale="60" orientation="portrait" r:id="rId1"/>
  <headerFooter alignWithMargins="0">
    <oddHeader>&amp;L&amp;G&amp;ROffice of Transportation and Air Quality
June 2013</oddHeader>
    <oddFooter>&amp;L&amp;F
Sheet 1</oddFooter>
  </headerFooter>
  <cellWatches>
    <cellWatch r="C19"/>
  </cellWatche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Message</vt:lpstr>
      <vt:lpstr>HWY CI</vt:lpstr>
      <vt:lpstr>'HWY CI'!Print_Area</vt:lpstr>
    </vt:vector>
  </TitlesOfParts>
  <Company>EPA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Heavey Duty Engine Confirmatory Testing - Engine Informatation</dc:title>
  <dc:subject>Setup, operating, and emission parameters for engines being tested at NVFEL.</dc:subject>
  <dc:creator>U.S. EPA, Office of Transportation and Air Quality</dc:creator>
  <cp:keywords>heavy,duty,engine,confirmatory,testing,information</cp:keywords>
  <cp:lastModifiedBy>DLevin07</cp:lastModifiedBy>
  <cp:lastPrinted>2013-06-04T19:53:52Z</cp:lastPrinted>
  <dcterms:created xsi:type="dcterms:W3CDTF">2007-02-06T15:41:36Z</dcterms:created>
  <dcterms:modified xsi:type="dcterms:W3CDTF">2013-06-04T19:56:23Z</dcterms:modified>
</cp:coreProperties>
</file>