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ml.chartshapes+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charts/style1.xml" ContentType="application/vnd.ms-office.chartstyle+xml"/>
  <Override PartName="/xl/charts/colors1.xml" ContentType="application/vnd.ms-office.chartcolorstyle+xml"/>
  <Override PartName="/xl/charts/chart8.xml" ContentType="application/vnd.openxmlformats-officedocument.drawingml.chart+xml"/>
  <Override PartName="/xl/charts/style2.xml" ContentType="application/vnd.ms-office.chartstyle+xml"/>
  <Override PartName="/xl/charts/colors2.xml" ContentType="application/vnd.ms-office.chartcolorstyle+xml"/>
  <Override PartName="/xl/charts/chart9.xml" ContentType="application/vnd.openxmlformats-officedocument.drawingml.chart+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defaultThemeVersion="153222"/>
  <mc:AlternateContent xmlns:mc="http://schemas.openxmlformats.org/markup-compatibility/2006">
    <mc:Choice Requires="x15">
      <x15ac:absPath xmlns:x15ac="http://schemas.microsoft.com/office/spreadsheetml/2010/11/ac" url="L:\Priv\AnimasRiver\ARP_DATA\DATA FOR PUBLIC DISTRIBUTION\Supporting Data Files\Report Analytical and Grahics Files\"/>
    </mc:Choice>
  </mc:AlternateContent>
  <bookViews>
    <workbookView xWindow="0" yWindow="0" windowWidth="17295" windowHeight="10170" activeTab="1"/>
  </bookViews>
  <sheets>
    <sheet name="README" sheetId="28" r:id="rId1"/>
    <sheet name="Concentration Data" sheetId="27" r:id="rId2"/>
    <sheet name="Calculator" sheetId="11" r:id="rId3"/>
    <sheet name="Recommended Peak TOTAL Conc" sheetId="12" r:id="rId4"/>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18" i="12" l="1"/>
  <c r="U18" i="12"/>
  <c r="X10" i="12"/>
  <c r="U10" i="12"/>
  <c r="P10" i="12"/>
  <c r="AB4" i="12"/>
  <c r="E6" i="12"/>
  <c r="AA24" i="12"/>
  <c r="Z24" i="12"/>
  <c r="Y24" i="12"/>
  <c r="W24" i="12"/>
  <c r="V24" i="12"/>
  <c r="T24" i="12"/>
  <c r="S24" i="12"/>
  <c r="Q24" i="12"/>
  <c r="O24" i="12"/>
  <c r="N24" i="12"/>
  <c r="M24" i="12"/>
  <c r="L24" i="12"/>
  <c r="K24" i="12"/>
  <c r="I24" i="12"/>
  <c r="H24" i="12"/>
  <c r="G24" i="12"/>
  <c r="F24" i="12"/>
  <c r="E24" i="12"/>
  <c r="D24" i="12"/>
  <c r="U14" i="27" l="1"/>
  <c r="U13" i="27"/>
  <c r="U12" i="27"/>
  <c r="U11" i="27"/>
  <c r="U10" i="27"/>
  <c r="U9" i="27"/>
  <c r="U8" i="27"/>
  <c r="U7" i="27"/>
  <c r="U6" i="27"/>
  <c r="U4" i="27"/>
  <c r="L14" i="11"/>
  <c r="L13" i="11"/>
  <c r="K14" i="11"/>
  <c r="K13" i="11"/>
  <c r="J14" i="11"/>
  <c r="J13" i="11"/>
  <c r="I14" i="11"/>
  <c r="I13" i="11"/>
  <c r="H14" i="11"/>
  <c r="H13" i="11"/>
  <c r="G14" i="11"/>
  <c r="G13" i="11"/>
  <c r="G18" i="11" s="1"/>
  <c r="G6" i="11" s="1"/>
  <c r="F14" i="11"/>
  <c r="F13" i="11"/>
  <c r="F18" i="11" s="1"/>
  <c r="F6" i="11" s="1"/>
  <c r="E14" i="11"/>
  <c r="E13" i="11"/>
  <c r="F20" i="11" l="1"/>
  <c r="F8" i="11" s="1"/>
  <c r="G19" i="11"/>
  <c r="G7" i="11" s="1"/>
  <c r="E21" i="11"/>
  <c r="E9" i="11" s="1"/>
  <c r="G20" i="11"/>
  <c r="G8" i="11" s="1"/>
  <c r="G21" i="11"/>
  <c r="G9" i="11" s="1"/>
  <c r="I21" i="11"/>
  <c r="I9" i="11" s="1"/>
  <c r="K21" i="11"/>
  <c r="K9" i="11" s="1"/>
  <c r="F21" i="11"/>
  <c r="F9" i="11" s="1"/>
  <c r="H21" i="11"/>
  <c r="H9" i="11" s="1"/>
  <c r="J21" i="11"/>
  <c r="J9" i="11" s="1"/>
  <c r="L21" i="11"/>
  <c r="L9" i="11" s="1"/>
  <c r="J16" i="11"/>
  <c r="J4" i="11" s="1"/>
  <c r="G17" i="11"/>
  <c r="G5" i="11" s="1"/>
  <c r="F17" i="11"/>
  <c r="F5" i="11" s="1"/>
  <c r="E18" i="11"/>
  <c r="E6" i="11" s="1"/>
  <c r="F19" i="11"/>
  <c r="F7" i="11" s="1"/>
  <c r="E17" i="11"/>
  <c r="E5" i="11" s="1"/>
  <c r="E20" i="11"/>
  <c r="E8" i="11" s="1"/>
  <c r="E16" i="11"/>
  <c r="E4" i="11" s="1"/>
  <c r="G16" i="11"/>
  <c r="G4" i="11" s="1"/>
  <c r="K19" i="11"/>
  <c r="K7" i="11" s="1"/>
  <c r="K18" i="11"/>
  <c r="K6" i="11" s="1"/>
  <c r="I19" i="11"/>
  <c r="I7" i="11" s="1"/>
  <c r="F16" i="11"/>
  <c r="F4" i="11" s="1"/>
  <c r="H16" i="11"/>
  <c r="H4" i="11" s="1"/>
  <c r="K20" i="11"/>
  <c r="K8" i="11" s="1"/>
  <c r="J17" i="11"/>
  <c r="J5" i="11" s="1"/>
  <c r="L18" i="11"/>
  <c r="L6" i="11" s="1"/>
  <c r="J18" i="11"/>
  <c r="J6" i="11" s="1"/>
  <c r="K17" i="11"/>
  <c r="K5" i="11" s="1"/>
  <c r="H19" i="11"/>
  <c r="H7" i="11" s="1"/>
  <c r="L20" i="11"/>
  <c r="L8" i="11" s="1"/>
  <c r="H20" i="11"/>
  <c r="H8" i="11" s="1"/>
  <c r="H18" i="11"/>
  <c r="H6" i="11" s="1"/>
  <c r="I20" i="11"/>
  <c r="I8" i="11" s="1"/>
  <c r="I16" i="11"/>
  <c r="I4" i="11" s="1"/>
  <c r="J20" i="11"/>
  <c r="J8" i="11" s="1"/>
  <c r="H17" i="11"/>
  <c r="H5" i="11" s="1"/>
  <c r="J19" i="11"/>
  <c r="J7" i="11" s="1"/>
  <c r="L17" i="11"/>
  <c r="L5" i="11" s="1"/>
  <c r="L16" i="11"/>
  <c r="L4" i="11" s="1"/>
  <c r="K16" i="11"/>
  <c r="K4" i="11" s="1"/>
  <c r="E19" i="11"/>
  <c r="E7" i="11" s="1"/>
  <c r="I18" i="11"/>
  <c r="I6" i="11" s="1"/>
  <c r="I17" i="11"/>
  <c r="I5" i="11" s="1"/>
  <c r="L19" i="11"/>
  <c r="L7" i="11" s="1"/>
</calcChain>
</file>

<file path=xl/comments1.xml><?xml version="1.0" encoding="utf-8"?>
<comments xmlns="http://schemas.openxmlformats.org/spreadsheetml/2006/main">
  <authors>
    <author>K Sullivan</author>
  </authors>
  <commentList>
    <comment ref="E4" authorId="0" shapeId="0">
      <text>
        <r>
          <rPr>
            <sz val="9"/>
            <color indexed="81"/>
            <rFont val="Tahoma"/>
            <family val="2"/>
          </rPr>
          <t>This sample is 33% of the maximum peak at Cement Creek to account for most of the dilution that would occur as soon as sample entered Animas and by the time the sample reached A72</t>
        </r>
      </text>
    </comment>
    <comment ref="F6" authorId="0" shapeId="0">
      <text>
        <r>
          <rPr>
            <sz val="9"/>
            <color indexed="81"/>
            <rFont val="Tahoma"/>
            <family val="2"/>
          </rPr>
          <t>Time adjusted to match Rotary Park</t>
        </r>
      </text>
    </comment>
  </commentList>
</comments>
</file>

<file path=xl/comments2.xml><?xml version="1.0" encoding="utf-8"?>
<comments xmlns="http://schemas.openxmlformats.org/spreadsheetml/2006/main">
  <authors>
    <author>K Sullivan</author>
  </authors>
  <commentList>
    <comment ref="D24" authorId="0" shapeId="0">
      <text>
        <r>
          <rPr>
            <b/>
            <sz val="9"/>
            <color indexed="81"/>
            <rFont val="Tahoma"/>
            <family val="2"/>
          </rPr>
          <t>K Sullivan:</t>
        </r>
        <r>
          <rPr>
            <sz val="9"/>
            <color indexed="81"/>
            <rFont val="Tahoma"/>
            <family val="2"/>
          </rPr>
          <t xml:space="preserve">
Assume 50% higher than USGS because 45 minutes off peak
</t>
        </r>
      </text>
    </comment>
  </commentList>
</comments>
</file>

<file path=xl/sharedStrings.xml><?xml version="1.0" encoding="utf-8"?>
<sst xmlns="http://schemas.openxmlformats.org/spreadsheetml/2006/main" count="266" uniqueCount="127">
  <si>
    <t>Samp_No</t>
  </si>
  <si>
    <t>Aluminum</t>
  </si>
  <si>
    <t>Arsenic</t>
  </si>
  <si>
    <t>Cadmium</t>
  </si>
  <si>
    <t>Calcium</t>
  </si>
  <si>
    <t>Copper</t>
  </si>
  <si>
    <t>Iron</t>
  </si>
  <si>
    <t>Lead</t>
  </si>
  <si>
    <t>Magnesium</t>
  </si>
  <si>
    <t>Manganese</t>
  </si>
  <si>
    <t>Nickel</t>
  </si>
  <si>
    <t>Potassium</t>
  </si>
  <si>
    <t>Sodium</t>
  </si>
  <si>
    <t>Zinc</t>
  </si>
  <si>
    <t>A72_1345</t>
  </si>
  <si>
    <t>A72_1615</t>
  </si>
  <si>
    <t>Bakers Bridge _0900</t>
  </si>
  <si>
    <t>FWS-ARP2-150808-11</t>
  </si>
  <si>
    <t>Cement Creek</t>
  </si>
  <si>
    <t>A72</t>
  </si>
  <si>
    <t>Bakers Bridge</t>
  </si>
  <si>
    <t>Durango</t>
  </si>
  <si>
    <t>FW012</t>
  </si>
  <si>
    <t>AR 19.3</t>
  </si>
  <si>
    <t>NAR06</t>
  </si>
  <si>
    <t>NMEX 66Animas028.1</t>
  </si>
  <si>
    <t>NMEX 66Animas001.7</t>
  </si>
  <si>
    <t>Phase</t>
  </si>
  <si>
    <t>Prorated to 33%</t>
  </si>
  <si>
    <t>Animas</t>
  </si>
  <si>
    <t>Late</t>
  </si>
  <si>
    <t>Peak</t>
  </si>
  <si>
    <t>SUIT AR 19.3</t>
  </si>
  <si>
    <t>SUIT NAR06</t>
  </si>
  <si>
    <t>NMDE near Aztec</t>
  </si>
  <si>
    <r>
      <t xml:space="preserve"> Peak WASP or </t>
    </r>
    <r>
      <rPr>
        <b/>
        <sz val="10"/>
        <color rgb="FFFF3300"/>
        <rFont val="Calibri"/>
        <family val="2"/>
        <scheme val="minor"/>
      </rPr>
      <t>Sonde</t>
    </r>
  </si>
  <si>
    <t>Calculation Space</t>
  </si>
  <si>
    <t>a</t>
  </si>
  <si>
    <t>b</t>
  </si>
  <si>
    <r>
      <t>a*Distance</t>
    </r>
    <r>
      <rPr>
        <b/>
        <vertAlign val="superscript"/>
        <sz val="12"/>
        <color theme="1"/>
        <rFont val="Calibri"/>
        <family val="2"/>
        <scheme val="minor"/>
      </rPr>
      <t>b</t>
    </r>
  </si>
  <si>
    <t>equation:</t>
  </si>
  <si>
    <t>in ug/l</t>
  </si>
  <si>
    <t>Summed Total in mg/l</t>
  </si>
  <si>
    <t>Calculating in Ln Units</t>
  </si>
  <si>
    <t>ADW 010</t>
  </si>
  <si>
    <t>Aztec</t>
  </si>
  <si>
    <t>FW 040</t>
  </si>
  <si>
    <t>Animas at Farmington</t>
  </si>
  <si>
    <t>Silverton A72</t>
  </si>
  <si>
    <t>Site</t>
  </si>
  <si>
    <t>RK</t>
  </si>
  <si>
    <t>Animas at Aztec</t>
  </si>
  <si>
    <t>Animas below Silverton</t>
  </si>
  <si>
    <t>Antimony</t>
  </si>
  <si>
    <t>Barium</t>
  </si>
  <si>
    <t>Beryllium</t>
  </si>
  <si>
    <t>Chromium</t>
  </si>
  <si>
    <t>Cobalt</t>
  </si>
  <si>
    <t>Mercury</t>
  </si>
  <si>
    <t>Selenium</t>
  </si>
  <si>
    <t>Silver</t>
  </si>
  <si>
    <t>Thallium</t>
  </si>
  <si>
    <t>Vanadium</t>
  </si>
  <si>
    <t>Molybedenum</t>
  </si>
  <si>
    <t>Recommended Peak TOTAL Concentrations at Selected Locations in the Animas River  mg/L</t>
  </si>
  <si>
    <t>WQX-3576.300M</t>
  </si>
  <si>
    <t>Regression Coefficients</t>
  </si>
  <si>
    <t>Al</t>
  </si>
  <si>
    <t>As</t>
  </si>
  <si>
    <t>Cu</t>
  </si>
  <si>
    <t>Mn</t>
  </si>
  <si>
    <t>Fe</t>
  </si>
  <si>
    <t>Pb</t>
  </si>
  <si>
    <t>Ni</t>
  </si>
  <si>
    <t>Zn</t>
  </si>
  <si>
    <t>Animas at Bakers Bridge</t>
  </si>
  <si>
    <t>Best Sample</t>
  </si>
  <si>
    <t>Farmington</t>
  </si>
  <si>
    <t>A72_16:15</t>
  </si>
  <si>
    <t>Near</t>
  </si>
  <si>
    <t>Date:Time</t>
  </si>
  <si>
    <t>USGS at Farmington</t>
  </si>
  <si>
    <t>slope</t>
  </si>
  <si>
    <t>intercept</t>
  </si>
  <si>
    <t>Animas at Durango</t>
  </si>
  <si>
    <t>Animas at NAR06</t>
  </si>
  <si>
    <t>FINAL</t>
  </si>
  <si>
    <t>Near Peak</t>
  </si>
  <si>
    <t>Included as Peak</t>
  </si>
  <si>
    <t>USGS sample 9:30 (no major cations measured)</t>
  </si>
  <si>
    <t>Orange are as measured, without adjustment, by best timed sample</t>
  </si>
  <si>
    <t>Estimated Peak Concentrations at Sites Based on Max Conc Regression Equations</t>
  </si>
  <si>
    <t>Trace Ratio</t>
  </si>
  <si>
    <t>Cation Ratio</t>
  </si>
  <si>
    <t>Calculated using max conc regression curves</t>
  </si>
  <si>
    <t>Trace metal peak concs determined from average increase ratio for other metals, applied to best sample (Column AB)</t>
  </si>
  <si>
    <t>Cation concs determined using ratio that results in conservative cation mass as plume travels down the Animas (Column AC)</t>
  </si>
  <si>
    <t>Farmington peak concs fit using USGS sample (Row 25), increased by 50% because samples was about 1hr off peak</t>
  </si>
  <si>
    <t>Major cations at Farmington based on preserving cation mass using 8/8 16:15 sample as a baseline (can be seen on the "Concentration Data" sheet)</t>
  </si>
  <si>
    <t>Figure 4-19</t>
  </si>
  <si>
    <t>FIGURE 4-19 Below</t>
  </si>
  <si>
    <t>For Graphing:</t>
  </si>
  <si>
    <t>Standard Units of Measure (ug/L)</t>
  </si>
  <si>
    <r>
      <t>Log</t>
    </r>
    <r>
      <rPr>
        <b/>
        <vertAlign val="subscript"/>
        <sz val="12"/>
        <color theme="1"/>
        <rFont val="Calibri"/>
        <family val="2"/>
        <scheme val="minor"/>
      </rPr>
      <t>10</t>
    </r>
    <r>
      <rPr>
        <b/>
        <sz val="12"/>
        <color theme="1"/>
        <rFont val="Calibri"/>
        <family val="2"/>
        <scheme val="minor"/>
      </rPr>
      <t xml:space="preserve"> ug/L</t>
    </r>
  </si>
  <si>
    <r>
      <t>R</t>
    </r>
    <r>
      <rPr>
        <b/>
        <vertAlign val="superscript"/>
        <sz val="9"/>
        <color theme="1"/>
        <rFont val="Calibri"/>
        <family val="2"/>
        <scheme val="minor"/>
      </rPr>
      <t>2</t>
    </r>
  </si>
  <si>
    <t>Computation of Peak Metals Concentrations Attenuation in the Downstream Direction During the Gold King Plume</t>
  </si>
  <si>
    <t>Distance from Source (km)</t>
  </si>
  <si>
    <t>ug/L</t>
  </si>
  <si>
    <t>Log10 ug/L</t>
  </si>
  <si>
    <t>Sampling Location</t>
  </si>
  <si>
    <t>A-D</t>
  </si>
  <si>
    <t xml:space="preserve">Site </t>
  </si>
  <si>
    <t>Empirical Modeled Location Name</t>
  </si>
  <si>
    <t>River</t>
  </si>
  <si>
    <r>
      <t>=log</t>
    </r>
    <r>
      <rPr>
        <b/>
        <vertAlign val="subscript"/>
        <sz val="12"/>
        <color theme="1"/>
        <rFont val="Calibri"/>
        <family val="2"/>
        <scheme val="minor"/>
      </rPr>
      <t>10</t>
    </r>
    <r>
      <rPr>
        <b/>
        <sz val="12"/>
        <color theme="1"/>
        <rFont val="Calibri"/>
        <family val="2"/>
        <scheme val="minor"/>
      </rPr>
      <t>Conc in ug/l</t>
    </r>
  </si>
  <si>
    <t>Guide to This File</t>
  </si>
  <si>
    <t>Data was obtained from:</t>
  </si>
  <si>
    <t>CONSOLIDATED POST EVENT DATA.xls</t>
  </si>
  <si>
    <t>This file uses GKM plume samples to estimate peak concentrations for use with the empirical model to estimate the peak at each modeled location.</t>
  </si>
  <si>
    <t>Worksheets that contain Figure or Table from Final Report are identified by this tab color</t>
  </si>
  <si>
    <t>Guide to Location of Final Report Figures and Tables Found in this File</t>
  </si>
  <si>
    <t>Report Figure Or Table</t>
  </si>
  <si>
    <t>Worksheet</t>
  </si>
  <si>
    <t>The file may also contain other worksheets with data or figures, or additional figures that did not make it into the report, for informational purposes.</t>
  </si>
  <si>
    <t xml:space="preserve">A regression of peak concentration as a function of distance is determined. </t>
  </si>
  <si>
    <t>The regressions are used to calculate peak concentration at sites where the peak was not directly measured (most of them).</t>
  </si>
  <si>
    <t>Concentration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</si>
</sst>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3" formatCode="_(* #,##0.00_);_(* \(#,##0.00\);_(* &quot;-&quot;??_);_(@_)"/>
    <numFmt numFmtId="164" formatCode="0.0"/>
    <numFmt numFmtId="165" formatCode="0.000"/>
    <numFmt numFmtId="166" formatCode="0.0000"/>
    <numFmt numFmtId="167" formatCode="#,##0.0"/>
    <numFmt numFmtId="168" formatCode="#,##0.000"/>
    <numFmt numFmtId="169" formatCode="#,##0.0000"/>
    <numFmt numFmtId="170" formatCode="m/d/yy\ h:mm;@"/>
    <numFmt numFmtId="171" formatCode="0.000000"/>
  </numFmts>
  <fonts count="26" x14ac:knownFonts="1">
    <font>
      <sz val="10"/>
      <color theme="1"/>
      <name val="Calibri"/>
      <family val="2"/>
      <scheme val="minor"/>
    </font>
    <font>
      <sz val="10"/>
      <color theme="1"/>
      <name val="Calibri"/>
      <family val="2"/>
      <scheme val="minor"/>
    </font>
    <font>
      <b/>
      <sz val="10"/>
      <color theme="1"/>
      <name val="Calibri"/>
      <family val="2"/>
      <scheme val="minor"/>
    </font>
    <font>
      <sz val="8"/>
      <color theme="1"/>
      <name val="Calibri"/>
      <family val="2"/>
      <scheme val="minor"/>
    </font>
    <font>
      <sz val="9"/>
      <color theme="1"/>
      <name val="Calibri"/>
      <family val="2"/>
      <scheme val="minor"/>
    </font>
    <font>
      <b/>
      <sz val="12"/>
      <color theme="1"/>
      <name val="Calibri"/>
      <family val="2"/>
      <scheme val="minor"/>
    </font>
    <font>
      <b/>
      <sz val="14"/>
      <color theme="1"/>
      <name val="Calibri"/>
      <family val="2"/>
      <scheme val="minor"/>
    </font>
    <font>
      <b/>
      <sz val="10"/>
      <color rgb="FFFF3300"/>
      <name val="Calibri"/>
      <family val="2"/>
      <scheme val="minor"/>
    </font>
    <font>
      <sz val="9"/>
      <color indexed="81"/>
      <name val="Tahoma"/>
      <family val="2"/>
    </font>
    <font>
      <b/>
      <sz val="9"/>
      <color indexed="81"/>
      <name val="Tahoma"/>
      <family val="2"/>
    </font>
    <font>
      <b/>
      <sz val="18"/>
      <color theme="1"/>
      <name val="Calibri"/>
      <family val="2"/>
      <scheme val="minor"/>
    </font>
    <font>
      <b/>
      <sz val="16"/>
      <color theme="1"/>
      <name val="Calibri"/>
      <family val="2"/>
      <scheme val="minor"/>
    </font>
    <font>
      <b/>
      <vertAlign val="superscript"/>
      <sz val="12"/>
      <color theme="1"/>
      <name val="Calibri"/>
      <family val="2"/>
      <scheme val="minor"/>
    </font>
    <font>
      <sz val="12"/>
      <color theme="1"/>
      <name val="Calibri"/>
      <family val="2"/>
      <scheme val="minor"/>
    </font>
    <font>
      <b/>
      <sz val="8"/>
      <color theme="1"/>
      <name val="Calibri"/>
      <family val="2"/>
      <scheme val="minor"/>
    </font>
    <font>
      <b/>
      <sz val="9"/>
      <color theme="1"/>
      <name val="Calibri"/>
      <family val="2"/>
      <scheme val="minor"/>
    </font>
    <font>
      <b/>
      <sz val="16"/>
      <color rgb="FFFF0000"/>
      <name val="Calibri"/>
      <family val="2"/>
      <scheme val="minor"/>
    </font>
    <font>
      <sz val="10"/>
      <color theme="1"/>
      <name val="Calibri"/>
      <family val="2"/>
    </font>
    <font>
      <b/>
      <sz val="12"/>
      <color rgb="FF0000FF"/>
      <name val="Calibri"/>
      <family val="2"/>
      <scheme val="minor"/>
    </font>
    <font>
      <b/>
      <vertAlign val="subscript"/>
      <sz val="12"/>
      <color theme="1"/>
      <name val="Calibri"/>
      <family val="2"/>
      <scheme val="minor"/>
    </font>
    <font>
      <b/>
      <vertAlign val="superscript"/>
      <sz val="9"/>
      <color theme="1"/>
      <name val="Calibri"/>
      <family val="2"/>
      <scheme val="minor"/>
    </font>
    <font>
      <b/>
      <sz val="11"/>
      <color theme="1"/>
      <name val="Calibri"/>
      <family val="2"/>
      <scheme val="minor"/>
    </font>
    <font>
      <sz val="11"/>
      <color theme="1"/>
      <name val="Calibri"/>
      <family val="2"/>
      <scheme val="minor"/>
    </font>
    <font>
      <sz val="11"/>
      <color theme="0"/>
      <name val="Calibri"/>
      <family val="2"/>
      <scheme val="minor"/>
    </font>
    <font>
      <b/>
      <sz val="12"/>
      <color rgb="FF0033CC"/>
      <name val="Calibri"/>
      <family val="2"/>
      <scheme val="minor"/>
    </font>
    <font>
      <sz val="14"/>
      <color theme="1"/>
      <name val="Calibri"/>
      <family val="2"/>
      <scheme val="minor"/>
    </font>
  </fonts>
  <fills count="15">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4" tint="0.39997558519241921"/>
        <bgColor indexed="64"/>
      </patternFill>
    </fill>
    <fill>
      <patternFill patternType="solid">
        <fgColor rgb="FFD9D9D9"/>
        <bgColor rgb="FF000000"/>
      </patternFill>
    </fill>
    <fill>
      <patternFill patternType="solid">
        <fgColor rgb="FF66FF33"/>
        <bgColor indexed="64"/>
      </patternFill>
    </fill>
    <fill>
      <patternFill patternType="solid">
        <fgColor rgb="FFFFFF00"/>
        <bgColor indexed="64"/>
      </patternFill>
    </fill>
    <fill>
      <patternFill patternType="solid">
        <fgColor theme="2"/>
        <bgColor indexed="64"/>
      </patternFill>
    </fill>
    <fill>
      <patternFill patternType="solid">
        <fgColor theme="9" tint="0.39997558519241921"/>
        <bgColor indexed="64"/>
      </patternFill>
    </fill>
    <fill>
      <patternFill patternType="solid">
        <fgColor rgb="FFFFC000"/>
        <bgColor indexed="64"/>
      </patternFill>
    </fill>
    <fill>
      <patternFill patternType="solid">
        <fgColor theme="6" tint="0.79998168889431442"/>
        <bgColor indexed="64"/>
      </patternFill>
    </fill>
    <fill>
      <patternFill patternType="solid">
        <fgColor theme="5" tint="-0.249977111117893"/>
        <bgColor indexed="64"/>
      </patternFill>
    </fill>
  </fills>
  <borders count="7">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34998626667073579"/>
      </left>
      <right style="thin">
        <color theme="0" tint="-0.34998626667073579"/>
      </right>
      <top/>
      <bottom/>
      <diagonal/>
    </border>
    <border>
      <left/>
      <right/>
      <top/>
      <bottom style="thin">
        <color indexed="64"/>
      </bottom>
      <diagonal/>
    </border>
  </borders>
  <cellStyleXfs count="2">
    <xf numFmtId="0" fontId="0" fillId="0" borderId="0"/>
    <xf numFmtId="43" fontId="1" fillId="0" borderId="0" applyFont="0" applyFill="0" applyBorder="0" applyAlignment="0" applyProtection="0"/>
  </cellStyleXfs>
  <cellXfs count="154">
    <xf numFmtId="0" fontId="0" fillId="0" borderId="0" xfId="0"/>
    <xf numFmtId="0" fontId="3" fillId="0" borderId="0" xfId="0" applyFont="1" applyBorder="1"/>
    <xf numFmtId="0" fontId="3" fillId="0" borderId="0" xfId="0" applyFont="1" applyFill="1" applyBorder="1" applyAlignment="1">
      <alignment horizontal="center"/>
    </xf>
    <xf numFmtId="0" fontId="3" fillId="0" borderId="0" xfId="0" applyFont="1" applyFill="1" applyBorder="1"/>
    <xf numFmtId="0" fontId="2" fillId="0" borderId="0" xfId="0" applyFont="1"/>
    <xf numFmtId="0" fontId="6" fillId="0" borderId="0" xfId="0" applyFont="1"/>
    <xf numFmtId="0" fontId="11" fillId="0" borderId="0" xfId="0" applyFont="1"/>
    <xf numFmtId="0" fontId="2" fillId="0" borderId="1" xfId="0" applyFont="1" applyBorder="1" applyAlignment="1">
      <alignment horizontal="center"/>
    </xf>
    <xf numFmtId="0" fontId="2" fillId="0" borderId="1" xfId="0" applyFont="1" applyBorder="1" applyAlignment="1">
      <alignment horizontal="center" wrapText="1"/>
    </xf>
    <xf numFmtId="14" fontId="2" fillId="0" borderId="1" xfId="0" applyNumberFormat="1" applyFont="1" applyBorder="1" applyAlignment="1">
      <alignment horizontal="center" wrapText="1"/>
    </xf>
    <xf numFmtId="49" fontId="2" fillId="0" borderId="1" xfId="0" applyNumberFormat="1" applyFont="1" applyFill="1" applyBorder="1" applyAlignment="1">
      <alignment horizontal="center" textRotation="180"/>
    </xf>
    <xf numFmtId="0" fontId="3" fillId="0" borderId="1" xfId="0" applyFont="1" applyFill="1" applyBorder="1" applyAlignment="1">
      <alignment horizontal="center"/>
    </xf>
    <xf numFmtId="164" fontId="3" fillId="0" borderId="1" xfId="0" applyNumberFormat="1" applyFont="1" applyFill="1" applyBorder="1" applyAlignment="1">
      <alignment horizontal="center"/>
    </xf>
    <xf numFmtId="22" fontId="3" fillId="0" borderId="1" xfId="0" applyNumberFormat="1" applyFont="1" applyFill="1" applyBorder="1" applyAlignment="1">
      <alignment horizontal="center"/>
    </xf>
    <xf numFmtId="3" fontId="3" fillId="0" borderId="1" xfId="1" applyNumberFormat="1" applyFont="1" applyFill="1" applyBorder="1" applyAlignment="1">
      <alignment horizontal="center"/>
    </xf>
    <xf numFmtId="0" fontId="3" fillId="0" borderId="1" xfId="0" applyFont="1" applyBorder="1" applyAlignment="1">
      <alignment horizontal="center"/>
    </xf>
    <xf numFmtId="164" fontId="3" fillId="0" borderId="1" xfId="0" applyNumberFormat="1" applyFont="1" applyBorder="1" applyAlignment="1">
      <alignment horizontal="center"/>
    </xf>
    <xf numFmtId="22" fontId="3" fillId="0" borderId="1" xfId="0" applyNumberFormat="1" applyFont="1" applyBorder="1" applyAlignment="1">
      <alignment horizontal="center"/>
    </xf>
    <xf numFmtId="0" fontId="10" fillId="2" borderId="0" xfId="0" applyFont="1" applyFill="1"/>
    <xf numFmtId="0" fontId="0" fillId="2" borderId="0" xfId="0" applyFill="1"/>
    <xf numFmtId="0" fontId="6" fillId="2" borderId="0" xfId="0" applyFont="1" applyFill="1"/>
    <xf numFmtId="0" fontId="5" fillId="2" borderId="0" xfId="0" applyFont="1" applyFill="1"/>
    <xf numFmtId="0" fontId="5" fillId="2" borderId="0" xfId="0" quotePrefix="1" applyFont="1" applyFill="1"/>
    <xf numFmtId="164" fontId="3" fillId="0" borderId="2" xfId="0" applyNumberFormat="1" applyFont="1" applyFill="1" applyBorder="1" applyAlignment="1">
      <alignment horizontal="center"/>
    </xf>
    <xf numFmtId="166" fontId="0" fillId="0" borderId="1" xfId="0" applyNumberFormat="1" applyBorder="1" applyAlignment="1">
      <alignment horizontal="center"/>
    </xf>
    <xf numFmtId="3" fontId="0" fillId="0" borderId="1" xfId="0" applyNumberFormat="1" applyBorder="1" applyAlignment="1">
      <alignment horizontal="center"/>
    </xf>
    <xf numFmtId="0" fontId="0" fillId="0" borderId="0" xfId="0" applyBorder="1"/>
    <xf numFmtId="3" fontId="0" fillId="4" borderId="3" xfId="0" applyNumberFormat="1" applyFill="1" applyBorder="1" applyAlignment="1">
      <alignment horizontal="center"/>
    </xf>
    <xf numFmtId="49" fontId="2" fillId="4" borderId="1" xfId="0" applyNumberFormat="1" applyFont="1" applyFill="1" applyBorder="1" applyAlignment="1">
      <alignment horizontal="center" textRotation="180"/>
    </xf>
    <xf numFmtId="3" fontId="3" fillId="0" borderId="0" xfId="0" applyNumberFormat="1" applyFont="1" applyBorder="1"/>
    <xf numFmtId="3" fontId="3" fillId="3" borderId="1" xfId="0" applyNumberFormat="1" applyFont="1" applyFill="1" applyBorder="1" applyAlignment="1">
      <alignment horizontal="center"/>
    </xf>
    <xf numFmtId="3" fontId="4" fillId="3" borderId="1" xfId="0" applyNumberFormat="1" applyFont="1" applyFill="1" applyBorder="1" applyAlignment="1">
      <alignment horizontal="center"/>
    </xf>
    <xf numFmtId="4" fontId="3" fillId="0" borderId="1" xfId="1" applyNumberFormat="1" applyFont="1" applyFill="1" applyBorder="1" applyAlignment="1">
      <alignment horizontal="center"/>
    </xf>
    <xf numFmtId="0" fontId="6" fillId="0" borderId="0" xfId="0" applyFont="1" applyAlignment="1">
      <alignment horizontal="center" vertical="center"/>
    </xf>
    <xf numFmtId="0" fontId="5" fillId="4" borderId="3" xfId="0" applyFont="1" applyFill="1" applyBorder="1" applyAlignment="1">
      <alignment horizontal="center" wrapText="1"/>
    </xf>
    <xf numFmtId="0" fontId="3" fillId="0" borderId="5" xfId="0" applyFont="1" applyFill="1" applyBorder="1" applyAlignment="1">
      <alignment horizontal="center"/>
    </xf>
    <xf numFmtId="22" fontId="3" fillId="0" borderId="0" xfId="0" applyNumberFormat="1" applyFont="1" applyAlignment="1">
      <alignment horizontal="center"/>
    </xf>
    <xf numFmtId="0" fontId="15" fillId="0" borderId="0" xfId="0" applyFont="1" applyBorder="1"/>
    <xf numFmtId="0" fontId="3" fillId="0" borderId="0" xfId="0" applyFont="1" applyAlignment="1">
      <alignment horizontal="center" vertical="center"/>
    </xf>
    <xf numFmtId="0" fontId="16" fillId="0" borderId="0" xfId="0" applyFont="1"/>
    <xf numFmtId="164" fontId="3" fillId="0" borderId="0" xfId="0" applyNumberFormat="1" applyFont="1" applyAlignment="1">
      <alignment horizontal="center" vertical="center"/>
    </xf>
    <xf numFmtId="0" fontId="3" fillId="0" borderId="4" xfId="0" applyFont="1" applyBorder="1" applyAlignment="1">
      <alignment horizontal="center"/>
    </xf>
    <xf numFmtId="0" fontId="14" fillId="0" borderId="4" xfId="0" applyFont="1" applyBorder="1" applyAlignment="1">
      <alignment horizontal="center"/>
    </xf>
    <xf numFmtId="0" fontId="15" fillId="0" borderId="4" xfId="0" applyFont="1" applyBorder="1" applyAlignment="1">
      <alignment horizontal="center"/>
    </xf>
    <xf numFmtId="0" fontId="3" fillId="0" borderId="0" xfId="0" applyFont="1" applyFill="1" applyAlignment="1">
      <alignment horizontal="center" vertical="center"/>
    </xf>
    <xf numFmtId="170" fontId="3" fillId="0" borderId="0" xfId="0" applyNumberFormat="1" applyFont="1" applyFill="1" applyAlignment="1">
      <alignment horizontal="center" vertical="center"/>
    </xf>
    <xf numFmtId="164" fontId="3" fillId="0" borderId="0" xfId="0" applyNumberFormat="1" applyFont="1" applyFill="1" applyBorder="1" applyAlignment="1">
      <alignment horizontal="center"/>
    </xf>
    <xf numFmtId="22" fontId="3" fillId="0" borderId="1" xfId="0" applyNumberFormat="1" applyFont="1" applyFill="1" applyBorder="1" applyAlignment="1">
      <alignment horizontal="center" vertical="center"/>
    </xf>
    <xf numFmtId="0" fontId="3" fillId="0" borderId="0" xfId="0" applyFont="1" applyFill="1" applyBorder="1" applyAlignment="1">
      <alignment horizontal="center" vertical="center"/>
    </xf>
    <xf numFmtId="170" fontId="3" fillId="0" borderId="1" xfId="0" applyNumberFormat="1" applyFont="1" applyFill="1" applyBorder="1" applyAlignment="1">
      <alignment horizontal="center"/>
    </xf>
    <xf numFmtId="0" fontId="3" fillId="0" borderId="1" xfId="0" applyFont="1" applyBorder="1" applyAlignment="1">
      <alignment horizontal="center" vertical="center"/>
    </xf>
    <xf numFmtId="2" fontId="3" fillId="0" borderId="1" xfId="0" applyNumberFormat="1" applyFont="1" applyBorder="1" applyAlignment="1">
      <alignment horizontal="center" vertical="center"/>
    </xf>
    <xf numFmtId="0" fontId="0" fillId="0" borderId="0" xfId="0" applyFill="1" applyAlignment="1">
      <alignment horizontal="center" vertical="center"/>
    </xf>
    <xf numFmtId="0" fontId="3" fillId="0" borderId="5" xfId="0" applyFont="1" applyFill="1" applyBorder="1" applyAlignment="1">
      <alignment horizontal="center" vertical="center"/>
    </xf>
    <xf numFmtId="164" fontId="3" fillId="0" borderId="5" xfId="0" applyNumberFormat="1" applyFont="1" applyFill="1" applyBorder="1" applyAlignment="1">
      <alignment horizontal="center" vertical="center"/>
    </xf>
    <xf numFmtId="3" fontId="3" fillId="0" borderId="0" xfId="0" applyNumberFormat="1" applyFont="1" applyAlignment="1">
      <alignment horizontal="center" vertical="center"/>
    </xf>
    <xf numFmtId="3" fontId="3" fillId="0" borderId="5" xfId="1" applyNumberFormat="1" applyFont="1" applyFill="1" applyBorder="1" applyAlignment="1">
      <alignment horizontal="center" vertical="center"/>
    </xf>
    <xf numFmtId="22" fontId="3" fillId="0" borderId="0" xfId="0" applyNumberFormat="1" applyFont="1"/>
    <xf numFmtId="0" fontId="0" fillId="0" borderId="0" xfId="0" applyAlignment="1">
      <alignment horizontal="center" vertical="center"/>
    </xf>
    <xf numFmtId="166" fontId="0" fillId="0" borderId="0" xfId="0" applyNumberFormat="1" applyAlignment="1">
      <alignment horizontal="center" vertical="center"/>
    </xf>
    <xf numFmtId="165" fontId="0" fillId="0" borderId="0" xfId="0" applyNumberFormat="1" applyAlignment="1">
      <alignment horizontal="center" vertical="center"/>
    </xf>
    <xf numFmtId="165" fontId="0" fillId="0" borderId="0" xfId="0" applyNumberFormat="1" applyFill="1" applyAlignment="1">
      <alignment horizontal="center" vertical="center"/>
    </xf>
    <xf numFmtId="171" fontId="0" fillId="0" borderId="0" xfId="0" applyNumberFormat="1" applyFill="1" applyAlignment="1">
      <alignment horizontal="center" vertical="center"/>
    </xf>
    <xf numFmtId="3" fontId="0" fillId="0" borderId="0" xfId="0" applyNumberFormat="1" applyAlignment="1">
      <alignment horizontal="center" vertical="center"/>
    </xf>
    <xf numFmtId="0" fontId="0" fillId="0" borderId="0" xfId="0" applyAlignment="1">
      <alignment horizontal="left" vertical="center"/>
    </xf>
    <xf numFmtId="0" fontId="0" fillId="8" borderId="0" xfId="0" applyFill="1" applyAlignment="1">
      <alignment horizontal="center" vertical="center"/>
    </xf>
    <xf numFmtId="0" fontId="0" fillId="0" borderId="0" xfId="0" applyFont="1"/>
    <xf numFmtId="165" fontId="0" fillId="6" borderId="0" xfId="0" applyNumberFormat="1" applyFont="1" applyFill="1" applyAlignment="1">
      <alignment horizontal="center" vertical="center"/>
    </xf>
    <xf numFmtId="22" fontId="14" fillId="0" borderId="0" xfId="0" applyNumberFormat="1" applyFont="1" applyBorder="1" applyAlignment="1">
      <alignment horizontal="center"/>
    </xf>
    <xf numFmtId="22" fontId="0" fillId="0" borderId="0" xfId="0" applyNumberFormat="1" applyFont="1"/>
    <xf numFmtId="49" fontId="2" fillId="0" borderId="0" xfId="0" applyNumberFormat="1" applyFont="1" applyFill="1" applyBorder="1" applyAlignment="1">
      <alignment horizontal="center" vertical="center" textRotation="180"/>
    </xf>
    <xf numFmtId="167" fontId="0" fillId="9" borderId="0" xfId="0" applyNumberFormat="1" applyFont="1" applyFill="1" applyAlignment="1">
      <alignment horizontal="center" vertical="center"/>
    </xf>
    <xf numFmtId="169" fontId="0" fillId="9" borderId="0" xfId="0" applyNumberFormat="1" applyFont="1" applyFill="1" applyAlignment="1">
      <alignment horizontal="center" vertical="center"/>
    </xf>
    <xf numFmtId="4" fontId="0" fillId="9" borderId="0" xfId="0" applyNumberFormat="1" applyFont="1" applyFill="1" applyAlignment="1">
      <alignment horizontal="center" vertical="center"/>
    </xf>
    <xf numFmtId="167" fontId="0" fillId="0" borderId="0" xfId="0" applyNumberFormat="1" applyFont="1" applyAlignment="1">
      <alignment horizontal="center" vertical="center"/>
    </xf>
    <xf numFmtId="0" fontId="2" fillId="0" borderId="0" xfId="0" applyFont="1" applyFill="1" applyBorder="1" applyAlignment="1">
      <alignment horizontal="center" vertical="center"/>
    </xf>
    <xf numFmtId="168" fontId="0" fillId="9" borderId="0" xfId="0" applyNumberFormat="1" applyFont="1" applyFill="1" applyAlignment="1">
      <alignment horizontal="center" vertical="center"/>
    </xf>
    <xf numFmtId="0" fontId="0" fillId="2" borderId="0" xfId="0" applyFont="1" applyFill="1" applyBorder="1" applyAlignment="1">
      <alignment horizontal="center" vertical="center"/>
    </xf>
    <xf numFmtId="168" fontId="0" fillId="5" borderId="0" xfId="0" applyNumberFormat="1" applyFont="1" applyFill="1" applyAlignment="1">
      <alignment horizontal="center" vertical="center"/>
    </xf>
    <xf numFmtId="167" fontId="0" fillId="5" borderId="0" xfId="0" applyNumberFormat="1" applyFont="1" applyFill="1" applyAlignment="1">
      <alignment horizontal="center" vertical="center"/>
    </xf>
    <xf numFmtId="168" fontId="0" fillId="0" borderId="0" xfId="0" applyNumberFormat="1" applyFont="1" applyAlignment="1">
      <alignment horizontal="center" vertical="center"/>
    </xf>
    <xf numFmtId="0" fontId="0" fillId="0" borderId="0" xfId="0" applyFont="1" applyAlignment="1">
      <alignment horizontal="center" vertical="center"/>
    </xf>
    <xf numFmtId="0" fontId="2" fillId="8" borderId="4" xfId="0" applyFont="1" applyFill="1" applyBorder="1" applyAlignment="1">
      <alignment horizontal="center" vertical="center"/>
    </xf>
    <xf numFmtId="0" fontId="2" fillId="8" borderId="0" xfId="0" applyFont="1" applyFill="1" applyBorder="1" applyAlignment="1">
      <alignment horizontal="center" vertical="center"/>
    </xf>
    <xf numFmtId="168" fontId="0" fillId="8" borderId="0" xfId="0" applyNumberFormat="1" applyFont="1" applyFill="1" applyAlignment="1">
      <alignment horizontal="center" vertical="center"/>
    </xf>
    <xf numFmtId="169" fontId="0" fillId="8" borderId="0" xfId="0" applyNumberFormat="1" applyFont="1" applyFill="1" applyAlignment="1">
      <alignment horizontal="center" vertical="center"/>
    </xf>
    <xf numFmtId="169" fontId="0" fillId="0" borderId="0" xfId="0" applyNumberFormat="1" applyFont="1" applyFill="1" applyAlignment="1">
      <alignment horizontal="center" vertical="center"/>
    </xf>
    <xf numFmtId="0" fontId="4" fillId="2" borderId="0" xfId="0" applyFont="1" applyFill="1" applyAlignment="1">
      <alignment horizontal="center" vertical="center"/>
    </xf>
    <xf numFmtId="0" fontId="0" fillId="2" borderId="0" xfId="0" applyFont="1" applyFill="1" applyAlignment="1">
      <alignment horizontal="center" vertical="center"/>
    </xf>
    <xf numFmtId="0" fontId="0" fillId="0" borderId="0" xfId="0" applyFont="1" applyFill="1" applyAlignment="1">
      <alignment horizontal="center" vertical="center"/>
    </xf>
    <xf numFmtId="0" fontId="4" fillId="0" borderId="0" xfId="0" applyFont="1" applyAlignment="1">
      <alignment horizontal="center" vertical="center"/>
    </xf>
    <xf numFmtId="0" fontId="13" fillId="0" borderId="0" xfId="0" applyFont="1" applyAlignment="1">
      <alignment horizontal="center" vertical="center"/>
    </xf>
    <xf numFmtId="0" fontId="0" fillId="5" borderId="0" xfId="0" applyFont="1" applyFill="1" applyAlignment="1">
      <alignment horizontal="center" vertical="center"/>
    </xf>
    <xf numFmtId="0" fontId="13" fillId="0" borderId="0" xfId="0" applyFont="1" applyFill="1" applyAlignment="1">
      <alignment horizontal="center" vertical="center"/>
    </xf>
    <xf numFmtId="0" fontId="0" fillId="6" borderId="0" xfId="0" applyFont="1" applyFill="1" applyAlignment="1">
      <alignment horizontal="center" vertical="center"/>
    </xf>
    <xf numFmtId="0" fontId="6" fillId="0" borderId="0" xfId="0" applyFont="1" applyAlignment="1">
      <alignment horizontal="left" vertical="center"/>
    </xf>
    <xf numFmtId="0" fontId="5" fillId="0" borderId="0" xfId="0" applyFont="1" applyAlignment="1">
      <alignment horizontal="left" vertical="center"/>
    </xf>
    <xf numFmtId="0" fontId="0" fillId="9" borderId="0" xfId="0" applyFill="1" applyAlignment="1">
      <alignment horizontal="left" vertical="center"/>
    </xf>
    <xf numFmtId="0" fontId="0" fillId="8" borderId="0" xfId="0" applyFill="1" applyAlignment="1">
      <alignment horizontal="left" vertical="center"/>
    </xf>
    <xf numFmtId="0" fontId="4" fillId="2" borderId="0" xfId="0" applyFont="1" applyFill="1" applyAlignment="1">
      <alignment horizontal="left" vertical="center"/>
    </xf>
    <xf numFmtId="0" fontId="13" fillId="0" borderId="0" xfId="0" applyFont="1" applyAlignment="1">
      <alignment horizontal="left" vertical="center"/>
    </xf>
    <xf numFmtId="164" fontId="3" fillId="0" borderId="0" xfId="0" applyNumberFormat="1" applyFont="1" applyFill="1" applyAlignment="1">
      <alignment horizontal="center" vertical="center"/>
    </xf>
    <xf numFmtId="0" fontId="0" fillId="0" borderId="0" xfId="0" applyFont="1" applyFill="1" applyAlignment="1">
      <alignment horizontal="left" vertical="center"/>
    </xf>
    <xf numFmtId="0" fontId="2" fillId="0" borderId="4" xfId="0" applyFont="1" applyFill="1" applyBorder="1" applyAlignment="1">
      <alignment horizontal="center" vertical="center"/>
    </xf>
    <xf numFmtId="0" fontId="5" fillId="0" borderId="0" xfId="0" applyFont="1" applyFill="1" applyAlignment="1">
      <alignment horizontal="left" vertical="center"/>
    </xf>
    <xf numFmtId="0" fontId="5" fillId="0" borderId="0" xfId="0" applyFont="1" applyFill="1" applyAlignment="1">
      <alignment horizontal="center" vertical="center"/>
    </xf>
    <xf numFmtId="22" fontId="0" fillId="0" borderId="0" xfId="0" applyNumberFormat="1" applyFont="1" applyFill="1" applyAlignment="1">
      <alignment horizontal="center" vertical="center"/>
    </xf>
    <xf numFmtId="2" fontId="17" fillId="7" borderId="0" xfId="0" applyNumberFormat="1" applyFont="1" applyFill="1" applyBorder="1" applyAlignment="1">
      <alignment horizontal="center" vertical="center"/>
    </xf>
    <xf numFmtId="165" fontId="17" fillId="7" borderId="0" xfId="0" applyNumberFormat="1" applyFont="1" applyFill="1" applyBorder="1" applyAlignment="1">
      <alignment horizontal="center" vertical="center"/>
    </xf>
    <xf numFmtId="168" fontId="0" fillId="2" borderId="0" xfId="0" applyNumberFormat="1" applyFont="1" applyFill="1" applyAlignment="1">
      <alignment horizontal="center" vertical="center"/>
    </xf>
    <xf numFmtId="169" fontId="0" fillId="2" borderId="0" xfId="0" applyNumberFormat="1" applyFont="1" applyFill="1" applyAlignment="1">
      <alignment horizontal="center" vertical="center"/>
    </xf>
    <xf numFmtId="168" fontId="0" fillId="10" borderId="1" xfId="1" applyNumberFormat="1" applyFont="1" applyFill="1" applyBorder="1" applyAlignment="1">
      <alignment horizontal="center" vertical="center"/>
    </xf>
    <xf numFmtId="169" fontId="0" fillId="10" borderId="1" xfId="1" applyNumberFormat="1" applyFont="1" applyFill="1" applyBorder="1" applyAlignment="1">
      <alignment horizontal="center" vertical="center"/>
    </xf>
    <xf numFmtId="168" fontId="0" fillId="10" borderId="0" xfId="1" applyNumberFormat="1" applyFont="1" applyFill="1" applyBorder="1" applyAlignment="1">
      <alignment horizontal="center" vertical="center"/>
    </xf>
    <xf numFmtId="169" fontId="0" fillId="10" borderId="0" xfId="1" applyNumberFormat="1" applyFont="1" applyFill="1" applyBorder="1" applyAlignment="1">
      <alignment horizontal="center" vertical="center"/>
    </xf>
    <xf numFmtId="166" fontId="17" fillId="7" borderId="0" xfId="0" applyNumberFormat="1" applyFont="1" applyFill="1" applyBorder="1" applyAlignment="1">
      <alignment horizontal="center" vertical="center"/>
    </xf>
    <xf numFmtId="0" fontId="0" fillId="5" borderId="0" xfId="0" applyFont="1" applyFill="1" applyAlignment="1">
      <alignment horizontal="left" vertical="center"/>
    </xf>
    <xf numFmtId="0" fontId="0" fillId="6" borderId="0" xfId="0" applyFont="1" applyFill="1" applyAlignment="1">
      <alignment horizontal="left" vertical="center"/>
    </xf>
    <xf numFmtId="0" fontId="2" fillId="0" borderId="0" xfId="0" applyFont="1" applyAlignment="1">
      <alignment horizontal="center" vertical="center"/>
    </xf>
    <xf numFmtId="169" fontId="0" fillId="11" borderId="0" xfId="0" applyNumberFormat="1" applyFont="1" applyFill="1" applyAlignment="1">
      <alignment horizontal="center" vertical="center"/>
    </xf>
    <xf numFmtId="167" fontId="0" fillId="11" borderId="0" xfId="0" applyNumberFormat="1" applyFont="1" applyFill="1" applyAlignment="1">
      <alignment horizontal="center" vertical="center"/>
    </xf>
    <xf numFmtId="169" fontId="0" fillId="12" borderId="0" xfId="0" applyNumberFormat="1" applyFont="1" applyFill="1" applyAlignment="1">
      <alignment horizontal="center" vertical="center"/>
    </xf>
    <xf numFmtId="0" fontId="0" fillId="12" borderId="0" xfId="0" applyFill="1" applyAlignment="1">
      <alignment horizontal="center" vertical="center"/>
    </xf>
    <xf numFmtId="164" fontId="0" fillId="12" borderId="0" xfId="0" applyNumberFormat="1" applyFill="1" applyAlignment="1">
      <alignment horizontal="center" vertical="center"/>
    </xf>
    <xf numFmtId="2" fontId="0" fillId="12" borderId="0" xfId="0" applyNumberFormat="1" applyFill="1" applyAlignment="1">
      <alignment horizontal="center" vertical="center"/>
    </xf>
    <xf numFmtId="0" fontId="0" fillId="12" borderId="0" xfId="0" applyFill="1" applyAlignment="1">
      <alignment horizontal="left" vertical="center"/>
    </xf>
    <xf numFmtId="0" fontId="0" fillId="6" borderId="0" xfId="0" applyFill="1" applyAlignment="1">
      <alignment horizontal="center" vertical="center"/>
    </xf>
    <xf numFmtId="4" fontId="0" fillId="0" borderId="0" xfId="0" applyNumberFormat="1" applyFont="1" applyAlignment="1">
      <alignment horizontal="center" vertical="center"/>
    </xf>
    <xf numFmtId="4" fontId="0" fillId="11" borderId="0" xfId="0" applyNumberFormat="1" applyFont="1" applyFill="1" applyAlignment="1">
      <alignment horizontal="center" vertical="center"/>
    </xf>
    <xf numFmtId="168" fontId="0" fillId="11" borderId="0" xfId="0" applyNumberFormat="1" applyFont="1" applyFill="1" applyAlignment="1">
      <alignment horizontal="center" vertical="center"/>
    </xf>
    <xf numFmtId="0" fontId="0" fillId="11" borderId="0" xfId="0" applyFill="1" applyAlignment="1">
      <alignment horizontal="center" vertical="center"/>
    </xf>
    <xf numFmtId="2" fontId="0" fillId="11" borderId="0" xfId="0" applyNumberFormat="1" applyFill="1" applyAlignment="1">
      <alignment horizontal="center" vertical="center"/>
    </xf>
    <xf numFmtId="0" fontId="0" fillId="11" borderId="0" xfId="0" applyFill="1" applyAlignment="1">
      <alignment horizontal="left" vertical="center"/>
    </xf>
    <xf numFmtId="169" fontId="0" fillId="5" borderId="0" xfId="0" applyNumberFormat="1" applyFont="1" applyFill="1" applyAlignment="1">
      <alignment horizontal="center" vertical="center"/>
    </xf>
    <xf numFmtId="165" fontId="0" fillId="9" borderId="0" xfId="0" applyNumberFormat="1" applyFill="1" applyAlignment="1">
      <alignment horizontal="center" vertical="center"/>
    </xf>
    <xf numFmtId="170" fontId="3" fillId="0" borderId="1" xfId="0" applyNumberFormat="1" applyFont="1" applyFill="1" applyBorder="1" applyAlignment="1">
      <alignment horizontal="center" vertical="center"/>
    </xf>
    <xf numFmtId="0" fontId="18" fillId="0" borderId="0" xfId="0" applyFont="1"/>
    <xf numFmtId="0" fontId="0" fillId="0" borderId="0" xfId="0" applyAlignment="1">
      <alignment horizontal="center"/>
    </xf>
    <xf numFmtId="165" fontId="0" fillId="13" borderId="0" xfId="0" applyNumberFormat="1" applyFont="1" applyFill="1" applyAlignment="1">
      <alignment horizontal="center"/>
    </xf>
    <xf numFmtId="0" fontId="3" fillId="0" borderId="4" xfId="0" applyFont="1" applyFill="1" applyBorder="1" applyAlignment="1">
      <alignment horizontal="center"/>
    </xf>
    <xf numFmtId="0" fontId="0" fillId="0" borderId="0" xfId="0" applyAlignment="1"/>
    <xf numFmtId="0" fontId="0" fillId="0" borderId="6" xfId="0" applyBorder="1"/>
    <xf numFmtId="0" fontId="0" fillId="0" borderId="0" xfId="0" applyAlignment="1">
      <alignment horizontal="center" wrapText="1"/>
    </xf>
    <xf numFmtId="0" fontId="5" fillId="0" borderId="0" xfId="0" applyFont="1"/>
    <xf numFmtId="0" fontId="6" fillId="0" borderId="0" xfId="0" applyFont="1" applyAlignment="1">
      <alignment wrapText="1"/>
    </xf>
    <xf numFmtId="0" fontId="0" fillId="0" borderId="0" xfId="0" applyAlignment="1">
      <alignment wrapText="1"/>
    </xf>
    <xf numFmtId="0" fontId="22" fillId="0" borderId="0" xfId="0" applyFont="1" applyAlignment="1">
      <alignment wrapText="1"/>
    </xf>
    <xf numFmtId="0" fontId="13" fillId="0" borderId="0" xfId="0" applyFont="1"/>
    <xf numFmtId="0" fontId="23" fillId="14" borderId="0" xfId="0" applyFont="1" applyFill="1" applyAlignment="1">
      <alignment wrapText="1"/>
    </xf>
    <xf numFmtId="0" fontId="21" fillId="0" borderId="6" xfId="0" applyFont="1" applyBorder="1" applyAlignment="1">
      <alignment horizontal="center"/>
    </xf>
    <xf numFmtId="0" fontId="24" fillId="0" borderId="0" xfId="0" applyFont="1"/>
    <xf numFmtId="0" fontId="25" fillId="0" borderId="0" xfId="0" applyFont="1"/>
    <xf numFmtId="0" fontId="21" fillId="0" borderId="0" xfId="0" applyFont="1" applyAlignment="1">
      <alignment horizontal="center" vertical="center" wrapText="1"/>
    </xf>
    <xf numFmtId="0" fontId="5" fillId="0" borderId="0" xfId="0" applyFont="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colors>
    <mruColors>
      <color rgb="FF0033CC"/>
      <color rgb="FF66FF33"/>
      <color rgb="FFF4AF80"/>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8.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sz="1100"/>
              <a:t>Metals Concentrations in Close</a:t>
            </a:r>
            <a:r>
              <a:rPr lang="en-US" sz="1100" baseline="0"/>
              <a:t> to Peak Samples   </a:t>
            </a:r>
            <a:r>
              <a:rPr lang="en-US" sz="1200"/>
              <a:t>Aluminum</a:t>
            </a:r>
          </a:p>
        </c:rich>
      </c:tx>
      <c:layout>
        <c:manualLayout>
          <c:xMode val="edge"/>
          <c:yMode val="edge"/>
          <c:x val="0.17803700601862749"/>
          <c:y val="4.1088848001351076E-3"/>
        </c:manualLayout>
      </c:layout>
      <c:overlay val="0"/>
      <c:spPr>
        <a:noFill/>
        <a:ln>
          <a:noFill/>
        </a:ln>
        <a:effectLst/>
      </c:spPr>
    </c:title>
    <c:autoTitleDeleted val="0"/>
    <c:plotArea>
      <c:layout>
        <c:manualLayout>
          <c:layoutTarget val="inner"/>
          <c:xMode val="edge"/>
          <c:yMode val="edge"/>
          <c:x val="0.15904716656598758"/>
          <c:y val="0.19244991742125023"/>
          <c:w val="0.78484053048763758"/>
          <c:h val="0.63374891486384832"/>
        </c:manualLayout>
      </c:layout>
      <c:scatterChart>
        <c:scatterStyle val="lineMarker"/>
        <c:varyColors val="0"/>
        <c:ser>
          <c:idx val="0"/>
          <c:order val="0"/>
          <c:tx>
            <c:strRef>
              <c:f>'Concentration Data'!$B$53</c:f>
              <c:strCache>
                <c:ptCount val="1"/>
                <c:pt idx="0">
                  <c:v>Included as Peak</c:v>
                </c:pt>
              </c:strCache>
            </c:strRef>
          </c:tx>
          <c:spPr>
            <a:ln w="19050" cap="rnd">
              <a:noFill/>
              <a:round/>
            </a:ln>
            <a:effectLst/>
          </c:spPr>
          <c:marker>
            <c:symbol val="circle"/>
            <c:size val="8"/>
            <c:spPr>
              <a:solidFill>
                <a:srgbClr val="FF0000"/>
              </a:solidFill>
              <a:ln w="9525">
                <a:solidFill>
                  <a:schemeClr val="tx1">
                    <a:lumMod val="65000"/>
                    <a:lumOff val="35000"/>
                  </a:schemeClr>
                </a:solidFill>
              </a:ln>
              <a:effectLst/>
            </c:spPr>
          </c:marker>
          <c:trendline>
            <c:spPr>
              <a:ln w="19050" cap="rnd">
                <a:solidFill>
                  <a:schemeClr val="accent1"/>
                </a:solidFill>
                <a:prstDash val="sysDot"/>
              </a:ln>
              <a:effectLst/>
            </c:spPr>
            <c:trendlineType val="log"/>
            <c:forward val="150"/>
            <c:dispRSqr val="1"/>
            <c:dispEq val="1"/>
            <c:trendlineLbl>
              <c:layout>
                <c:manualLayout>
                  <c:x val="-0.12773108461220617"/>
                  <c:y val="-0.35217672216465112"/>
                </c:manualLayout>
              </c:layout>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baseline="0"/>
                      <a:t>y = -0.879ln(x) + 8.4424</a:t>
                    </a:r>
                    <a:br>
                      <a:rPr lang="en-US" baseline="0"/>
                    </a:br>
                    <a:r>
                      <a:rPr lang="en-US" baseline="0"/>
                      <a:t>R² = 0.998</a:t>
                    </a:r>
                    <a:endParaRPr lang="en-US"/>
                  </a:p>
                </c:rich>
              </c:tx>
              <c:numFmt formatCode="General" sourceLinked="0"/>
              <c:spPr>
                <a:noFill/>
                <a:ln>
                  <a:noFill/>
                </a:ln>
                <a:effectLst/>
              </c:spPr>
            </c:trendlineLbl>
          </c:trendline>
          <c:xVal>
            <c:numRef>
              <c:f>('Concentration Data'!$D$17,'Concentration Data'!$D$19:$D$21)</c:f>
              <c:numCache>
                <c:formatCode>0.00</c:formatCode>
                <c:ptCount val="4"/>
                <c:pt idx="0" formatCode="0.0">
                  <c:v>15.5</c:v>
                </c:pt>
                <c:pt idx="1">
                  <c:v>93.824755199999998</c:v>
                </c:pt>
                <c:pt idx="2" formatCode="0.0">
                  <c:v>104</c:v>
                </c:pt>
                <c:pt idx="3" formatCode="0.0">
                  <c:v>132</c:v>
                </c:pt>
              </c:numCache>
            </c:numRef>
          </c:xVal>
          <c:yVal>
            <c:numRef>
              <c:f>('Concentration Data'!$H$17,'Concentration Data'!$H$19:$H$21)</c:f>
              <c:numCache>
                <c:formatCode>0.000</c:formatCode>
                <c:ptCount val="4"/>
                <c:pt idx="0">
                  <c:v>6.0413926851582254</c:v>
                </c:pt>
                <c:pt idx="1">
                  <c:v>4.4184670209466006</c:v>
                </c:pt>
                <c:pt idx="2">
                  <c:v>4.3384564936046051</c:v>
                </c:pt>
                <c:pt idx="3">
                  <c:v>4.1986570869544222</c:v>
                </c:pt>
              </c:numCache>
            </c:numRef>
          </c:yVal>
          <c:smooth val="0"/>
          <c:extLst>
            <c:ext xmlns:c16="http://schemas.microsoft.com/office/drawing/2014/chart" uri="{C3380CC4-5D6E-409C-BE32-E72D297353CC}">
              <c16:uniqueId val="{00000001-2D7F-49F4-A8C8-8AD993DAF2D1}"/>
            </c:ext>
          </c:extLst>
        </c:ser>
        <c:ser>
          <c:idx val="1"/>
          <c:order val="1"/>
          <c:tx>
            <c:strRef>
              <c:f>'Concentration Data'!$B$54</c:f>
              <c:strCache>
                <c:ptCount val="1"/>
                <c:pt idx="0">
                  <c:v>Near Peak</c:v>
                </c:pt>
              </c:strCache>
            </c:strRef>
          </c:tx>
          <c:spPr>
            <a:ln w="25400" cap="rnd">
              <a:noFill/>
              <a:round/>
            </a:ln>
            <a:effectLst/>
          </c:spPr>
          <c:marker>
            <c:symbol val="circle"/>
            <c:size val="7"/>
            <c:spPr>
              <a:solidFill>
                <a:schemeClr val="accent2"/>
              </a:solidFill>
              <a:ln w="9525">
                <a:solidFill>
                  <a:schemeClr val="accent2"/>
                </a:solidFill>
              </a:ln>
              <a:effectLst/>
            </c:spPr>
          </c:marker>
          <c:xVal>
            <c:numRef>
              <c:f>'Concentration Data'!$D$22:$D$27</c:f>
              <c:numCache>
                <c:formatCode>0.0</c:formatCode>
                <c:ptCount val="6"/>
                <c:pt idx="0">
                  <c:v>16.357600000000001</c:v>
                </c:pt>
                <c:pt idx="1">
                  <c:v>64.0458</c:v>
                </c:pt>
                <c:pt idx="2">
                  <c:v>162.9</c:v>
                </c:pt>
                <c:pt idx="3">
                  <c:v>164</c:v>
                </c:pt>
                <c:pt idx="4">
                  <c:v>176.63310000000001</c:v>
                </c:pt>
                <c:pt idx="5">
                  <c:v>189.4</c:v>
                </c:pt>
              </c:numCache>
            </c:numRef>
          </c:xVal>
          <c:yVal>
            <c:numRef>
              <c:f>'Concentration Data'!$H$22:$H$27</c:f>
              <c:numCache>
                <c:formatCode>0.000</c:formatCode>
                <c:ptCount val="6"/>
                <c:pt idx="0">
                  <c:v>5.1003705451175625</c:v>
                </c:pt>
                <c:pt idx="1">
                  <c:v>4.4969296480732153</c:v>
                </c:pt>
                <c:pt idx="2">
                  <c:v>3.6232492903979003</c:v>
                </c:pt>
                <c:pt idx="3">
                  <c:v>3.6334684555795866</c:v>
                </c:pt>
                <c:pt idx="4">
                  <c:v>3.7242758696007892</c:v>
                </c:pt>
                <c:pt idx="5">
                  <c:v>3.7481880270062002</c:v>
                </c:pt>
              </c:numCache>
            </c:numRef>
          </c:yVal>
          <c:smooth val="0"/>
          <c:extLst>
            <c:ext xmlns:c16="http://schemas.microsoft.com/office/drawing/2014/chart" uri="{C3380CC4-5D6E-409C-BE32-E72D297353CC}">
              <c16:uniqueId val="{00000003-2D7F-49F4-A8C8-8AD993DAF2D1}"/>
            </c:ext>
          </c:extLst>
        </c:ser>
        <c:dLbls>
          <c:showLegendKey val="0"/>
          <c:showVal val="0"/>
          <c:showCatName val="0"/>
          <c:showSerName val="0"/>
          <c:showPercent val="0"/>
          <c:showBubbleSize val="0"/>
        </c:dLbls>
        <c:axId val="341560680"/>
        <c:axId val="346922112"/>
      </c:scatterChart>
      <c:valAx>
        <c:axId val="341560680"/>
        <c:scaling>
          <c:orientation val="minMax"/>
          <c:max val="25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Distance from Source (km)</a:t>
                </a:r>
              </a:p>
            </c:rich>
          </c:tx>
          <c:overlay val="0"/>
          <c:spPr>
            <a:noFill/>
            <a:ln>
              <a:noFill/>
            </a:ln>
            <a:effectLst/>
          </c:spPr>
        </c:title>
        <c:numFmt formatCode="0" sourceLinked="0"/>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346922112"/>
        <c:crosses val="autoZero"/>
        <c:crossBetween val="midCat"/>
      </c:valAx>
      <c:valAx>
        <c:axId val="346922112"/>
        <c:scaling>
          <c:orientation val="minMax"/>
          <c:min val="3"/>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Log</a:t>
                </a:r>
                <a:r>
                  <a:rPr lang="en-US" baseline="-25000"/>
                  <a:t>10</a:t>
                </a:r>
                <a:r>
                  <a:rPr lang="en-US"/>
                  <a:t> Concentration (ug/L)</a:t>
                </a:r>
              </a:p>
            </c:rich>
          </c:tx>
          <c:overlay val="0"/>
          <c:spPr>
            <a:noFill/>
            <a:ln>
              <a:noFill/>
            </a:ln>
            <a:effectLst/>
          </c:spPr>
        </c:title>
        <c:numFmt formatCode="0.0" sourceLinked="0"/>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341560680"/>
        <c:crosses val="autoZero"/>
        <c:crossBetween val="midCat"/>
      </c:valAx>
      <c:spPr>
        <a:ln>
          <a:solidFill>
            <a:schemeClr val="tx1">
              <a:lumMod val="50000"/>
              <a:lumOff val="50000"/>
            </a:schemeClr>
          </a:solidFill>
        </a:ln>
      </c:spPr>
    </c:plotArea>
    <c:legend>
      <c:legendPos val="t"/>
      <c:layout>
        <c:manualLayout>
          <c:xMode val="edge"/>
          <c:yMode val="edge"/>
          <c:x val="1.3536382625573265E-2"/>
          <c:y val="0.12363647055364442"/>
          <c:w val="0.95586073407163452"/>
          <c:h val="6.9337916303634298E-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r>
              <a:rPr lang="en-US" sz="1100"/>
              <a:t>Metals Concentrations in Close to Peak Samples </a:t>
            </a:r>
            <a:r>
              <a:rPr lang="en-US" sz="1200"/>
              <a:t>Arsenic</a:t>
            </a:r>
          </a:p>
        </c:rich>
      </c:tx>
      <c:layout>
        <c:manualLayout>
          <c:xMode val="edge"/>
          <c:yMode val="edge"/>
          <c:x val="0.16999134057379731"/>
          <c:y val="3.1717473863253132E-2"/>
        </c:manualLayout>
      </c:layout>
      <c:overlay val="0"/>
      <c:spPr>
        <a:noFill/>
        <a:ln>
          <a:noFill/>
        </a:ln>
        <a:effectLst/>
      </c:spPr>
    </c:title>
    <c:autoTitleDeleted val="0"/>
    <c:plotArea>
      <c:layout>
        <c:manualLayout>
          <c:layoutTarget val="inner"/>
          <c:xMode val="edge"/>
          <c:yMode val="edge"/>
          <c:x val="0.16915649534044197"/>
          <c:y val="0.19999365872896982"/>
          <c:w val="0.77473106076110454"/>
          <c:h val="0.63320514493699342"/>
        </c:manualLayout>
      </c:layout>
      <c:scatterChart>
        <c:scatterStyle val="lineMarker"/>
        <c:varyColors val="0"/>
        <c:ser>
          <c:idx val="0"/>
          <c:order val="0"/>
          <c:tx>
            <c:strRef>
              <c:f>'Concentration Data'!$B$53</c:f>
              <c:strCache>
                <c:ptCount val="1"/>
                <c:pt idx="0">
                  <c:v>Included as Peak</c:v>
                </c:pt>
              </c:strCache>
            </c:strRef>
          </c:tx>
          <c:spPr>
            <a:ln w="19050" cap="rnd">
              <a:noFill/>
              <a:round/>
            </a:ln>
            <a:effectLst/>
          </c:spPr>
          <c:marker>
            <c:symbol val="circle"/>
            <c:size val="8"/>
            <c:spPr>
              <a:solidFill>
                <a:srgbClr val="FF0000"/>
              </a:solidFill>
              <a:ln w="9525">
                <a:solidFill>
                  <a:schemeClr val="tx1">
                    <a:lumMod val="65000"/>
                    <a:lumOff val="35000"/>
                  </a:schemeClr>
                </a:solidFill>
              </a:ln>
              <a:effectLst/>
            </c:spPr>
          </c:marker>
          <c:trendline>
            <c:spPr>
              <a:ln w="19050" cap="rnd">
                <a:solidFill>
                  <a:schemeClr val="accent1"/>
                </a:solidFill>
                <a:prstDash val="sysDot"/>
              </a:ln>
              <a:effectLst/>
            </c:spPr>
            <c:trendlineType val="log"/>
            <c:forward val="150"/>
            <c:dispRSqr val="0"/>
            <c:dispEq val="1"/>
            <c:trendlineLbl>
              <c:layout>
                <c:manualLayout>
                  <c:x val="-0.12773108461220617"/>
                  <c:y val="-0.35217672216465112"/>
                </c:manualLayout>
              </c:layout>
              <c:numFmt formatCode="General" sourceLinked="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rendlineLbl>
          </c:trendline>
          <c:xVal>
            <c:numRef>
              <c:f>'Concentration Data'!$D$17:$D$18</c:f>
              <c:numCache>
                <c:formatCode>0.0</c:formatCode>
                <c:ptCount val="2"/>
                <c:pt idx="0">
                  <c:v>15.5</c:v>
                </c:pt>
                <c:pt idx="1">
                  <c:v>189.59</c:v>
                </c:pt>
              </c:numCache>
            </c:numRef>
          </c:xVal>
          <c:yVal>
            <c:numRef>
              <c:f>'Concentration Data'!$I$17:$I$18</c:f>
              <c:numCache>
                <c:formatCode>0.000</c:formatCode>
                <c:ptCount val="2"/>
                <c:pt idx="0">
                  <c:v>3.9824069288637949</c:v>
                </c:pt>
                <c:pt idx="1">
                  <c:v>1.414973347970818</c:v>
                </c:pt>
              </c:numCache>
            </c:numRef>
          </c:yVal>
          <c:smooth val="0"/>
          <c:extLst>
            <c:ext xmlns:c16="http://schemas.microsoft.com/office/drawing/2014/chart" uri="{C3380CC4-5D6E-409C-BE32-E72D297353CC}">
              <c16:uniqueId val="{00000001-73CA-4710-B201-3213E92B0F49}"/>
            </c:ext>
          </c:extLst>
        </c:ser>
        <c:ser>
          <c:idx val="1"/>
          <c:order val="1"/>
          <c:tx>
            <c:strRef>
              <c:f>'Concentration Data'!$B$54</c:f>
              <c:strCache>
                <c:ptCount val="1"/>
                <c:pt idx="0">
                  <c:v>Near Peak</c:v>
                </c:pt>
              </c:strCache>
            </c:strRef>
          </c:tx>
          <c:spPr>
            <a:ln w="25400" cap="rnd">
              <a:noFill/>
              <a:round/>
            </a:ln>
            <a:effectLst/>
          </c:spPr>
          <c:marker>
            <c:symbol val="circle"/>
            <c:size val="7"/>
            <c:spPr>
              <a:solidFill>
                <a:schemeClr val="accent2"/>
              </a:solidFill>
              <a:ln w="9525">
                <a:solidFill>
                  <a:schemeClr val="accent2"/>
                </a:solidFill>
              </a:ln>
              <a:effectLst/>
            </c:spPr>
          </c:marker>
          <c:xVal>
            <c:numRef>
              <c:f>'Concentration Data'!$D$19:$D$27</c:f>
              <c:numCache>
                <c:formatCode>0.0</c:formatCode>
                <c:ptCount val="9"/>
                <c:pt idx="0" formatCode="0.00">
                  <c:v>93.824755199999998</c:v>
                </c:pt>
                <c:pt idx="1">
                  <c:v>104</c:v>
                </c:pt>
                <c:pt idx="2">
                  <c:v>132</c:v>
                </c:pt>
                <c:pt idx="3">
                  <c:v>16.357600000000001</c:v>
                </c:pt>
                <c:pt idx="4">
                  <c:v>64.0458</c:v>
                </c:pt>
                <c:pt idx="5">
                  <c:v>162.9</c:v>
                </c:pt>
                <c:pt idx="6">
                  <c:v>164</c:v>
                </c:pt>
                <c:pt idx="7">
                  <c:v>176.63310000000001</c:v>
                </c:pt>
                <c:pt idx="8">
                  <c:v>189.4</c:v>
                </c:pt>
              </c:numCache>
            </c:numRef>
          </c:xVal>
          <c:yVal>
            <c:numRef>
              <c:f>'Concentration Data'!$I$19:$I$27</c:f>
              <c:numCache>
                <c:formatCode>0.000</c:formatCode>
                <c:ptCount val="9"/>
                <c:pt idx="0">
                  <c:v>2.0644579892269186</c:v>
                </c:pt>
                <c:pt idx="1">
                  <c:v>1.9656719712201067</c:v>
                </c:pt>
                <c:pt idx="2">
                  <c:v>1.7611758131557314</c:v>
                </c:pt>
                <c:pt idx="3">
                  <c:v>3.0334237554869499</c:v>
                </c:pt>
                <c:pt idx="4">
                  <c:v>2.4216039268698313</c:v>
                </c:pt>
                <c:pt idx="5">
                  <c:v>1.0413926851582251</c:v>
                </c:pt>
                <c:pt idx="6">
                  <c:v>1.3222192947339193</c:v>
                </c:pt>
                <c:pt idx="7">
                  <c:v>1.0413926851582251</c:v>
                </c:pt>
              </c:numCache>
            </c:numRef>
          </c:yVal>
          <c:smooth val="0"/>
          <c:extLst>
            <c:ext xmlns:c16="http://schemas.microsoft.com/office/drawing/2014/chart" uri="{C3380CC4-5D6E-409C-BE32-E72D297353CC}">
              <c16:uniqueId val="{00000003-73CA-4710-B201-3213E92B0F49}"/>
            </c:ext>
          </c:extLst>
        </c:ser>
        <c:dLbls>
          <c:showLegendKey val="0"/>
          <c:showVal val="0"/>
          <c:showCatName val="0"/>
          <c:showSerName val="0"/>
          <c:showPercent val="0"/>
          <c:showBubbleSize val="0"/>
        </c:dLbls>
        <c:axId val="341560680"/>
        <c:axId val="346922112"/>
      </c:scatterChart>
      <c:valAx>
        <c:axId val="341560680"/>
        <c:scaling>
          <c:orientation val="minMax"/>
          <c:max val="25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Distance from Source (km)</a:t>
                </a:r>
              </a:p>
            </c:rich>
          </c:tx>
          <c:layout>
            <c:manualLayout>
              <c:xMode val="edge"/>
              <c:yMode val="edge"/>
              <c:x val="0.3384881460482132"/>
              <c:y val="0.90752855613718675"/>
            </c:manualLayout>
          </c:layout>
          <c:overlay val="0"/>
          <c:spPr>
            <a:noFill/>
            <a:ln>
              <a:noFill/>
            </a:ln>
            <a:effectLst/>
          </c:spPr>
        </c:title>
        <c:numFmt formatCode="0" sourceLinked="0"/>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346922112"/>
        <c:crosses val="autoZero"/>
        <c:crossBetween val="midCat"/>
      </c:valAx>
      <c:valAx>
        <c:axId val="346922112"/>
        <c:scaling>
          <c:orientation val="minMax"/>
          <c:min val="0.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Log</a:t>
                </a:r>
                <a:r>
                  <a:rPr lang="en-US" baseline="-25000"/>
                  <a:t>10</a:t>
                </a:r>
                <a:r>
                  <a:rPr lang="en-US"/>
                  <a:t> Concentration (ug/L)</a:t>
                </a:r>
              </a:p>
            </c:rich>
          </c:tx>
          <c:overlay val="0"/>
          <c:spPr>
            <a:noFill/>
            <a:ln>
              <a:noFill/>
            </a:ln>
            <a:effectLst/>
          </c:spPr>
        </c:title>
        <c:numFmt formatCode="0.0" sourceLinked="0"/>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341560680"/>
        <c:crosses val="autoZero"/>
        <c:crossBetween val="midCat"/>
      </c:valAx>
      <c:spPr>
        <a:ln>
          <a:solidFill>
            <a:schemeClr val="tx1">
              <a:lumMod val="50000"/>
              <a:lumOff val="50000"/>
            </a:schemeClr>
          </a:solidFill>
        </a:ln>
      </c:spPr>
    </c:plotArea>
    <c:legend>
      <c:legendPos val="t"/>
      <c:layout>
        <c:manualLayout>
          <c:xMode val="edge"/>
          <c:yMode val="edge"/>
          <c:x val="3.7130811556745823E-2"/>
          <c:y val="0.13185411323633564"/>
          <c:w val="0.95924488102458716"/>
          <c:h val="6.9337916303634298E-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Cadmium</a:t>
            </a:r>
          </a:p>
        </c:rich>
      </c:tx>
      <c:layout>
        <c:manualLayout>
          <c:xMode val="edge"/>
          <c:yMode val="edge"/>
          <c:x val="0.44884706484860126"/>
          <c:y val="2.0544424000675538E-2"/>
        </c:manualLayout>
      </c:layout>
      <c:overlay val="0"/>
      <c:spPr>
        <a:noFill/>
        <a:ln>
          <a:noFill/>
        </a:ln>
        <a:effectLst/>
      </c:spPr>
    </c:title>
    <c:autoTitleDeleted val="0"/>
    <c:plotArea>
      <c:layout>
        <c:manualLayout>
          <c:layoutTarget val="inner"/>
          <c:xMode val="edge"/>
          <c:yMode val="edge"/>
          <c:x val="0.1522789252230389"/>
          <c:y val="0.19999365872896982"/>
          <c:w val="0.79160873183534985"/>
          <c:h val="0.60357447094872863"/>
        </c:manualLayout>
      </c:layout>
      <c:scatterChart>
        <c:scatterStyle val="lineMarker"/>
        <c:varyColors val="0"/>
        <c:ser>
          <c:idx val="0"/>
          <c:order val="0"/>
          <c:tx>
            <c:strRef>
              <c:f>'Concentration Data'!$B$53</c:f>
              <c:strCache>
                <c:ptCount val="1"/>
                <c:pt idx="0">
                  <c:v>Included as Peak</c:v>
                </c:pt>
              </c:strCache>
            </c:strRef>
          </c:tx>
          <c:spPr>
            <a:ln w="19050" cap="rnd">
              <a:noFill/>
              <a:round/>
            </a:ln>
            <a:effectLst/>
          </c:spPr>
          <c:marker>
            <c:symbol val="circle"/>
            <c:size val="7"/>
            <c:spPr>
              <a:solidFill>
                <a:srgbClr val="FF0000"/>
              </a:solidFill>
              <a:ln w="9525">
                <a:solidFill>
                  <a:schemeClr val="tx1">
                    <a:lumMod val="65000"/>
                    <a:lumOff val="35000"/>
                  </a:schemeClr>
                </a:solidFill>
              </a:ln>
              <a:effectLst/>
            </c:spPr>
          </c:marker>
          <c:trendline>
            <c:spPr>
              <a:ln w="19050" cap="rnd">
                <a:solidFill>
                  <a:schemeClr val="accent1"/>
                </a:solidFill>
                <a:prstDash val="sysDot"/>
              </a:ln>
              <a:effectLst/>
            </c:spPr>
            <c:trendlineType val="log"/>
            <c:forward val="150"/>
            <c:dispRSqr val="0"/>
            <c:dispEq val="1"/>
            <c:trendlineLbl>
              <c:layout>
                <c:manualLayout>
                  <c:x val="-0.12773108461220617"/>
                  <c:y val="-0.35217672216465112"/>
                </c:manualLayout>
              </c:layout>
              <c:numFmt formatCode="General" sourceLinked="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rendlineLbl>
          </c:trendline>
          <c:xVal>
            <c:numRef>
              <c:f>'Concentration Data'!$D$17:$D$21</c:f>
              <c:numCache>
                <c:formatCode>0.0</c:formatCode>
                <c:ptCount val="5"/>
                <c:pt idx="0">
                  <c:v>15.5</c:v>
                </c:pt>
                <c:pt idx="1">
                  <c:v>189.59</c:v>
                </c:pt>
                <c:pt idx="2" formatCode="0.00">
                  <c:v>93.824755199999998</c:v>
                </c:pt>
                <c:pt idx="3">
                  <c:v>104</c:v>
                </c:pt>
                <c:pt idx="4">
                  <c:v>132</c:v>
                </c:pt>
              </c:numCache>
            </c:numRef>
          </c:xVal>
          <c:yVal>
            <c:numRef>
              <c:f>'Concentration Data'!$J$17:$J$21</c:f>
              <c:numCache>
                <c:formatCode>0.000</c:formatCode>
                <c:ptCount val="5"/>
                <c:pt idx="0">
                  <c:v>3.4771212547196626</c:v>
                </c:pt>
                <c:pt idx="2">
                  <c:v>0.70757017609793638</c:v>
                </c:pt>
                <c:pt idx="3">
                  <c:v>0.43136376415898736</c:v>
                </c:pt>
                <c:pt idx="4">
                  <c:v>0.3010299956639812</c:v>
                </c:pt>
              </c:numCache>
            </c:numRef>
          </c:yVal>
          <c:smooth val="0"/>
          <c:extLst>
            <c:ext xmlns:c16="http://schemas.microsoft.com/office/drawing/2014/chart" uri="{C3380CC4-5D6E-409C-BE32-E72D297353CC}">
              <c16:uniqueId val="{00000001-DC4E-43FA-8974-3E865AF4DE76}"/>
            </c:ext>
          </c:extLst>
        </c:ser>
        <c:ser>
          <c:idx val="1"/>
          <c:order val="1"/>
          <c:tx>
            <c:strRef>
              <c:f>'Concentration Data'!$B$54</c:f>
              <c:strCache>
                <c:ptCount val="1"/>
                <c:pt idx="0">
                  <c:v>Near Peak</c:v>
                </c:pt>
              </c:strCache>
            </c:strRef>
          </c:tx>
          <c:spPr>
            <a:ln w="25400" cap="rnd">
              <a:noFill/>
              <a:round/>
            </a:ln>
            <a:effectLst/>
          </c:spPr>
          <c:marker>
            <c:symbol val="circle"/>
            <c:size val="5"/>
            <c:spPr>
              <a:solidFill>
                <a:schemeClr val="accent2"/>
              </a:solidFill>
              <a:ln w="9525">
                <a:solidFill>
                  <a:schemeClr val="accent2"/>
                </a:solidFill>
              </a:ln>
              <a:effectLst/>
            </c:spPr>
          </c:marker>
          <c:xVal>
            <c:numRef>
              <c:f>'Concentration Data'!$D$22:$D$28</c:f>
              <c:numCache>
                <c:formatCode>0.0</c:formatCode>
                <c:ptCount val="7"/>
                <c:pt idx="0">
                  <c:v>16.357600000000001</c:v>
                </c:pt>
                <c:pt idx="1">
                  <c:v>64.0458</c:v>
                </c:pt>
                <c:pt idx="2">
                  <c:v>162.9</c:v>
                </c:pt>
                <c:pt idx="3">
                  <c:v>164</c:v>
                </c:pt>
                <c:pt idx="4">
                  <c:v>176.63310000000001</c:v>
                </c:pt>
                <c:pt idx="5">
                  <c:v>189.4</c:v>
                </c:pt>
              </c:numCache>
            </c:numRef>
          </c:xVal>
          <c:yVal>
            <c:numRef>
              <c:f>'Concentration Data'!$J$22:$J$28</c:f>
              <c:numCache>
                <c:formatCode>0.000</c:formatCode>
                <c:ptCount val="7"/>
                <c:pt idx="0">
                  <c:v>1.4517864355242902</c:v>
                </c:pt>
                <c:pt idx="1">
                  <c:v>0.78746047451841505</c:v>
                </c:pt>
                <c:pt idx="2">
                  <c:v>-0.25963731050575611</c:v>
                </c:pt>
                <c:pt idx="4">
                  <c:v>-0.3010299956639812</c:v>
                </c:pt>
              </c:numCache>
            </c:numRef>
          </c:yVal>
          <c:smooth val="0"/>
          <c:extLst>
            <c:ext xmlns:c16="http://schemas.microsoft.com/office/drawing/2014/chart" uri="{C3380CC4-5D6E-409C-BE32-E72D297353CC}">
              <c16:uniqueId val="{00000003-DC4E-43FA-8974-3E865AF4DE76}"/>
            </c:ext>
          </c:extLst>
        </c:ser>
        <c:dLbls>
          <c:showLegendKey val="0"/>
          <c:showVal val="0"/>
          <c:showCatName val="0"/>
          <c:showSerName val="0"/>
          <c:showPercent val="0"/>
          <c:showBubbleSize val="0"/>
        </c:dLbls>
        <c:axId val="341560680"/>
        <c:axId val="346922112"/>
      </c:scatterChart>
      <c:valAx>
        <c:axId val="341560680"/>
        <c:scaling>
          <c:orientation val="minMax"/>
          <c:max val="25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Distance from Source (km)</a:t>
                </a:r>
              </a:p>
            </c:rich>
          </c:tx>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346922112"/>
        <c:crosses val="autoZero"/>
        <c:crossBetween val="midCat"/>
      </c:valAx>
      <c:valAx>
        <c:axId val="346922112"/>
        <c:scaling>
          <c:orientation val="minMax"/>
          <c:min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Log</a:t>
                </a:r>
                <a:r>
                  <a:rPr lang="en-US" baseline="-25000"/>
                  <a:t>10</a:t>
                </a:r>
                <a:r>
                  <a:rPr lang="en-US"/>
                  <a:t> Concentration (ug/L)</a:t>
                </a:r>
              </a:p>
            </c:rich>
          </c:tx>
          <c:overlay val="0"/>
          <c:spPr>
            <a:noFill/>
            <a:ln>
              <a:noFill/>
            </a:ln>
            <a:effectLst/>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341560680"/>
        <c:crosses val="autoZero"/>
        <c:crossBetween val="midCat"/>
      </c:valAx>
    </c:plotArea>
    <c:legend>
      <c:legendPos val="t"/>
      <c:layout>
        <c:manualLayout>
          <c:xMode val="edge"/>
          <c:yMode val="edge"/>
          <c:x val="2.4490801209090567E-2"/>
          <c:y val="0.12363634363606539"/>
          <c:w val="0.91536291375900292"/>
          <c:h val="6.9337916303634298E-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sz="1100"/>
              <a:t>Metals Concentrations in Close to Peak Samples </a:t>
            </a:r>
            <a:r>
              <a:rPr lang="en-US" sz="1200"/>
              <a:t>Copper</a:t>
            </a:r>
          </a:p>
        </c:rich>
      </c:tx>
      <c:layout>
        <c:manualLayout>
          <c:xMode val="edge"/>
          <c:yMode val="edge"/>
          <c:x val="0.19502046192671282"/>
          <c:y val="1.6911469172620455E-2"/>
        </c:manualLayout>
      </c:layout>
      <c:overlay val="0"/>
      <c:spPr>
        <a:noFill/>
        <a:ln>
          <a:noFill/>
        </a:ln>
        <a:effectLst/>
      </c:spPr>
    </c:title>
    <c:autoTitleDeleted val="0"/>
    <c:plotArea>
      <c:layout>
        <c:manualLayout>
          <c:layoutTarget val="inner"/>
          <c:xMode val="edge"/>
          <c:yMode val="edge"/>
          <c:x val="0.16564569725926223"/>
          <c:y val="0.19999365872896982"/>
          <c:w val="0.77824207670992529"/>
          <c:h val="0.61860395082193675"/>
        </c:manualLayout>
      </c:layout>
      <c:scatterChart>
        <c:scatterStyle val="lineMarker"/>
        <c:varyColors val="0"/>
        <c:ser>
          <c:idx val="0"/>
          <c:order val="0"/>
          <c:tx>
            <c:v>Included as Peak</c:v>
          </c:tx>
          <c:spPr>
            <a:ln w="19050" cap="rnd">
              <a:noFill/>
              <a:round/>
            </a:ln>
            <a:effectLst/>
          </c:spPr>
          <c:marker>
            <c:symbol val="circle"/>
            <c:size val="8"/>
            <c:spPr>
              <a:solidFill>
                <a:srgbClr val="FF0000"/>
              </a:solidFill>
              <a:ln w="9525">
                <a:solidFill>
                  <a:schemeClr val="tx1">
                    <a:lumMod val="65000"/>
                    <a:lumOff val="35000"/>
                  </a:schemeClr>
                </a:solidFill>
              </a:ln>
              <a:effectLst/>
            </c:spPr>
          </c:marker>
          <c:trendline>
            <c:spPr>
              <a:ln w="19050" cap="rnd">
                <a:solidFill>
                  <a:schemeClr val="accent1"/>
                </a:solidFill>
                <a:prstDash val="sysDot"/>
              </a:ln>
              <a:effectLst/>
            </c:spPr>
            <c:trendlineType val="log"/>
            <c:forward val="150"/>
            <c:dispRSqr val="0"/>
            <c:dispEq val="1"/>
            <c:trendlineLbl>
              <c:layout>
                <c:manualLayout>
                  <c:x val="-0.12773108461220617"/>
                  <c:y val="-0.35217672216465112"/>
                </c:manualLayout>
              </c:layout>
              <c:numFmt formatCode="General" sourceLinked="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rendlineLbl>
          </c:trendline>
          <c:xVal>
            <c:numRef>
              <c:f>'Concentration Data'!$D$17:$D$18</c:f>
              <c:numCache>
                <c:formatCode>0.0</c:formatCode>
                <c:ptCount val="2"/>
                <c:pt idx="0">
                  <c:v>15.5</c:v>
                </c:pt>
                <c:pt idx="1">
                  <c:v>189.59</c:v>
                </c:pt>
              </c:numCache>
            </c:numRef>
          </c:xVal>
          <c:yVal>
            <c:numRef>
              <c:f>'Concentration Data'!$L$17:$L$19</c:f>
              <c:numCache>
                <c:formatCode>0.000</c:formatCode>
                <c:ptCount val="3"/>
                <c:pt idx="0">
                  <c:v>4.6311189414124616</c:v>
                </c:pt>
                <c:pt idx="1">
                  <c:v>2.0530784434834195</c:v>
                </c:pt>
                <c:pt idx="2">
                  <c:v>2.8142475957319202</c:v>
                </c:pt>
              </c:numCache>
            </c:numRef>
          </c:yVal>
          <c:smooth val="0"/>
          <c:extLst>
            <c:ext xmlns:c16="http://schemas.microsoft.com/office/drawing/2014/chart" uri="{C3380CC4-5D6E-409C-BE32-E72D297353CC}">
              <c16:uniqueId val="{00000001-A202-4BCD-88DF-B35E9F02B740}"/>
            </c:ext>
          </c:extLst>
        </c:ser>
        <c:ser>
          <c:idx val="1"/>
          <c:order val="1"/>
          <c:tx>
            <c:v>Near Peak</c:v>
          </c:tx>
          <c:spPr>
            <a:ln w="25400" cap="rnd">
              <a:noFill/>
              <a:round/>
            </a:ln>
            <a:effectLst/>
          </c:spPr>
          <c:marker>
            <c:symbol val="circle"/>
            <c:size val="7"/>
            <c:spPr>
              <a:solidFill>
                <a:schemeClr val="accent2"/>
              </a:solidFill>
              <a:ln w="9525">
                <a:solidFill>
                  <a:schemeClr val="accent2"/>
                </a:solidFill>
              </a:ln>
              <a:effectLst/>
            </c:spPr>
          </c:marker>
          <c:xVal>
            <c:numRef>
              <c:f>'Concentration Data'!$D$19:$D$27</c:f>
              <c:numCache>
                <c:formatCode>0.0</c:formatCode>
                <c:ptCount val="9"/>
                <c:pt idx="0" formatCode="0.00">
                  <c:v>93.824755199999998</c:v>
                </c:pt>
                <c:pt idx="1">
                  <c:v>104</c:v>
                </c:pt>
                <c:pt idx="2">
                  <c:v>132</c:v>
                </c:pt>
                <c:pt idx="3">
                  <c:v>16.357600000000001</c:v>
                </c:pt>
                <c:pt idx="4">
                  <c:v>64.0458</c:v>
                </c:pt>
                <c:pt idx="5">
                  <c:v>162.9</c:v>
                </c:pt>
                <c:pt idx="6">
                  <c:v>164</c:v>
                </c:pt>
                <c:pt idx="7">
                  <c:v>176.63310000000001</c:v>
                </c:pt>
                <c:pt idx="8">
                  <c:v>189.4</c:v>
                </c:pt>
              </c:numCache>
            </c:numRef>
          </c:xVal>
          <c:yVal>
            <c:numRef>
              <c:f>'Concentration Data'!$L$19:$L$27</c:f>
              <c:numCache>
                <c:formatCode>0.000</c:formatCode>
                <c:ptCount val="9"/>
                <c:pt idx="0">
                  <c:v>2.8142475957319202</c:v>
                </c:pt>
                <c:pt idx="1">
                  <c:v>2.5606238745499299</c:v>
                </c:pt>
                <c:pt idx="2">
                  <c:v>2.3660492098002353</c:v>
                </c:pt>
                <c:pt idx="3">
                  <c:v>3.6830470382388496</c:v>
                </c:pt>
                <c:pt idx="4">
                  <c:v>3.0492180226701815</c:v>
                </c:pt>
                <c:pt idx="5">
                  <c:v>1.6901960800285136</c:v>
                </c:pt>
                <c:pt idx="6">
                  <c:v>1.954242509439325</c:v>
                </c:pt>
                <c:pt idx="7">
                  <c:v>1.6720978579357175</c:v>
                </c:pt>
              </c:numCache>
            </c:numRef>
          </c:yVal>
          <c:smooth val="0"/>
          <c:extLst>
            <c:ext xmlns:c16="http://schemas.microsoft.com/office/drawing/2014/chart" uri="{C3380CC4-5D6E-409C-BE32-E72D297353CC}">
              <c16:uniqueId val="{00000003-A202-4BCD-88DF-B35E9F02B740}"/>
            </c:ext>
          </c:extLst>
        </c:ser>
        <c:dLbls>
          <c:showLegendKey val="0"/>
          <c:showVal val="0"/>
          <c:showCatName val="0"/>
          <c:showSerName val="0"/>
          <c:showPercent val="0"/>
          <c:showBubbleSize val="0"/>
        </c:dLbls>
        <c:axId val="341560680"/>
        <c:axId val="346922112"/>
      </c:scatterChart>
      <c:valAx>
        <c:axId val="341560680"/>
        <c:scaling>
          <c:orientation val="minMax"/>
          <c:max val="25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Distance from Source (km)</a:t>
                </a:r>
              </a:p>
            </c:rich>
          </c:tx>
          <c:overlay val="0"/>
          <c:spPr>
            <a:noFill/>
            <a:ln>
              <a:noFill/>
            </a:ln>
            <a:effectLst/>
          </c:spPr>
        </c:title>
        <c:numFmt formatCode="0" sourceLinked="0"/>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346922112"/>
        <c:crosses val="autoZero"/>
        <c:crossBetween val="midCat"/>
      </c:valAx>
      <c:valAx>
        <c:axId val="346922112"/>
        <c:scaling>
          <c:orientation val="minMax"/>
          <c:min val="0.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Log</a:t>
                </a:r>
                <a:r>
                  <a:rPr lang="en-US" baseline="-25000"/>
                  <a:t>10</a:t>
                </a:r>
                <a:r>
                  <a:rPr lang="en-US"/>
                  <a:t> Concentration (ug/L)</a:t>
                </a:r>
              </a:p>
            </c:rich>
          </c:tx>
          <c:overlay val="0"/>
          <c:spPr>
            <a:noFill/>
            <a:ln>
              <a:noFill/>
            </a:ln>
            <a:effectLst/>
          </c:spPr>
        </c:title>
        <c:numFmt formatCode="0.0" sourceLinked="0"/>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341560680"/>
        <c:crosses val="autoZero"/>
        <c:crossBetween val="midCat"/>
      </c:valAx>
      <c:spPr>
        <a:ln>
          <a:solidFill>
            <a:schemeClr val="tx1">
              <a:lumMod val="50000"/>
              <a:lumOff val="50000"/>
            </a:schemeClr>
          </a:solidFill>
        </a:ln>
      </c:spPr>
    </c:plotArea>
    <c:legend>
      <c:legendPos val="t"/>
      <c:layout>
        <c:manualLayout>
          <c:xMode val="edge"/>
          <c:yMode val="edge"/>
          <c:x val="3.7130811556745823E-2"/>
          <c:y val="0.13185411323633564"/>
          <c:w val="0.95924488102458716"/>
          <c:h val="6.9337916303634298E-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Iron</a:t>
            </a:r>
          </a:p>
        </c:rich>
      </c:tx>
      <c:layout>
        <c:manualLayout>
          <c:xMode val="edge"/>
          <c:yMode val="edge"/>
          <c:x val="0.44884706484860126"/>
          <c:y val="2.0544424000675538E-2"/>
        </c:manualLayout>
      </c:layout>
      <c:overlay val="0"/>
      <c:spPr>
        <a:noFill/>
        <a:ln>
          <a:noFill/>
        </a:ln>
        <a:effectLst/>
      </c:spPr>
    </c:title>
    <c:autoTitleDeleted val="0"/>
    <c:plotArea>
      <c:layout>
        <c:manualLayout>
          <c:layoutTarget val="inner"/>
          <c:xMode val="edge"/>
          <c:yMode val="edge"/>
          <c:x val="0.1522789252230389"/>
          <c:y val="0.19999365872896982"/>
          <c:w val="0.79160873183534985"/>
          <c:h val="0.60357447094872863"/>
        </c:manualLayout>
      </c:layout>
      <c:scatterChart>
        <c:scatterStyle val="lineMarker"/>
        <c:varyColors val="0"/>
        <c:ser>
          <c:idx val="0"/>
          <c:order val="0"/>
          <c:tx>
            <c:strRef>
              <c:f>'Concentration Data'!$B$53</c:f>
              <c:strCache>
                <c:ptCount val="1"/>
                <c:pt idx="0">
                  <c:v>Included as Peak</c:v>
                </c:pt>
              </c:strCache>
            </c:strRef>
          </c:tx>
          <c:spPr>
            <a:ln w="19050" cap="rnd">
              <a:noFill/>
              <a:round/>
            </a:ln>
            <a:effectLst/>
          </c:spPr>
          <c:marker>
            <c:symbol val="circle"/>
            <c:size val="8"/>
            <c:spPr>
              <a:solidFill>
                <a:srgbClr val="FF0000"/>
              </a:solidFill>
              <a:ln w="9525">
                <a:solidFill>
                  <a:schemeClr val="tx1">
                    <a:lumMod val="65000"/>
                    <a:lumOff val="35000"/>
                  </a:schemeClr>
                </a:solidFill>
              </a:ln>
              <a:effectLst/>
            </c:spPr>
          </c:marker>
          <c:trendline>
            <c:spPr>
              <a:ln w="19050" cap="rnd">
                <a:solidFill>
                  <a:schemeClr val="accent1"/>
                </a:solidFill>
                <a:prstDash val="sysDot"/>
              </a:ln>
              <a:effectLst/>
            </c:spPr>
            <c:trendlineType val="log"/>
            <c:forward val="150"/>
            <c:dispRSqr val="0"/>
            <c:dispEq val="1"/>
            <c:trendlineLbl>
              <c:layout>
                <c:manualLayout>
                  <c:x val="-0.12773108461220617"/>
                  <c:y val="-0.35217672216465112"/>
                </c:manualLayout>
              </c:layout>
              <c:numFmt formatCode="General" sourceLinked="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rendlineLbl>
          </c:trendline>
          <c:xVal>
            <c:numRef>
              <c:f>'Concentration Data'!$D$17:$D$19</c:f>
              <c:numCache>
                <c:formatCode>0.0</c:formatCode>
                <c:ptCount val="3"/>
                <c:pt idx="0">
                  <c:v>15.5</c:v>
                </c:pt>
                <c:pt idx="1">
                  <c:v>189.59</c:v>
                </c:pt>
                <c:pt idx="2" formatCode="0.00">
                  <c:v>93.824755199999998</c:v>
                </c:pt>
              </c:numCache>
            </c:numRef>
          </c:xVal>
          <c:yVal>
            <c:numRef>
              <c:f>'Concentration Data'!$M$17:$M$19</c:f>
              <c:numCache>
                <c:formatCode>0.000</c:formatCode>
                <c:ptCount val="3"/>
                <c:pt idx="0">
                  <c:v>7.0632207355819947</c:v>
                </c:pt>
                <c:pt idx="1">
                  <c:v>4.5622928644564746</c:v>
                </c:pt>
                <c:pt idx="2">
                  <c:v>5.2600713879850751</c:v>
                </c:pt>
              </c:numCache>
            </c:numRef>
          </c:yVal>
          <c:smooth val="0"/>
          <c:extLst>
            <c:ext xmlns:c16="http://schemas.microsoft.com/office/drawing/2014/chart" uri="{C3380CC4-5D6E-409C-BE32-E72D297353CC}">
              <c16:uniqueId val="{00000001-87BB-4083-83AA-79BDA6179EB0}"/>
            </c:ext>
          </c:extLst>
        </c:ser>
        <c:ser>
          <c:idx val="1"/>
          <c:order val="1"/>
          <c:tx>
            <c:strRef>
              <c:f>'Concentration Data'!$B$54</c:f>
              <c:strCache>
                <c:ptCount val="1"/>
                <c:pt idx="0">
                  <c:v>Near Peak</c:v>
                </c:pt>
              </c:strCache>
            </c:strRef>
          </c:tx>
          <c:spPr>
            <a:ln w="25400" cap="rnd">
              <a:noFill/>
              <a:round/>
            </a:ln>
            <a:effectLst/>
          </c:spPr>
          <c:marker>
            <c:symbol val="circle"/>
            <c:size val="7"/>
            <c:spPr>
              <a:solidFill>
                <a:schemeClr val="accent2"/>
              </a:solidFill>
              <a:ln w="9525">
                <a:solidFill>
                  <a:schemeClr val="accent2"/>
                </a:solidFill>
              </a:ln>
              <a:effectLst/>
            </c:spPr>
          </c:marker>
          <c:xVal>
            <c:numRef>
              <c:f>'Concentration Data'!$D$19:$D$27</c:f>
              <c:numCache>
                <c:formatCode>0.0</c:formatCode>
                <c:ptCount val="9"/>
                <c:pt idx="0" formatCode="0.00">
                  <c:v>93.824755199999998</c:v>
                </c:pt>
                <c:pt idx="1">
                  <c:v>104</c:v>
                </c:pt>
                <c:pt idx="2">
                  <c:v>132</c:v>
                </c:pt>
                <c:pt idx="3">
                  <c:v>16.357600000000001</c:v>
                </c:pt>
                <c:pt idx="4">
                  <c:v>64.0458</c:v>
                </c:pt>
                <c:pt idx="5">
                  <c:v>162.9</c:v>
                </c:pt>
                <c:pt idx="6">
                  <c:v>164</c:v>
                </c:pt>
                <c:pt idx="7">
                  <c:v>176.63310000000001</c:v>
                </c:pt>
                <c:pt idx="8">
                  <c:v>189.4</c:v>
                </c:pt>
              </c:numCache>
            </c:numRef>
          </c:xVal>
          <c:yVal>
            <c:numRef>
              <c:f>'Concentration Data'!$M$19:$M$27</c:f>
              <c:numCache>
                <c:formatCode>0.000</c:formatCode>
                <c:ptCount val="9"/>
                <c:pt idx="0">
                  <c:v>5.2600713879850751</c:v>
                </c:pt>
                <c:pt idx="1">
                  <c:v>5.0827853703164498</c:v>
                </c:pt>
                <c:pt idx="2">
                  <c:v>4.8830933585756897</c:v>
                </c:pt>
                <c:pt idx="3">
                  <c:v>6.0969100130080562</c:v>
                </c:pt>
                <c:pt idx="4">
                  <c:v>5.5132176000679394</c:v>
                </c:pt>
                <c:pt idx="5">
                  <c:v>4.1760912590556813</c:v>
                </c:pt>
                <c:pt idx="7">
                  <c:v>4.204119982655925</c:v>
                </c:pt>
              </c:numCache>
            </c:numRef>
          </c:yVal>
          <c:smooth val="0"/>
          <c:extLst>
            <c:ext xmlns:c16="http://schemas.microsoft.com/office/drawing/2014/chart" uri="{C3380CC4-5D6E-409C-BE32-E72D297353CC}">
              <c16:uniqueId val="{00000003-87BB-4083-83AA-79BDA6179EB0}"/>
            </c:ext>
          </c:extLst>
        </c:ser>
        <c:dLbls>
          <c:showLegendKey val="0"/>
          <c:showVal val="0"/>
          <c:showCatName val="0"/>
          <c:showSerName val="0"/>
          <c:showPercent val="0"/>
          <c:showBubbleSize val="0"/>
        </c:dLbls>
        <c:axId val="341560680"/>
        <c:axId val="346922112"/>
      </c:scatterChart>
      <c:valAx>
        <c:axId val="341560680"/>
        <c:scaling>
          <c:orientation val="minMax"/>
          <c:max val="25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Distance from Source (km)</a:t>
                </a:r>
              </a:p>
            </c:rich>
          </c:tx>
          <c:overlay val="0"/>
          <c:spPr>
            <a:noFill/>
            <a:ln>
              <a:noFill/>
            </a:ln>
            <a:effectLst/>
          </c:spPr>
        </c:title>
        <c:numFmt formatCode="0" sourceLinked="0"/>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346922112"/>
        <c:crosses val="autoZero"/>
        <c:crossBetween val="midCat"/>
      </c:valAx>
      <c:valAx>
        <c:axId val="346922112"/>
        <c:scaling>
          <c:orientation val="minMax"/>
          <c:min val="3.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Log</a:t>
                </a:r>
                <a:r>
                  <a:rPr lang="en-US" baseline="-25000"/>
                  <a:t>10</a:t>
                </a:r>
                <a:r>
                  <a:rPr lang="en-US"/>
                  <a:t> Concentration (ug/L)</a:t>
                </a:r>
              </a:p>
            </c:rich>
          </c:tx>
          <c:overlay val="0"/>
          <c:spPr>
            <a:noFill/>
            <a:ln>
              <a:noFill/>
            </a:ln>
            <a:effectLst/>
          </c:spPr>
        </c:title>
        <c:numFmt formatCode="0.0" sourceLinked="0"/>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341560680"/>
        <c:crosses val="autoZero"/>
        <c:crossBetween val="midCat"/>
      </c:valAx>
      <c:spPr>
        <a:ln>
          <a:solidFill>
            <a:schemeClr val="tx1">
              <a:lumMod val="50000"/>
              <a:lumOff val="50000"/>
            </a:schemeClr>
          </a:solidFill>
        </a:ln>
      </c:spPr>
    </c:plotArea>
    <c:legend>
      <c:legendPos val="t"/>
      <c:layout>
        <c:manualLayout>
          <c:xMode val="edge"/>
          <c:yMode val="edge"/>
          <c:x val="3.713072863777863E-2"/>
          <c:y val="9.9234430558565498E-2"/>
          <c:w val="0.95924488102458716"/>
          <c:h val="6.9337916303634298E-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r>
              <a:rPr lang="en-US" sz="1100"/>
              <a:t>Metals Concentrations in Close to Peak Samples </a:t>
            </a:r>
            <a:r>
              <a:rPr lang="en-US" sz="1200"/>
              <a:t>Lead</a:t>
            </a:r>
          </a:p>
        </c:rich>
      </c:tx>
      <c:layout>
        <c:manualLayout>
          <c:xMode val="edge"/>
          <c:yMode val="edge"/>
          <c:x val="0.16284757118927973"/>
          <c:y val="3.4465691788526431E-2"/>
        </c:manualLayout>
      </c:layout>
      <c:overlay val="0"/>
      <c:spPr>
        <a:noFill/>
        <a:ln>
          <a:noFill/>
        </a:ln>
        <a:effectLst/>
      </c:spPr>
    </c:title>
    <c:autoTitleDeleted val="0"/>
    <c:plotArea>
      <c:layout>
        <c:manualLayout>
          <c:layoutTarget val="inner"/>
          <c:xMode val="edge"/>
          <c:yMode val="edge"/>
          <c:x val="0.14557881269866393"/>
          <c:y val="0.19999377436311028"/>
          <c:w val="0.79160873183534985"/>
          <c:h val="0.6191613784126041"/>
        </c:manualLayout>
      </c:layout>
      <c:scatterChart>
        <c:scatterStyle val="lineMarker"/>
        <c:varyColors val="0"/>
        <c:ser>
          <c:idx val="0"/>
          <c:order val="0"/>
          <c:tx>
            <c:v>Included as Peak</c:v>
          </c:tx>
          <c:spPr>
            <a:ln w="19050" cap="rnd">
              <a:noFill/>
              <a:round/>
            </a:ln>
            <a:effectLst/>
          </c:spPr>
          <c:marker>
            <c:symbol val="circle"/>
            <c:size val="8"/>
            <c:spPr>
              <a:solidFill>
                <a:srgbClr val="FF0000"/>
              </a:solidFill>
              <a:ln w="9525">
                <a:solidFill>
                  <a:schemeClr val="tx1">
                    <a:lumMod val="65000"/>
                    <a:lumOff val="35000"/>
                  </a:schemeClr>
                </a:solidFill>
              </a:ln>
              <a:effectLst/>
            </c:spPr>
          </c:marker>
          <c:trendline>
            <c:spPr>
              <a:ln w="19050" cap="rnd">
                <a:solidFill>
                  <a:schemeClr val="accent1"/>
                </a:solidFill>
                <a:prstDash val="sysDot"/>
              </a:ln>
              <a:effectLst/>
            </c:spPr>
            <c:trendlineType val="log"/>
            <c:forward val="150"/>
            <c:dispRSqr val="0"/>
            <c:dispEq val="1"/>
            <c:trendlineLbl>
              <c:layout>
                <c:manualLayout>
                  <c:x val="-0.12773108461220617"/>
                  <c:y val="-0.35217672216465112"/>
                </c:manualLayout>
              </c:layout>
              <c:numFmt formatCode="General" sourceLinked="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rendlineLbl>
          </c:trendline>
          <c:xVal>
            <c:numRef>
              <c:f>'Concentration Data'!$D$17:$D$18</c:f>
              <c:numCache>
                <c:formatCode>0.0</c:formatCode>
                <c:ptCount val="2"/>
                <c:pt idx="0">
                  <c:v>15.5</c:v>
                </c:pt>
                <c:pt idx="1">
                  <c:v>189.59</c:v>
                </c:pt>
              </c:numCache>
            </c:numRef>
          </c:xVal>
          <c:yVal>
            <c:numRef>
              <c:f>'Concentration Data'!$N$17:$N$18</c:f>
              <c:numCache>
                <c:formatCode>0.000</c:formatCode>
                <c:ptCount val="2"/>
                <c:pt idx="0">
                  <c:v>5.318063334962762</c:v>
                </c:pt>
                <c:pt idx="1">
                  <c:v>2.741939077729199</c:v>
                </c:pt>
              </c:numCache>
            </c:numRef>
          </c:yVal>
          <c:smooth val="0"/>
          <c:extLst>
            <c:ext xmlns:c16="http://schemas.microsoft.com/office/drawing/2014/chart" uri="{C3380CC4-5D6E-409C-BE32-E72D297353CC}">
              <c16:uniqueId val="{00000001-52D9-4741-9148-812EC6AB41C7}"/>
            </c:ext>
          </c:extLst>
        </c:ser>
        <c:ser>
          <c:idx val="1"/>
          <c:order val="1"/>
          <c:tx>
            <c:v>Near Peak</c:v>
          </c:tx>
          <c:spPr>
            <a:ln w="25400" cap="rnd">
              <a:noFill/>
              <a:round/>
            </a:ln>
            <a:effectLst/>
          </c:spPr>
          <c:marker>
            <c:symbol val="circle"/>
            <c:size val="7"/>
            <c:spPr>
              <a:solidFill>
                <a:schemeClr val="accent2"/>
              </a:solidFill>
              <a:ln w="9525">
                <a:solidFill>
                  <a:schemeClr val="accent2"/>
                </a:solidFill>
              </a:ln>
              <a:effectLst/>
            </c:spPr>
          </c:marker>
          <c:xVal>
            <c:numRef>
              <c:f>'Concentration Data'!$D$19:$D$27</c:f>
              <c:numCache>
                <c:formatCode>0.0</c:formatCode>
                <c:ptCount val="9"/>
                <c:pt idx="0" formatCode="0.00">
                  <c:v>93.824755199999998</c:v>
                </c:pt>
                <c:pt idx="1">
                  <c:v>104</c:v>
                </c:pt>
                <c:pt idx="2">
                  <c:v>132</c:v>
                </c:pt>
                <c:pt idx="3">
                  <c:v>16.357600000000001</c:v>
                </c:pt>
                <c:pt idx="4">
                  <c:v>64.0458</c:v>
                </c:pt>
                <c:pt idx="5">
                  <c:v>162.9</c:v>
                </c:pt>
                <c:pt idx="6">
                  <c:v>164</c:v>
                </c:pt>
                <c:pt idx="7">
                  <c:v>176.63310000000001</c:v>
                </c:pt>
                <c:pt idx="8">
                  <c:v>189.4</c:v>
                </c:pt>
              </c:numCache>
            </c:numRef>
          </c:xVal>
          <c:yVal>
            <c:numRef>
              <c:f>'Concentration Data'!$N$19:$N$27</c:f>
              <c:numCache>
                <c:formatCode>0.000</c:formatCode>
                <c:ptCount val="9"/>
                <c:pt idx="0">
                  <c:v>3.2648178230095364</c:v>
                </c:pt>
                <c:pt idx="1">
                  <c:v>3.2966651902615309</c:v>
                </c:pt>
                <c:pt idx="2">
                  <c:v>3.1492191126553797</c:v>
                </c:pt>
                <c:pt idx="3">
                  <c:v>4.4082399653118491</c:v>
                </c:pt>
                <c:pt idx="4">
                  <c:v>3.7573960287930244</c:v>
                </c:pt>
                <c:pt idx="5">
                  <c:v>2.3617278360175931</c:v>
                </c:pt>
                <c:pt idx="6">
                  <c:v>2.6627578316815739</c:v>
                </c:pt>
                <c:pt idx="7">
                  <c:v>2.3424226808222062</c:v>
                </c:pt>
                <c:pt idx="8">
                  <c:v>1.2041199826559248</c:v>
                </c:pt>
              </c:numCache>
            </c:numRef>
          </c:yVal>
          <c:smooth val="0"/>
          <c:extLst>
            <c:ext xmlns:c16="http://schemas.microsoft.com/office/drawing/2014/chart" uri="{C3380CC4-5D6E-409C-BE32-E72D297353CC}">
              <c16:uniqueId val="{00000003-52D9-4741-9148-812EC6AB41C7}"/>
            </c:ext>
          </c:extLst>
        </c:ser>
        <c:dLbls>
          <c:showLegendKey val="0"/>
          <c:showVal val="0"/>
          <c:showCatName val="0"/>
          <c:showSerName val="0"/>
          <c:showPercent val="0"/>
          <c:showBubbleSize val="0"/>
        </c:dLbls>
        <c:axId val="341560680"/>
        <c:axId val="346922112"/>
      </c:scatterChart>
      <c:valAx>
        <c:axId val="341560680"/>
        <c:scaling>
          <c:orientation val="minMax"/>
          <c:max val="25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Distance from Source (km)</a:t>
                </a:r>
              </a:p>
            </c:rich>
          </c:tx>
          <c:overlay val="0"/>
          <c:spPr>
            <a:noFill/>
            <a:ln>
              <a:noFill/>
            </a:ln>
            <a:effectLst/>
          </c:spPr>
        </c:title>
        <c:numFmt formatCode="0" sourceLinked="0"/>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346922112"/>
        <c:crosses val="autoZero"/>
        <c:crossBetween val="midCat"/>
      </c:valAx>
      <c:valAx>
        <c:axId val="346922112"/>
        <c:scaling>
          <c:orientation val="minMax"/>
          <c:min val="0.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Log</a:t>
                </a:r>
                <a:r>
                  <a:rPr lang="en-US" baseline="-25000"/>
                  <a:t>10</a:t>
                </a:r>
                <a:r>
                  <a:rPr lang="en-US"/>
                  <a:t> Concentration (ug/L)</a:t>
                </a:r>
              </a:p>
            </c:rich>
          </c:tx>
          <c:overlay val="0"/>
          <c:spPr>
            <a:noFill/>
            <a:ln>
              <a:noFill/>
            </a:ln>
            <a:effectLst/>
          </c:spPr>
        </c:title>
        <c:numFmt formatCode="0.0" sourceLinked="0"/>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341560680"/>
        <c:crosses val="autoZero"/>
        <c:crossBetween val="midCat"/>
      </c:valAx>
      <c:spPr>
        <a:ln>
          <a:solidFill>
            <a:schemeClr val="tx1">
              <a:lumMod val="50000"/>
              <a:lumOff val="50000"/>
            </a:schemeClr>
          </a:solidFill>
        </a:ln>
      </c:spPr>
    </c:plotArea>
    <c:legend>
      <c:legendPos val="t"/>
      <c:layout>
        <c:manualLayout>
          <c:xMode val="edge"/>
          <c:yMode val="edge"/>
          <c:x val="3.7130811556745823E-2"/>
          <c:y val="0.13185411323633564"/>
          <c:w val="0.95924488102458716"/>
          <c:h val="6.9337916303634298E-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r>
              <a:rPr lang="en-US"/>
              <a:t>Manganese</a:t>
            </a:r>
          </a:p>
        </c:rich>
      </c:tx>
      <c:overlay val="0"/>
      <c:spPr>
        <a:noFill/>
        <a:ln>
          <a:noFill/>
        </a:ln>
        <a:effectLst/>
      </c:spPr>
      <c:txPr>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0"/>
          <c:order val="0"/>
          <c:tx>
            <c:strRef>
              <c:f>'Concentration Data'!$B$53</c:f>
              <c:strCache>
                <c:ptCount val="1"/>
                <c:pt idx="0">
                  <c:v>Included as Peak</c:v>
                </c:pt>
              </c:strCache>
            </c:strRef>
          </c:tx>
          <c:spPr>
            <a:ln w="25400" cap="rnd">
              <a:noFill/>
              <a:round/>
            </a:ln>
            <a:effectLst/>
          </c:spPr>
          <c:marker>
            <c:symbol val="circle"/>
            <c:size val="7"/>
            <c:spPr>
              <a:solidFill>
                <a:srgbClr val="FF0000"/>
              </a:solidFill>
              <a:ln w="9525">
                <a:solidFill>
                  <a:schemeClr val="tx1">
                    <a:lumMod val="65000"/>
                    <a:lumOff val="35000"/>
                  </a:schemeClr>
                </a:solidFill>
              </a:ln>
              <a:effectLst/>
            </c:spPr>
          </c:marker>
          <c:trendline>
            <c:spPr>
              <a:ln w="15875" cap="rnd">
                <a:solidFill>
                  <a:schemeClr val="tx1">
                    <a:lumMod val="65000"/>
                    <a:lumOff val="35000"/>
                  </a:schemeClr>
                </a:solidFill>
                <a:prstDash val="sysDot"/>
              </a:ln>
              <a:effectLst/>
            </c:spPr>
            <c:trendlineType val="log"/>
            <c:forward val="100"/>
            <c:dispRSqr val="0"/>
            <c:dispEq val="1"/>
            <c:trendlineLbl>
              <c:layout>
                <c:manualLayout>
                  <c:x val="-1.0800831714217541E-2"/>
                  <c:y val="-0.32550100085315981"/>
                </c:manualLayout>
              </c:layout>
              <c:numFmt formatCode="General" sourceLinked="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rendlineLbl>
          </c:trendline>
          <c:xVal>
            <c:numRef>
              <c:f>'Concentration Data'!$D$17:$D$18</c:f>
              <c:numCache>
                <c:formatCode>0.0</c:formatCode>
                <c:ptCount val="2"/>
                <c:pt idx="0">
                  <c:v>15.5</c:v>
                </c:pt>
                <c:pt idx="1">
                  <c:v>189.59</c:v>
                </c:pt>
              </c:numCache>
            </c:numRef>
          </c:xVal>
          <c:yVal>
            <c:numRef>
              <c:f>'Concentration Data'!$P$17:$P$18</c:f>
              <c:numCache>
                <c:formatCode>0.000</c:formatCode>
                <c:ptCount val="2"/>
                <c:pt idx="0">
                  <c:v>4.9583201512712174</c:v>
                </c:pt>
                <c:pt idx="1">
                  <c:v>2.6522463410033232</c:v>
                </c:pt>
              </c:numCache>
            </c:numRef>
          </c:yVal>
          <c:smooth val="0"/>
          <c:extLst>
            <c:ext xmlns:c16="http://schemas.microsoft.com/office/drawing/2014/chart" uri="{C3380CC4-5D6E-409C-BE32-E72D297353CC}">
              <c16:uniqueId val="{00000000-0CD1-474E-92DC-1ADE7EF2F320}"/>
            </c:ext>
          </c:extLst>
        </c:ser>
        <c:ser>
          <c:idx val="1"/>
          <c:order val="1"/>
          <c:tx>
            <c:strRef>
              <c:f>'Concentration Data'!$B$54</c:f>
              <c:strCache>
                <c:ptCount val="1"/>
                <c:pt idx="0">
                  <c:v>Near Peak</c:v>
                </c:pt>
              </c:strCache>
            </c:strRef>
          </c:tx>
          <c:spPr>
            <a:ln w="25400" cap="rnd">
              <a:noFill/>
              <a:round/>
            </a:ln>
            <a:effectLst/>
          </c:spPr>
          <c:marker>
            <c:symbol val="circle"/>
            <c:size val="5"/>
            <c:spPr>
              <a:solidFill>
                <a:schemeClr val="accent2"/>
              </a:solidFill>
              <a:ln w="9525">
                <a:solidFill>
                  <a:schemeClr val="accent2"/>
                </a:solidFill>
              </a:ln>
              <a:effectLst/>
            </c:spPr>
          </c:marker>
          <c:xVal>
            <c:numRef>
              <c:f>'Concentration Data'!$D$19:$D$27</c:f>
              <c:numCache>
                <c:formatCode>0.0</c:formatCode>
                <c:ptCount val="9"/>
                <c:pt idx="0" formatCode="0.00">
                  <c:v>93.824755199999998</c:v>
                </c:pt>
                <c:pt idx="1">
                  <c:v>104</c:v>
                </c:pt>
                <c:pt idx="2">
                  <c:v>132</c:v>
                </c:pt>
                <c:pt idx="3">
                  <c:v>16.357600000000001</c:v>
                </c:pt>
                <c:pt idx="4">
                  <c:v>64.0458</c:v>
                </c:pt>
                <c:pt idx="5">
                  <c:v>162.9</c:v>
                </c:pt>
                <c:pt idx="6">
                  <c:v>164</c:v>
                </c:pt>
                <c:pt idx="7">
                  <c:v>176.63310000000001</c:v>
                </c:pt>
                <c:pt idx="8">
                  <c:v>189.4</c:v>
                </c:pt>
              </c:numCache>
            </c:numRef>
          </c:xVal>
          <c:yVal>
            <c:numRef>
              <c:f>'Concentration Data'!$P$19:$P$27</c:f>
              <c:numCache>
                <c:formatCode>0.000</c:formatCode>
                <c:ptCount val="9"/>
                <c:pt idx="0">
                  <c:v>3.2810333672477277</c:v>
                </c:pt>
                <c:pt idx="1">
                  <c:v>3.0453229787866576</c:v>
                </c:pt>
                <c:pt idx="2">
                  <c:v>2.8987251815894934</c:v>
                </c:pt>
                <c:pt idx="3">
                  <c:v>4.0863598306747484</c:v>
                </c:pt>
                <c:pt idx="4">
                  <c:v>3.4828735836087539</c:v>
                </c:pt>
                <c:pt idx="5">
                  <c:v>2.4149733479708178</c:v>
                </c:pt>
                <c:pt idx="6">
                  <c:v>2.5185139398778875</c:v>
                </c:pt>
                <c:pt idx="7">
                  <c:v>2.3424226808222062</c:v>
                </c:pt>
                <c:pt idx="8">
                  <c:v>2.2041199826559246</c:v>
                </c:pt>
              </c:numCache>
            </c:numRef>
          </c:yVal>
          <c:smooth val="0"/>
          <c:extLst>
            <c:ext xmlns:c16="http://schemas.microsoft.com/office/drawing/2014/chart" uri="{C3380CC4-5D6E-409C-BE32-E72D297353CC}">
              <c16:uniqueId val="{00000001-0CD1-474E-92DC-1ADE7EF2F320}"/>
            </c:ext>
          </c:extLst>
        </c:ser>
        <c:dLbls>
          <c:showLegendKey val="0"/>
          <c:showVal val="0"/>
          <c:showCatName val="0"/>
          <c:showSerName val="0"/>
          <c:showPercent val="0"/>
          <c:showBubbleSize val="0"/>
        </c:dLbls>
        <c:axId val="467232224"/>
        <c:axId val="467232616"/>
      </c:scatterChart>
      <c:valAx>
        <c:axId val="467232224"/>
        <c:scaling>
          <c:orientation val="minMax"/>
          <c:max val="3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r>
                  <a:rPr lang="en-US"/>
                  <a:t>Distance from Source (km)</a:t>
                </a:r>
              </a:p>
            </c:rich>
          </c:tx>
          <c:overlay val="0"/>
          <c:spPr>
            <a:noFill/>
            <a:ln>
              <a:noFill/>
            </a:ln>
            <a:effectLst/>
          </c:spPr>
          <c:txPr>
            <a:bodyPr rot="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467232616"/>
        <c:crosses val="autoZero"/>
        <c:crossBetween val="midCat"/>
      </c:valAx>
      <c:valAx>
        <c:axId val="467232616"/>
        <c:scaling>
          <c:orientation val="minMax"/>
          <c:min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r>
                  <a:rPr lang="en-US"/>
                  <a:t>Log10 Concentration (ug/L)</a:t>
                </a:r>
              </a:p>
            </c:rich>
          </c:tx>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467232224"/>
        <c:crosses val="autoZero"/>
        <c:crossBetween val="midCat"/>
      </c:valAx>
      <c:spPr>
        <a:noFill/>
        <a:ln>
          <a:noFill/>
        </a:ln>
        <a:effectLst/>
      </c:spPr>
    </c:plotArea>
    <c:legend>
      <c:legendPos val="t"/>
      <c:legendEntry>
        <c:idx val="2"/>
        <c:delete val="1"/>
      </c:legendEntry>
      <c:layout>
        <c:manualLayout>
          <c:xMode val="edge"/>
          <c:yMode val="edge"/>
          <c:x val="0.2958484251968504"/>
          <c:y val="0.12774522843620054"/>
          <c:w val="0.28592738407699037"/>
          <c:h val="6.9337916303634298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r>
              <a:rPr lang="en-US"/>
              <a:t>Nickel</a:t>
            </a:r>
          </a:p>
        </c:rich>
      </c:tx>
      <c:overlay val="0"/>
      <c:spPr>
        <a:noFill/>
        <a:ln>
          <a:noFill/>
        </a:ln>
        <a:effectLst/>
      </c:spPr>
      <c:txPr>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7"/>
            <c:spPr>
              <a:solidFill>
                <a:srgbClr val="FF0000"/>
              </a:solidFill>
              <a:ln w="9525">
                <a:solidFill>
                  <a:schemeClr val="tx1">
                    <a:lumMod val="65000"/>
                    <a:lumOff val="35000"/>
                  </a:schemeClr>
                </a:solidFill>
              </a:ln>
              <a:effectLst/>
            </c:spPr>
          </c:marker>
          <c:trendline>
            <c:spPr>
              <a:ln w="19050" cap="rnd">
                <a:solidFill>
                  <a:schemeClr val="accent1"/>
                </a:solidFill>
                <a:prstDash val="sysDot"/>
              </a:ln>
              <a:effectLst/>
            </c:spPr>
            <c:trendlineType val="log"/>
            <c:forward val="75"/>
            <c:dispRSqr val="1"/>
            <c:dispEq val="1"/>
            <c:trendlineLbl>
              <c:layout>
                <c:manualLayout>
                  <c:x val="5.0909828324439577E-2"/>
                  <c:y val="-0.16200297457376792"/>
                </c:manualLayout>
              </c:layout>
              <c:numFmt formatCode="General" sourceLinked="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trendlineLbl>
          </c:trendline>
          <c:xVal>
            <c:numRef>
              <c:f>'Concentration Data'!$D$17:$D$18</c:f>
              <c:numCache>
                <c:formatCode>0.0</c:formatCode>
                <c:ptCount val="2"/>
                <c:pt idx="0">
                  <c:v>15.5</c:v>
                </c:pt>
                <c:pt idx="1">
                  <c:v>189.59</c:v>
                </c:pt>
              </c:numCache>
            </c:numRef>
          </c:xVal>
          <c:yVal>
            <c:numRef>
              <c:f>('Concentration Data'!$Q$17:$Q$21,'Concentration Data'!$Q$17,'Concentration Data'!$Q$19:$Q$21,'Concentration Data'!$Q$17:$Q$18)</c:f>
              <c:numCache>
                <c:formatCode>0.000</c:formatCode>
                <c:ptCount val="11"/>
                <c:pt idx="0">
                  <c:v>2.5078558716958308</c:v>
                </c:pt>
                <c:pt idx="1">
                  <c:v>0.6020599913279624</c:v>
                </c:pt>
                <c:pt idx="2">
                  <c:v>0.27875360095282892</c:v>
                </c:pt>
                <c:pt idx="3">
                  <c:v>0.64345267648618742</c:v>
                </c:pt>
                <c:pt idx="4">
                  <c:v>0.53147891704225514</c:v>
                </c:pt>
                <c:pt idx="5">
                  <c:v>2.5078558716958308</c:v>
                </c:pt>
                <c:pt idx="6">
                  <c:v>0.27875360095282892</c:v>
                </c:pt>
                <c:pt idx="7">
                  <c:v>0.64345267648618742</c:v>
                </c:pt>
                <c:pt idx="8">
                  <c:v>0.53147891704225514</c:v>
                </c:pt>
                <c:pt idx="9">
                  <c:v>2.5078558716958308</c:v>
                </c:pt>
                <c:pt idx="10">
                  <c:v>0.6020599913279624</c:v>
                </c:pt>
              </c:numCache>
            </c:numRef>
          </c:yVal>
          <c:smooth val="0"/>
          <c:extLst>
            <c:ext xmlns:c16="http://schemas.microsoft.com/office/drawing/2014/chart" uri="{C3380CC4-5D6E-409C-BE32-E72D297353CC}">
              <c16:uniqueId val="{00000000-8DA3-4A49-B808-B82471C33270}"/>
            </c:ext>
          </c:extLst>
        </c:ser>
        <c:ser>
          <c:idx val="1"/>
          <c:order val="1"/>
          <c:spPr>
            <a:ln w="25400" cap="rnd">
              <a:noFill/>
              <a:round/>
            </a:ln>
            <a:effectLst/>
          </c:spPr>
          <c:marker>
            <c:symbol val="circle"/>
            <c:size val="5"/>
            <c:spPr>
              <a:solidFill>
                <a:schemeClr val="accent2"/>
              </a:solidFill>
              <a:ln w="9525">
                <a:solidFill>
                  <a:schemeClr val="accent2"/>
                </a:solidFill>
              </a:ln>
              <a:effectLst/>
            </c:spPr>
          </c:marker>
          <c:xVal>
            <c:numRef>
              <c:f>'Concentration Data'!$D$22:$D$27</c:f>
              <c:numCache>
                <c:formatCode>0.0</c:formatCode>
                <c:ptCount val="6"/>
                <c:pt idx="0">
                  <c:v>16.357600000000001</c:v>
                </c:pt>
                <c:pt idx="1">
                  <c:v>64.0458</c:v>
                </c:pt>
                <c:pt idx="2">
                  <c:v>162.9</c:v>
                </c:pt>
                <c:pt idx="3">
                  <c:v>164</c:v>
                </c:pt>
                <c:pt idx="4">
                  <c:v>176.63310000000001</c:v>
                </c:pt>
                <c:pt idx="5">
                  <c:v>189.4</c:v>
                </c:pt>
              </c:numCache>
            </c:numRef>
          </c:xVal>
          <c:yVal>
            <c:numRef>
              <c:f>('Concentration Data'!$Q$26:$Q$27,'Concentration Data'!$Q$22:$Q$27)</c:f>
              <c:numCache>
                <c:formatCode>0.000</c:formatCode>
                <c:ptCount val="8"/>
                <c:pt idx="0">
                  <c:v>0.3222192947339193</c:v>
                </c:pt>
                <c:pt idx="2">
                  <c:v>1.3979400086720377</c:v>
                </c:pt>
                <c:pt idx="3">
                  <c:v>0.79588001734407521</c:v>
                </c:pt>
                <c:pt idx="4">
                  <c:v>0.3222192947339193</c:v>
                </c:pt>
                <c:pt idx="6">
                  <c:v>0.3222192947339193</c:v>
                </c:pt>
              </c:numCache>
            </c:numRef>
          </c:yVal>
          <c:smooth val="0"/>
          <c:extLst>
            <c:ext xmlns:c16="http://schemas.microsoft.com/office/drawing/2014/chart" uri="{C3380CC4-5D6E-409C-BE32-E72D297353CC}">
              <c16:uniqueId val="{00000001-8DA3-4A49-B808-B82471C33270}"/>
            </c:ext>
          </c:extLst>
        </c:ser>
        <c:dLbls>
          <c:showLegendKey val="0"/>
          <c:showVal val="0"/>
          <c:showCatName val="0"/>
          <c:showSerName val="0"/>
          <c:showPercent val="0"/>
          <c:showBubbleSize val="0"/>
        </c:dLbls>
        <c:axId val="467233400"/>
        <c:axId val="467233792"/>
      </c:scatterChart>
      <c:valAx>
        <c:axId val="4672334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r>
                  <a:rPr lang="en-US"/>
                  <a:t>Distance from Source (km)</a:t>
                </a:r>
              </a:p>
            </c:rich>
          </c:tx>
          <c:overlay val="0"/>
          <c:spPr>
            <a:noFill/>
            <a:ln>
              <a:noFill/>
            </a:ln>
            <a:effectLst/>
          </c:spPr>
          <c:txPr>
            <a:bodyPr rot="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467233792"/>
        <c:crosses val="autoZero"/>
        <c:crossBetween val="midCat"/>
      </c:valAx>
      <c:valAx>
        <c:axId val="467233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r>
                  <a:rPr lang="en-US"/>
                  <a:t>Log10 Concentration (ug/L)</a:t>
                </a:r>
              </a:p>
            </c:rich>
          </c:tx>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467233400"/>
        <c:crosses val="autoZero"/>
        <c:crossBetween val="midCat"/>
      </c:valAx>
      <c:spPr>
        <a:noFill/>
        <a:ln>
          <a:noFill/>
        </a:ln>
        <a:effectLst/>
      </c:spPr>
    </c:plotArea>
    <c:legend>
      <c:legendPos val="t"/>
      <c:layout>
        <c:manualLayout>
          <c:xMode val="edge"/>
          <c:yMode val="edge"/>
          <c:x val="0.2958484251968504"/>
          <c:y val="0.12774522843620054"/>
          <c:w val="0.28592738407699037"/>
          <c:h val="6.9337916303634298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Zinc</a:t>
            </a:r>
          </a:p>
        </c:rich>
      </c:tx>
      <c:layout>
        <c:manualLayout>
          <c:xMode val="edge"/>
          <c:yMode val="edge"/>
          <c:x val="0.44884706484860126"/>
          <c:y val="2.0544424000675538E-2"/>
        </c:manualLayout>
      </c:layout>
      <c:overlay val="0"/>
      <c:spPr>
        <a:noFill/>
        <a:ln>
          <a:noFill/>
        </a:ln>
        <a:effectLst/>
      </c:spPr>
    </c:title>
    <c:autoTitleDeleted val="0"/>
    <c:plotArea>
      <c:layout>
        <c:manualLayout>
          <c:layoutTarget val="inner"/>
          <c:xMode val="edge"/>
          <c:yMode val="edge"/>
          <c:x val="0.16849963752696834"/>
          <c:y val="0.19999365872896982"/>
          <c:w val="0.77538805560678603"/>
          <c:h val="0.60357447094872863"/>
        </c:manualLayout>
      </c:layout>
      <c:scatterChart>
        <c:scatterStyle val="lineMarker"/>
        <c:varyColors val="0"/>
        <c:ser>
          <c:idx val="0"/>
          <c:order val="0"/>
          <c:tx>
            <c:v>Included as Peak</c:v>
          </c:tx>
          <c:spPr>
            <a:ln w="19050" cap="rnd">
              <a:noFill/>
              <a:round/>
            </a:ln>
            <a:effectLst/>
          </c:spPr>
          <c:marker>
            <c:symbol val="circle"/>
            <c:size val="8"/>
            <c:spPr>
              <a:solidFill>
                <a:srgbClr val="FF0000"/>
              </a:solidFill>
              <a:ln w="9525">
                <a:solidFill>
                  <a:schemeClr val="tx1">
                    <a:lumMod val="65000"/>
                    <a:lumOff val="35000"/>
                  </a:schemeClr>
                </a:solidFill>
              </a:ln>
              <a:effectLst/>
            </c:spPr>
          </c:marker>
          <c:trendline>
            <c:spPr>
              <a:ln w="19050" cap="rnd">
                <a:solidFill>
                  <a:schemeClr val="accent1"/>
                </a:solidFill>
                <a:prstDash val="sysDot"/>
              </a:ln>
              <a:effectLst/>
            </c:spPr>
            <c:trendlineType val="log"/>
            <c:forward val="150"/>
            <c:dispRSqr val="0"/>
            <c:dispEq val="1"/>
            <c:trendlineLbl>
              <c:layout>
                <c:manualLayout>
                  <c:x val="-9.7988542889065888E-2"/>
                  <c:y val="-0.30589191432942836"/>
                </c:manualLayout>
              </c:layout>
              <c:numFmt formatCode="General" sourceLinked="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rendlineLbl>
          </c:trendline>
          <c:xVal>
            <c:numRef>
              <c:f>'Concentration Data'!$D$17:$D$18</c:f>
              <c:numCache>
                <c:formatCode>0.0</c:formatCode>
                <c:ptCount val="2"/>
                <c:pt idx="0">
                  <c:v>15.5</c:v>
                </c:pt>
                <c:pt idx="1">
                  <c:v>189.59</c:v>
                </c:pt>
              </c:numCache>
            </c:numRef>
          </c:xVal>
          <c:yVal>
            <c:numRef>
              <c:f>'Concentration Data'!$T$17:$T$18</c:f>
              <c:numCache>
                <c:formatCode>0.000</c:formatCode>
                <c:ptCount val="2"/>
                <c:pt idx="0">
                  <c:v>4.7096853956064457</c:v>
                </c:pt>
                <c:pt idx="1">
                  <c:v>2.5599066250361124</c:v>
                </c:pt>
              </c:numCache>
            </c:numRef>
          </c:yVal>
          <c:smooth val="0"/>
          <c:extLst>
            <c:ext xmlns:c16="http://schemas.microsoft.com/office/drawing/2014/chart" uri="{C3380CC4-5D6E-409C-BE32-E72D297353CC}">
              <c16:uniqueId val="{00000001-F978-40F9-813E-C5DA8CFC9711}"/>
            </c:ext>
          </c:extLst>
        </c:ser>
        <c:ser>
          <c:idx val="1"/>
          <c:order val="1"/>
          <c:tx>
            <c:v>Near Peak</c:v>
          </c:tx>
          <c:spPr>
            <a:ln w="25400" cap="rnd">
              <a:noFill/>
              <a:round/>
            </a:ln>
            <a:effectLst/>
          </c:spPr>
          <c:marker>
            <c:symbol val="circle"/>
            <c:size val="7"/>
            <c:spPr>
              <a:solidFill>
                <a:schemeClr val="accent2"/>
              </a:solidFill>
              <a:ln w="9525">
                <a:solidFill>
                  <a:schemeClr val="accent2"/>
                </a:solidFill>
              </a:ln>
              <a:effectLst/>
            </c:spPr>
          </c:marker>
          <c:xVal>
            <c:numRef>
              <c:f>'Concentration Data'!$D$19:$D$27</c:f>
              <c:numCache>
                <c:formatCode>0.0</c:formatCode>
                <c:ptCount val="9"/>
                <c:pt idx="0" formatCode="0.00">
                  <c:v>93.824755199999998</c:v>
                </c:pt>
                <c:pt idx="1">
                  <c:v>104</c:v>
                </c:pt>
                <c:pt idx="2">
                  <c:v>132</c:v>
                </c:pt>
                <c:pt idx="3">
                  <c:v>16.357600000000001</c:v>
                </c:pt>
                <c:pt idx="4">
                  <c:v>64.0458</c:v>
                </c:pt>
                <c:pt idx="5">
                  <c:v>162.9</c:v>
                </c:pt>
                <c:pt idx="6">
                  <c:v>164</c:v>
                </c:pt>
                <c:pt idx="7">
                  <c:v>176.63310000000001</c:v>
                </c:pt>
                <c:pt idx="8">
                  <c:v>189.4</c:v>
                </c:pt>
              </c:numCache>
            </c:numRef>
          </c:xVal>
          <c:yVal>
            <c:numRef>
              <c:f>'Concentration Data'!$T$19:$T$27</c:f>
              <c:numCache>
                <c:formatCode>0.000</c:formatCode>
                <c:ptCount val="9"/>
                <c:pt idx="0">
                  <c:v>3.0934216851622351</c:v>
                </c:pt>
                <c:pt idx="2">
                  <c:v>2.7283537820212285</c:v>
                </c:pt>
                <c:pt idx="3">
                  <c:v>3.8350561017201161</c:v>
                </c:pt>
                <c:pt idx="4">
                  <c:v>3.2695129442179165</c:v>
                </c:pt>
                <c:pt idx="5">
                  <c:v>2.255272505103306</c:v>
                </c:pt>
                <c:pt idx="6">
                  <c:v>2.4913616938342726</c:v>
                </c:pt>
                <c:pt idx="7">
                  <c:v>1.3010299956639813</c:v>
                </c:pt>
                <c:pt idx="8">
                  <c:v>1.6989700043360187</c:v>
                </c:pt>
              </c:numCache>
            </c:numRef>
          </c:yVal>
          <c:smooth val="0"/>
          <c:extLst>
            <c:ext xmlns:c16="http://schemas.microsoft.com/office/drawing/2014/chart" uri="{C3380CC4-5D6E-409C-BE32-E72D297353CC}">
              <c16:uniqueId val="{00000003-F978-40F9-813E-C5DA8CFC9711}"/>
            </c:ext>
          </c:extLst>
        </c:ser>
        <c:dLbls>
          <c:showLegendKey val="0"/>
          <c:showVal val="0"/>
          <c:showCatName val="0"/>
          <c:showSerName val="0"/>
          <c:showPercent val="0"/>
          <c:showBubbleSize val="0"/>
        </c:dLbls>
        <c:axId val="341560680"/>
        <c:axId val="346922112"/>
      </c:scatterChart>
      <c:valAx>
        <c:axId val="341560680"/>
        <c:scaling>
          <c:orientation val="minMax"/>
          <c:max val="25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Distance from Source (km)</a:t>
                </a:r>
              </a:p>
            </c:rich>
          </c:tx>
          <c:overlay val="0"/>
          <c:spPr>
            <a:noFill/>
            <a:ln>
              <a:noFill/>
            </a:ln>
            <a:effectLst/>
          </c:spPr>
        </c:title>
        <c:numFmt formatCode="0" sourceLinked="0"/>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346922112"/>
        <c:crosses val="autoZero"/>
        <c:crossBetween val="midCat"/>
      </c:valAx>
      <c:valAx>
        <c:axId val="346922112"/>
        <c:scaling>
          <c:orientation val="minMax"/>
          <c:min val="0.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Log</a:t>
                </a:r>
                <a:r>
                  <a:rPr lang="en-US" baseline="-25000"/>
                  <a:t>10</a:t>
                </a:r>
                <a:r>
                  <a:rPr lang="en-US"/>
                  <a:t> Concentration (ug/L)</a:t>
                </a:r>
              </a:p>
            </c:rich>
          </c:tx>
          <c:overlay val="0"/>
          <c:spPr>
            <a:noFill/>
            <a:ln>
              <a:noFill/>
            </a:ln>
            <a:effectLst/>
          </c:spPr>
        </c:title>
        <c:numFmt formatCode="0.0" sourceLinked="0"/>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341560680"/>
        <c:crosses val="autoZero"/>
        <c:crossBetween val="midCat"/>
      </c:valAx>
      <c:spPr>
        <a:ln>
          <a:solidFill>
            <a:schemeClr val="tx1">
              <a:lumMod val="50000"/>
              <a:lumOff val="50000"/>
            </a:schemeClr>
          </a:solidFill>
        </a:ln>
      </c:spPr>
    </c:plotArea>
    <c:legend>
      <c:legendPos val="t"/>
      <c:layout>
        <c:manualLayout>
          <c:xMode val="edge"/>
          <c:yMode val="edge"/>
          <c:x val="3.7130811556745823E-2"/>
          <c:y val="0.13185411323633564"/>
          <c:w val="0.95924488102458716"/>
          <c:h val="6.9337916303634298E-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xdr:col>
      <xdr:colOff>371476</xdr:colOff>
      <xdr:row>34</xdr:row>
      <xdr:rowOff>90486</xdr:rowOff>
    </xdr:from>
    <xdr:to>
      <xdr:col>6</xdr:col>
      <xdr:colOff>590550</xdr:colOff>
      <xdr:row>56</xdr:row>
      <xdr:rowOff>85725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85726</xdr:colOff>
      <xdr:row>34</xdr:row>
      <xdr:rowOff>66675</xdr:rowOff>
    </xdr:from>
    <xdr:to>
      <xdr:col>13</xdr:col>
      <xdr:colOff>38100</xdr:colOff>
      <xdr:row>56</xdr:row>
      <xdr:rowOff>104775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381000</xdr:colOff>
      <xdr:row>59</xdr:row>
      <xdr:rowOff>47625</xdr:rowOff>
    </xdr:from>
    <xdr:to>
      <xdr:col>14</xdr:col>
      <xdr:colOff>161925</xdr:colOff>
      <xdr:row>78</xdr:row>
      <xdr:rowOff>61913</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18</xdr:col>
      <xdr:colOff>504827</xdr:colOff>
      <xdr:row>34</xdr:row>
      <xdr:rowOff>19050</xdr:rowOff>
    </xdr:from>
    <xdr:to>
      <xdr:col>24</xdr:col>
      <xdr:colOff>409575</xdr:colOff>
      <xdr:row>57</xdr:row>
      <xdr:rowOff>76200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180975</xdr:colOff>
      <xdr:row>57</xdr:row>
      <xdr:rowOff>114300</xdr:rowOff>
    </xdr:from>
    <xdr:to>
      <xdr:col>6</xdr:col>
      <xdr:colOff>523875</xdr:colOff>
      <xdr:row>76</xdr:row>
      <xdr:rowOff>152400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xdr:col>
      <xdr:colOff>590551</xdr:colOff>
      <xdr:row>34</xdr:row>
      <xdr:rowOff>66675</xdr:rowOff>
    </xdr:from>
    <xdr:to>
      <xdr:col>18</xdr:col>
      <xdr:colOff>523876</xdr:colOff>
      <xdr:row>57</xdr:row>
      <xdr:rowOff>38100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457200</xdr:colOff>
      <xdr:row>59</xdr:row>
      <xdr:rowOff>9525</xdr:rowOff>
    </xdr:from>
    <xdr:to>
      <xdr:col>21</xdr:col>
      <xdr:colOff>57150</xdr:colOff>
      <xdr:row>78</xdr:row>
      <xdr:rowOff>23813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57150</xdr:colOff>
      <xdr:row>78</xdr:row>
      <xdr:rowOff>28575</xdr:rowOff>
    </xdr:from>
    <xdr:to>
      <xdr:col>6</xdr:col>
      <xdr:colOff>381000</xdr:colOff>
      <xdr:row>97</xdr:row>
      <xdr:rowOff>123825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21</xdr:col>
      <xdr:colOff>457201</xdr:colOff>
      <xdr:row>58</xdr:row>
      <xdr:rowOff>114300</xdr:rowOff>
    </xdr:from>
    <xdr:to>
      <xdr:col>27</xdr:col>
      <xdr:colOff>523875</xdr:colOff>
      <xdr:row>77</xdr:row>
      <xdr:rowOff>128588</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oneCellAnchor>
    <xdr:from>
      <xdr:col>0</xdr:col>
      <xdr:colOff>238125</xdr:colOff>
      <xdr:row>25</xdr:row>
      <xdr:rowOff>104775</xdr:rowOff>
    </xdr:from>
    <xdr:ext cx="184731" cy="264560"/>
    <xdr:sp macro="" textlink="">
      <xdr:nvSpPr>
        <xdr:cNvPr id="11" name="TextBox 10"/>
        <xdr:cNvSpPr txBox="1"/>
      </xdr:nvSpPr>
      <xdr:spPr>
        <a:xfrm>
          <a:off x="238125" y="5162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xdr:from>
      <xdr:col>1</xdr:col>
      <xdr:colOff>1028700</xdr:colOff>
      <xdr:row>28</xdr:row>
      <xdr:rowOff>114299</xdr:rowOff>
    </xdr:from>
    <xdr:to>
      <xdr:col>16</xdr:col>
      <xdr:colOff>266700</xdr:colOff>
      <xdr:row>33</xdr:row>
      <xdr:rowOff>95250</xdr:rowOff>
    </xdr:to>
    <xdr:sp macro="" textlink="">
      <xdr:nvSpPr>
        <xdr:cNvPr id="12" name="TextBox 11"/>
        <xdr:cNvSpPr txBox="1"/>
      </xdr:nvSpPr>
      <xdr:spPr>
        <a:xfrm>
          <a:off x="2257425" y="5657849"/>
          <a:ext cx="11420475" cy="7905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Figure 4-19. Determining peak concentration. The Gold King plume and its short duration peak passed by sampling locations quickly. Relatively few samples were collected at the peak of the plume. To reproduce the peak accurately at each site, it is essential to estimate the peak. Samples collected during plume movement are shown for four metals. Using a variety of techniques to determine the time of peak, samples near the peak were identified (red dots). A power regression was fit to these points beginning at an estimated sample at the Animas River junction with Cement Creek that mixes the Cement Creek estimated peak 50% with the Animas River. Examples are shown for A) aluminum, B) arsenic, C) lead, and D) copper.</a:t>
          </a:r>
          <a:endParaRPr lang="en-US" sz="11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0.0087</cdr:x>
      <cdr:y>0.02657</cdr:y>
    </cdr:from>
    <cdr:to>
      <cdr:x>0.12826</cdr:x>
      <cdr:y>0.11608</cdr:y>
    </cdr:to>
    <cdr:sp macro="" textlink="">
      <cdr:nvSpPr>
        <cdr:cNvPr id="2" name="TextBox 1"/>
        <cdr:cNvSpPr txBox="1"/>
      </cdr:nvSpPr>
      <cdr:spPr>
        <a:xfrm xmlns:a="http://schemas.openxmlformats.org/drawingml/2006/main">
          <a:off x="38099" y="90489"/>
          <a:ext cx="523875" cy="3048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a:t>A)</a:t>
          </a:r>
        </a:p>
      </cdr:txBody>
    </cdr:sp>
  </cdr:relSizeAnchor>
</c:userShapes>
</file>

<file path=xl/drawings/drawing3.xml><?xml version="1.0" encoding="utf-8"?>
<c:userShapes xmlns:c="http://schemas.openxmlformats.org/drawingml/2006/chart">
  <cdr:relSizeAnchor xmlns:cdr="http://schemas.openxmlformats.org/drawingml/2006/chartDrawing">
    <cdr:from>
      <cdr:x>0.0135</cdr:x>
      <cdr:y>0.01473</cdr:y>
    </cdr:from>
    <cdr:to>
      <cdr:x>0.15274</cdr:x>
      <cdr:y>0.10313</cdr:y>
    </cdr:to>
    <cdr:sp macro="" textlink="">
      <cdr:nvSpPr>
        <cdr:cNvPr id="2" name="TextBox 1"/>
        <cdr:cNvSpPr txBox="1"/>
      </cdr:nvSpPr>
      <cdr:spPr>
        <a:xfrm xmlns:a="http://schemas.openxmlformats.org/drawingml/2006/main">
          <a:off x="50800" y="50800"/>
          <a:ext cx="523875" cy="3048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B)</a:t>
          </a:r>
        </a:p>
      </cdr:txBody>
    </cdr:sp>
  </cdr:relSizeAnchor>
</c:userShapes>
</file>

<file path=xl/drawings/drawing4.xml><?xml version="1.0" encoding="utf-8"?>
<c:userShapes xmlns:c="http://schemas.openxmlformats.org/drawingml/2006/chart">
  <cdr:relSizeAnchor xmlns:cdr="http://schemas.openxmlformats.org/drawingml/2006/chartDrawing">
    <cdr:from>
      <cdr:x>0.01337</cdr:x>
      <cdr:y>0.01404</cdr:y>
    </cdr:from>
    <cdr:to>
      <cdr:x>0.15121</cdr:x>
      <cdr:y>0.09825</cdr:y>
    </cdr:to>
    <cdr:sp macro="" textlink="">
      <cdr:nvSpPr>
        <cdr:cNvPr id="2" name="TextBox 1"/>
        <cdr:cNvSpPr txBox="1"/>
      </cdr:nvSpPr>
      <cdr:spPr>
        <a:xfrm xmlns:a="http://schemas.openxmlformats.org/drawingml/2006/main">
          <a:off x="50800" y="50800"/>
          <a:ext cx="523875" cy="3048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D)</a:t>
          </a:r>
        </a:p>
      </cdr:txBody>
    </cdr:sp>
  </cdr:relSizeAnchor>
</c:userShapes>
</file>

<file path=xl/drawings/drawing5.xml><?xml version="1.0" encoding="utf-8"?>
<c:userShapes xmlns:c="http://schemas.openxmlformats.org/drawingml/2006/chart">
  <cdr:relSizeAnchor xmlns:cdr="http://schemas.openxmlformats.org/drawingml/2006/chartDrawing">
    <cdr:from>
      <cdr:x>0.0134</cdr:x>
      <cdr:y>0.01438</cdr:y>
    </cdr:from>
    <cdr:to>
      <cdr:x>0.15159</cdr:x>
      <cdr:y>0.10063</cdr:y>
    </cdr:to>
    <cdr:sp macro="" textlink="">
      <cdr:nvSpPr>
        <cdr:cNvPr id="2" name="TextBox 1"/>
        <cdr:cNvSpPr txBox="1"/>
      </cdr:nvSpPr>
      <cdr:spPr>
        <a:xfrm xmlns:a="http://schemas.openxmlformats.org/drawingml/2006/main">
          <a:off x="50800" y="50800"/>
          <a:ext cx="523875" cy="3048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C)</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workbookViewId="0">
      <selection activeCell="E30" sqref="E30"/>
    </sheetView>
  </sheetViews>
  <sheetFormatPr defaultRowHeight="12.75" x14ac:dyDescent="0.2"/>
  <cols>
    <col min="1" max="1" width="60.42578125" style="145" customWidth="1"/>
    <col min="2" max="2" width="24.28515625" customWidth="1"/>
    <col min="3" max="3" width="31.28515625" customWidth="1"/>
  </cols>
  <sheetData>
    <row r="1" spans="1:3" ht="18.75" x14ac:dyDescent="0.3">
      <c r="A1" s="144" t="s">
        <v>115</v>
      </c>
    </row>
    <row r="2" spans="1:3" ht="45" x14ac:dyDescent="0.25">
      <c r="A2" s="146" t="s">
        <v>118</v>
      </c>
    </row>
    <row r="4" spans="1:3" ht="25.5" x14ac:dyDescent="0.2">
      <c r="A4" s="145" t="s">
        <v>124</v>
      </c>
    </row>
    <row r="5" spans="1:3" ht="25.5" x14ac:dyDescent="0.2">
      <c r="A5" s="145" t="s">
        <v>125</v>
      </c>
    </row>
    <row r="7" spans="1:3" ht="15.75" x14ac:dyDescent="0.25">
      <c r="A7" s="147" t="s">
        <v>116</v>
      </c>
    </row>
    <row r="8" spans="1:3" ht="15.75" x14ac:dyDescent="0.25">
      <c r="A8" s="147" t="s">
        <v>117</v>
      </c>
    </row>
    <row r="9" spans="1:3" x14ac:dyDescent="0.2">
      <c r="A9"/>
    </row>
    <row r="11" spans="1:3" ht="30" x14ac:dyDescent="0.25">
      <c r="A11" s="148" t="s">
        <v>119</v>
      </c>
      <c r="B11" s="152" t="s">
        <v>120</v>
      </c>
      <c r="C11" s="152"/>
    </row>
    <row r="12" spans="1:3" ht="15" x14ac:dyDescent="0.25">
      <c r="A12" s="140"/>
      <c r="B12" s="149" t="s">
        <v>121</v>
      </c>
      <c r="C12" s="149" t="s">
        <v>122</v>
      </c>
    </row>
    <row r="13" spans="1:3" ht="15.75" x14ac:dyDescent="0.25">
      <c r="A13"/>
      <c r="B13" s="150" t="s">
        <v>99</v>
      </c>
      <c r="C13" s="143" t="s">
        <v>126</v>
      </c>
    </row>
    <row r="14" spans="1:3" ht="15.75" x14ac:dyDescent="0.25">
      <c r="A14"/>
      <c r="B14" s="143"/>
      <c r="C14" s="143"/>
    </row>
    <row r="15" spans="1:3" ht="15.75" x14ac:dyDescent="0.25">
      <c r="A15"/>
      <c r="B15" s="143"/>
      <c r="C15" s="143"/>
    </row>
    <row r="16" spans="1:3" ht="39" x14ac:dyDescent="0.25">
      <c r="A16" s="145" t="s">
        <v>123</v>
      </c>
      <c r="B16" s="143"/>
      <c r="C16" s="143"/>
    </row>
  </sheetData>
  <sheetProtection algorithmName="SHA-512" hashValue="31JORB9eF+3npS3uX8IFz2P9jXr2u9Xd/x2qQkjj6ot2McbpWJhrvLJhfVo6CzT8hnzSkdVeFwrMZpvMFKIiRA==" saltValue="S9sPux4XPHeP9Q5i8JjQfA==" spinCount="100000" sheet="1" objects="1" scenarios="1"/>
  <mergeCells count="1">
    <mergeCell ref="B11:C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249977111117893"/>
    <pageSetUpPr fitToPage="1"/>
  </sheetPr>
  <dimension ref="A1:AI147"/>
  <sheetViews>
    <sheetView tabSelected="1" topLeftCell="A22" workbookViewId="0">
      <selection activeCell="B60" sqref="B60"/>
    </sheetView>
  </sheetViews>
  <sheetFormatPr defaultRowHeight="12.75" x14ac:dyDescent="0.2"/>
  <cols>
    <col min="1" max="1" width="18.42578125" customWidth="1"/>
    <col min="2" max="2" width="20.28515625" customWidth="1"/>
    <col min="3" max="3" width="32" customWidth="1"/>
    <col min="6" max="6" width="12.140625" customWidth="1"/>
    <col min="7" max="7" width="12.85546875" customWidth="1"/>
    <col min="8" max="8" width="9.7109375" bestFit="1" customWidth="1"/>
    <col min="9" max="9" width="10" customWidth="1"/>
    <col min="10" max="11" width="9.28515625" bestFit="1" customWidth="1"/>
    <col min="12" max="12" width="9.5703125" bestFit="1" customWidth="1"/>
    <col min="13" max="13" width="9.28515625" bestFit="1" customWidth="1"/>
    <col min="14" max="14" width="10.85546875" bestFit="1" customWidth="1"/>
    <col min="15" max="16" width="9.5703125" bestFit="1" customWidth="1"/>
    <col min="17" max="18" width="9.28515625" bestFit="1" customWidth="1"/>
    <col min="19" max="19" width="9.5703125" bestFit="1" customWidth="1"/>
    <col min="20" max="21" width="9.28515625" bestFit="1" customWidth="1"/>
    <col min="22" max="22" width="9" customWidth="1"/>
    <col min="23" max="23" width="12.140625" customWidth="1"/>
  </cols>
  <sheetData>
    <row r="1" spans="1:35" ht="25.5" customHeight="1" x14ac:dyDescent="0.35">
      <c r="A1" s="5" t="s">
        <v>105</v>
      </c>
      <c r="C1" s="140"/>
      <c r="G1" s="33"/>
      <c r="I1" s="6"/>
      <c r="L1" s="136" t="s">
        <v>100</v>
      </c>
    </row>
    <row r="2" spans="1:35" s="1" customFormat="1" ht="79.5" customHeight="1" x14ac:dyDescent="0.25">
      <c r="A2"/>
      <c r="B2" s="7" t="s">
        <v>0</v>
      </c>
      <c r="C2" s="7" t="s">
        <v>109</v>
      </c>
      <c r="D2" s="8" t="s">
        <v>106</v>
      </c>
      <c r="E2" s="8" t="s">
        <v>27</v>
      </c>
      <c r="F2" s="8" t="s">
        <v>35</v>
      </c>
      <c r="G2" s="9" t="s">
        <v>80</v>
      </c>
      <c r="H2" s="28" t="s">
        <v>1</v>
      </c>
      <c r="I2" s="28" t="s">
        <v>2</v>
      </c>
      <c r="J2" s="10" t="s">
        <v>3</v>
      </c>
      <c r="K2" s="10" t="s">
        <v>4</v>
      </c>
      <c r="L2" s="28" t="s">
        <v>5</v>
      </c>
      <c r="M2" s="28" t="s">
        <v>6</v>
      </c>
      <c r="N2" s="28" t="s">
        <v>7</v>
      </c>
      <c r="O2" s="10" t="s">
        <v>8</v>
      </c>
      <c r="P2" s="28" t="s">
        <v>9</v>
      </c>
      <c r="Q2" s="10" t="s">
        <v>10</v>
      </c>
      <c r="R2" s="10" t="s">
        <v>11</v>
      </c>
      <c r="S2" s="10" t="s">
        <v>12</v>
      </c>
      <c r="T2" s="28" t="s">
        <v>13</v>
      </c>
      <c r="U2" s="34" t="s">
        <v>42</v>
      </c>
    </row>
    <row r="3" spans="1:35" x14ac:dyDescent="0.2">
      <c r="A3" s="153" t="s">
        <v>102</v>
      </c>
      <c r="H3" s="137" t="s">
        <v>107</v>
      </c>
      <c r="I3" s="137" t="s">
        <v>107</v>
      </c>
      <c r="J3" s="137" t="s">
        <v>107</v>
      </c>
      <c r="K3" s="137" t="s">
        <v>107</v>
      </c>
      <c r="L3" s="137" t="s">
        <v>107</v>
      </c>
      <c r="M3" s="137" t="s">
        <v>107</v>
      </c>
      <c r="N3" s="137" t="s">
        <v>107</v>
      </c>
      <c r="O3" s="137" t="s">
        <v>107</v>
      </c>
      <c r="P3" s="137" t="s">
        <v>107</v>
      </c>
      <c r="Q3" s="137" t="s">
        <v>107</v>
      </c>
      <c r="R3" s="137" t="s">
        <v>107</v>
      </c>
      <c r="S3" s="137" t="s">
        <v>107</v>
      </c>
      <c r="T3" s="137" t="s">
        <v>107</v>
      </c>
      <c r="U3" s="137" t="s">
        <v>107</v>
      </c>
    </row>
    <row r="4" spans="1:35" s="1" customFormat="1" x14ac:dyDescent="0.2">
      <c r="A4" s="153"/>
      <c r="B4" s="15" t="s">
        <v>28</v>
      </c>
      <c r="C4" s="15" t="s">
        <v>18</v>
      </c>
      <c r="D4" s="16">
        <v>12.54</v>
      </c>
      <c r="E4" s="15" t="s">
        <v>31</v>
      </c>
      <c r="F4" s="17">
        <v>42221.53125</v>
      </c>
      <c r="G4" s="49">
        <v>42221.53125</v>
      </c>
      <c r="H4" s="30">
        <v>1100000</v>
      </c>
      <c r="I4" s="31">
        <v>9603</v>
      </c>
      <c r="J4" s="31">
        <v>3000</v>
      </c>
      <c r="K4" s="31">
        <v>528000</v>
      </c>
      <c r="L4" s="31">
        <v>42768</v>
      </c>
      <c r="M4" s="31">
        <v>11567000</v>
      </c>
      <c r="N4" s="31">
        <v>208000</v>
      </c>
      <c r="O4" s="31">
        <v>325000</v>
      </c>
      <c r="P4" s="31">
        <v>90849</v>
      </c>
      <c r="Q4" s="31">
        <v>322</v>
      </c>
      <c r="R4" s="31">
        <v>748000</v>
      </c>
      <c r="S4" s="31">
        <v>82602</v>
      </c>
      <c r="T4" s="31">
        <v>51249</v>
      </c>
      <c r="U4" s="27">
        <f>(H4+I4+L4+M4+N4+P4+T4)/1000</f>
        <v>13069.468999999999</v>
      </c>
    </row>
    <row r="5" spans="1:35" x14ac:dyDescent="0.2">
      <c r="A5" s="153"/>
      <c r="B5" s="66"/>
      <c r="C5" s="53" t="s">
        <v>81</v>
      </c>
      <c r="D5" s="54">
        <v>189.59</v>
      </c>
      <c r="E5" s="66"/>
      <c r="F5" s="57">
        <v>42224.416666666664</v>
      </c>
      <c r="G5" s="36">
        <v>42224.395833333336</v>
      </c>
      <c r="H5" s="56">
        <v>4491</v>
      </c>
      <c r="I5" s="55">
        <v>26</v>
      </c>
      <c r="J5" s="55">
        <v>1</v>
      </c>
      <c r="K5" s="55">
        <v>0.18068999999999999</v>
      </c>
      <c r="L5" s="55">
        <v>113</v>
      </c>
      <c r="M5" s="55">
        <v>36500</v>
      </c>
      <c r="N5" s="55">
        <v>552</v>
      </c>
      <c r="O5" s="55"/>
      <c r="P5" s="55">
        <v>449</v>
      </c>
      <c r="Q5" s="55">
        <v>4</v>
      </c>
      <c r="R5" s="55"/>
      <c r="S5" s="55"/>
      <c r="T5" s="55">
        <v>363</v>
      </c>
    </row>
    <row r="6" spans="1:35" s="1" customFormat="1" x14ac:dyDescent="0.2">
      <c r="A6" s="153"/>
      <c r="B6" s="50" t="s">
        <v>65</v>
      </c>
      <c r="C6" s="11" t="s">
        <v>21</v>
      </c>
      <c r="D6" s="51">
        <v>93.824755199999998</v>
      </c>
      <c r="E6" s="15" t="s">
        <v>31</v>
      </c>
      <c r="F6" s="135">
        <v>42223.052083666662</v>
      </c>
      <c r="G6" s="49">
        <v>42223.052083333336</v>
      </c>
      <c r="H6" s="14">
        <v>26210</v>
      </c>
      <c r="I6" s="14">
        <v>116</v>
      </c>
      <c r="J6" s="14">
        <v>5.0999999999999996</v>
      </c>
      <c r="K6" s="14">
        <v>73196</v>
      </c>
      <c r="L6" s="14">
        <v>652</v>
      </c>
      <c r="M6" s="14">
        <v>182000</v>
      </c>
      <c r="N6" s="14">
        <v>1840</v>
      </c>
      <c r="O6" s="14">
        <v>13700</v>
      </c>
      <c r="P6" s="14">
        <v>1910</v>
      </c>
      <c r="Q6" s="32"/>
      <c r="R6" s="14">
        <v>7109</v>
      </c>
      <c r="S6" s="14">
        <v>10107</v>
      </c>
      <c r="T6" s="14">
        <v>1240</v>
      </c>
      <c r="U6" s="27">
        <f t="shared" ref="U6:U14" si="0">(H6+I6+L6+M6+N6+P6+T6)/1000</f>
        <v>213.96799999999999</v>
      </c>
    </row>
    <row r="7" spans="1:35" s="1" customFormat="1" x14ac:dyDescent="0.2">
      <c r="A7" s="153"/>
      <c r="B7" s="2" t="s">
        <v>32</v>
      </c>
      <c r="C7" s="11" t="s">
        <v>23</v>
      </c>
      <c r="D7" s="46">
        <v>104</v>
      </c>
      <c r="E7" s="15" t="s">
        <v>31</v>
      </c>
      <c r="F7" s="68">
        <v>42223.229166666664</v>
      </c>
      <c r="G7" s="49">
        <v>42223.270833333336</v>
      </c>
      <c r="H7" s="14">
        <v>21800</v>
      </c>
      <c r="I7" s="14">
        <v>92.4</v>
      </c>
      <c r="J7" s="14">
        <v>2.7</v>
      </c>
      <c r="K7" s="14">
        <v>68100</v>
      </c>
      <c r="L7" s="14">
        <v>363.6</v>
      </c>
      <c r="M7" s="14">
        <v>121000</v>
      </c>
      <c r="N7" s="14">
        <v>1980</v>
      </c>
      <c r="O7" s="14">
        <v>11400</v>
      </c>
      <c r="P7" s="14">
        <v>1110</v>
      </c>
      <c r="Q7" s="14">
        <v>4.4000000000000004</v>
      </c>
      <c r="R7" s="14">
        <v>9400</v>
      </c>
      <c r="S7" s="14">
        <v>10400</v>
      </c>
      <c r="T7" s="14"/>
      <c r="U7" s="27">
        <f t="shared" si="0"/>
        <v>146.346</v>
      </c>
    </row>
    <row r="8" spans="1:35" s="1" customFormat="1" x14ac:dyDescent="0.2">
      <c r="A8" s="153"/>
      <c r="B8" s="11" t="s">
        <v>33</v>
      </c>
      <c r="C8" s="11" t="s">
        <v>24</v>
      </c>
      <c r="D8" s="12">
        <v>132</v>
      </c>
      <c r="E8" s="11" t="s">
        <v>31</v>
      </c>
      <c r="F8" s="13">
        <v>42223.604166666664</v>
      </c>
      <c r="G8" s="49">
        <v>42223.606944444444</v>
      </c>
      <c r="H8" s="14">
        <v>15800</v>
      </c>
      <c r="I8" s="14">
        <v>57.7</v>
      </c>
      <c r="J8" s="14">
        <v>2</v>
      </c>
      <c r="K8" s="14">
        <v>74400</v>
      </c>
      <c r="L8" s="14">
        <v>232.3</v>
      </c>
      <c r="M8" s="14">
        <v>76400</v>
      </c>
      <c r="N8" s="14">
        <v>1410</v>
      </c>
      <c r="O8" s="14">
        <v>11100</v>
      </c>
      <c r="P8" s="14">
        <v>792</v>
      </c>
      <c r="Q8" s="14">
        <v>3.4</v>
      </c>
      <c r="R8" s="14">
        <v>7700</v>
      </c>
      <c r="S8" s="14">
        <v>11700</v>
      </c>
      <c r="T8" s="14">
        <v>535</v>
      </c>
      <c r="U8" s="27">
        <f t="shared" si="0"/>
        <v>95.227000000000004</v>
      </c>
    </row>
    <row r="9" spans="1:35" s="1" customFormat="1" ht="12" customHeight="1" x14ac:dyDescent="0.2">
      <c r="A9" s="153"/>
      <c r="B9" s="11" t="s">
        <v>15</v>
      </c>
      <c r="C9" s="11" t="s">
        <v>19</v>
      </c>
      <c r="D9" s="12">
        <v>16.357600000000001</v>
      </c>
      <c r="E9" s="11" t="s">
        <v>30</v>
      </c>
      <c r="F9" s="13">
        <v>42221.614583333336</v>
      </c>
      <c r="G9" s="49">
        <v>42221.677083333336</v>
      </c>
      <c r="H9" s="14">
        <v>126000</v>
      </c>
      <c r="I9" s="14">
        <v>1080</v>
      </c>
      <c r="J9" s="14">
        <v>28.3</v>
      </c>
      <c r="K9" s="14">
        <v>98400</v>
      </c>
      <c r="L9" s="14">
        <v>4820</v>
      </c>
      <c r="M9" s="14">
        <v>1250000</v>
      </c>
      <c r="N9" s="14">
        <v>25600</v>
      </c>
      <c r="O9" s="14">
        <v>41800</v>
      </c>
      <c r="P9" s="14">
        <v>12200</v>
      </c>
      <c r="Q9" s="14">
        <v>25</v>
      </c>
      <c r="R9" s="14">
        <v>28600</v>
      </c>
      <c r="S9" s="14">
        <v>4750</v>
      </c>
      <c r="T9" s="14">
        <v>6840</v>
      </c>
      <c r="U9" s="27">
        <f t="shared" si="0"/>
        <v>1426.54</v>
      </c>
    </row>
    <row r="10" spans="1:35" s="1" customFormat="1" x14ac:dyDescent="0.2">
      <c r="A10" s="153"/>
      <c r="B10" s="11" t="s">
        <v>16</v>
      </c>
      <c r="C10" s="11" t="s">
        <v>20</v>
      </c>
      <c r="D10" s="12">
        <v>64.0458</v>
      </c>
      <c r="E10" s="11" t="s">
        <v>31</v>
      </c>
      <c r="F10" s="13">
        <v>42222.364583333336</v>
      </c>
      <c r="G10" s="49">
        <v>42222.375</v>
      </c>
      <c r="H10" s="14">
        <v>31400</v>
      </c>
      <c r="I10" s="14">
        <v>264</v>
      </c>
      <c r="J10" s="14">
        <v>6.13</v>
      </c>
      <c r="K10" s="14">
        <v>48500</v>
      </c>
      <c r="L10" s="14">
        <v>1120</v>
      </c>
      <c r="M10" s="14">
        <v>326000</v>
      </c>
      <c r="N10" s="14">
        <v>5720</v>
      </c>
      <c r="O10" s="14">
        <v>12100</v>
      </c>
      <c r="P10" s="14">
        <v>3040</v>
      </c>
      <c r="Q10" s="14">
        <v>6.25</v>
      </c>
      <c r="R10" s="14">
        <v>8400</v>
      </c>
      <c r="S10" s="14">
        <v>2710</v>
      </c>
      <c r="T10" s="14">
        <v>1860</v>
      </c>
      <c r="U10" s="27">
        <f t="shared" si="0"/>
        <v>369.404</v>
      </c>
    </row>
    <row r="11" spans="1:35" s="1" customFormat="1" x14ac:dyDescent="0.2">
      <c r="A11" s="153"/>
      <c r="B11" s="11" t="s">
        <v>44</v>
      </c>
      <c r="C11" s="11" t="s">
        <v>45</v>
      </c>
      <c r="D11" s="12">
        <v>162.9</v>
      </c>
      <c r="E11" s="11" t="s">
        <v>30</v>
      </c>
      <c r="F11" s="13">
        <v>42224.083333333336</v>
      </c>
      <c r="G11" s="49">
        <v>42224.347222222219</v>
      </c>
      <c r="H11" s="14">
        <v>4200</v>
      </c>
      <c r="I11" s="14">
        <v>11</v>
      </c>
      <c r="J11" s="14">
        <v>0.55000000000000004</v>
      </c>
      <c r="K11" s="14">
        <v>69000</v>
      </c>
      <c r="L11" s="14">
        <v>49</v>
      </c>
      <c r="M11" s="14">
        <v>15000</v>
      </c>
      <c r="N11" s="14">
        <v>230</v>
      </c>
      <c r="O11" s="14">
        <v>9400</v>
      </c>
      <c r="P11" s="14">
        <v>260</v>
      </c>
      <c r="Q11" s="14">
        <v>2.1</v>
      </c>
      <c r="R11" s="14">
        <v>3700</v>
      </c>
      <c r="S11" s="14">
        <v>15000</v>
      </c>
      <c r="T11" s="14">
        <v>180</v>
      </c>
      <c r="U11" s="27">
        <f t="shared" si="0"/>
        <v>19.93</v>
      </c>
    </row>
    <row r="12" spans="1:35" s="1" customFormat="1" x14ac:dyDescent="0.2">
      <c r="A12" s="153"/>
      <c r="B12" s="11" t="s">
        <v>34</v>
      </c>
      <c r="C12" s="11" t="s">
        <v>25</v>
      </c>
      <c r="D12" s="12">
        <v>164</v>
      </c>
      <c r="E12" s="11" t="s">
        <v>79</v>
      </c>
      <c r="F12" s="13">
        <v>42224.052083333336</v>
      </c>
      <c r="G12" s="49">
        <v>42224.243055555555</v>
      </c>
      <c r="H12" s="14">
        <v>4300</v>
      </c>
      <c r="I12" s="14">
        <v>21</v>
      </c>
      <c r="J12" s="14"/>
      <c r="K12" s="14">
        <v>62000</v>
      </c>
      <c r="L12" s="14">
        <v>90</v>
      </c>
      <c r="M12" s="14"/>
      <c r="N12" s="14">
        <v>460</v>
      </c>
      <c r="O12" s="14">
        <v>10000</v>
      </c>
      <c r="P12" s="14">
        <v>330</v>
      </c>
      <c r="Q12" s="14"/>
      <c r="R12" s="14"/>
      <c r="S12" s="14"/>
      <c r="T12" s="14">
        <v>310</v>
      </c>
      <c r="U12" s="27">
        <f t="shared" si="0"/>
        <v>5.5110000000000001</v>
      </c>
      <c r="W12" s="29"/>
    </row>
    <row r="13" spans="1:35" s="1" customFormat="1" x14ac:dyDescent="0.2">
      <c r="A13" s="153"/>
      <c r="B13" s="11" t="s">
        <v>17</v>
      </c>
      <c r="C13" s="11" t="s">
        <v>22</v>
      </c>
      <c r="D13" s="12">
        <v>176.63310000000001</v>
      </c>
      <c r="E13" s="11" t="s">
        <v>30</v>
      </c>
      <c r="F13" s="13">
        <v>42224.208333333336</v>
      </c>
      <c r="G13" s="49">
        <v>42224.493055555555</v>
      </c>
      <c r="H13" s="14">
        <v>5300</v>
      </c>
      <c r="I13" s="14">
        <v>11</v>
      </c>
      <c r="J13" s="14">
        <v>0.5</v>
      </c>
      <c r="K13" s="14">
        <v>69000</v>
      </c>
      <c r="L13" s="14">
        <v>47</v>
      </c>
      <c r="M13" s="14">
        <v>16000</v>
      </c>
      <c r="N13" s="14">
        <v>220</v>
      </c>
      <c r="O13" s="14">
        <v>9400</v>
      </c>
      <c r="P13" s="14">
        <v>220</v>
      </c>
      <c r="Q13" s="14">
        <v>2.1</v>
      </c>
      <c r="R13" s="14">
        <v>4000</v>
      </c>
      <c r="S13" s="14">
        <v>17000</v>
      </c>
      <c r="T13" s="14">
        <v>20</v>
      </c>
      <c r="U13" s="27">
        <f t="shared" si="0"/>
        <v>21.818000000000001</v>
      </c>
    </row>
    <row r="14" spans="1:35" s="1" customFormat="1" ht="13.5" customHeight="1" x14ac:dyDescent="0.2">
      <c r="A14" s="153"/>
      <c r="B14" s="11"/>
      <c r="C14" s="11" t="s">
        <v>26</v>
      </c>
      <c r="D14" s="12">
        <v>189.4</v>
      </c>
      <c r="E14" s="11" t="s">
        <v>79</v>
      </c>
      <c r="F14" s="13">
        <v>42224.364583333336</v>
      </c>
      <c r="G14" s="49">
        <v>42224.291666666664</v>
      </c>
      <c r="H14" s="14">
        <v>5600</v>
      </c>
      <c r="I14" s="14">
        <v>1</v>
      </c>
      <c r="J14" s="14"/>
      <c r="K14" s="14">
        <v>69000</v>
      </c>
      <c r="L14" s="14"/>
      <c r="M14" s="14"/>
      <c r="N14" s="14">
        <v>16</v>
      </c>
      <c r="O14" s="14">
        <v>12000</v>
      </c>
      <c r="P14" s="14">
        <v>160</v>
      </c>
      <c r="Q14" s="14"/>
      <c r="R14" s="14"/>
      <c r="S14" s="14"/>
      <c r="T14" s="14">
        <v>50</v>
      </c>
      <c r="U14" s="27">
        <f t="shared" si="0"/>
        <v>5.827</v>
      </c>
      <c r="W14"/>
      <c r="X14"/>
      <c r="Y14"/>
      <c r="Z14"/>
      <c r="AA14"/>
      <c r="AB14"/>
      <c r="AC14"/>
      <c r="AD14"/>
      <c r="AE14"/>
      <c r="AF14"/>
      <c r="AG14"/>
      <c r="AH14"/>
      <c r="AI14"/>
    </row>
    <row r="16" spans="1:35" x14ac:dyDescent="0.2">
      <c r="H16" s="141" t="s">
        <v>108</v>
      </c>
      <c r="I16" s="141" t="s">
        <v>108</v>
      </c>
      <c r="J16" s="141" t="s">
        <v>108</v>
      </c>
      <c r="K16" s="141" t="s">
        <v>108</v>
      </c>
      <c r="L16" s="141" t="s">
        <v>108</v>
      </c>
      <c r="M16" s="141" t="s">
        <v>108</v>
      </c>
      <c r="N16" s="141" t="s">
        <v>108</v>
      </c>
      <c r="O16" s="141" t="s">
        <v>108</v>
      </c>
      <c r="P16" s="141" t="s">
        <v>108</v>
      </c>
      <c r="Q16" s="141" t="s">
        <v>108</v>
      </c>
      <c r="R16" s="141" t="s">
        <v>108</v>
      </c>
      <c r="S16" s="141" t="s">
        <v>108</v>
      </c>
      <c r="T16" s="141" t="s">
        <v>108</v>
      </c>
    </row>
    <row r="17" spans="1:20" x14ac:dyDescent="0.2">
      <c r="A17" s="153" t="s">
        <v>103</v>
      </c>
      <c r="B17" s="15" t="s">
        <v>28</v>
      </c>
      <c r="C17" s="15" t="s">
        <v>18</v>
      </c>
      <c r="D17" s="16">
        <v>15.5</v>
      </c>
      <c r="E17" s="15" t="s">
        <v>31</v>
      </c>
      <c r="F17" s="17">
        <v>42221.53125</v>
      </c>
      <c r="G17" s="49">
        <v>42221.53125</v>
      </c>
      <c r="H17" s="138">
        <v>6.0413926851582254</v>
      </c>
      <c r="I17" s="138">
        <v>3.9824069288637949</v>
      </c>
      <c r="J17" s="138">
        <v>3.4771212547196626</v>
      </c>
      <c r="K17" s="138">
        <v>5.7226339225338121</v>
      </c>
      <c r="L17" s="138">
        <v>4.6311189414124616</v>
      </c>
      <c r="M17" s="138">
        <v>7.0632207355819947</v>
      </c>
      <c r="N17" s="138">
        <v>5.318063334962762</v>
      </c>
      <c r="O17" s="138">
        <v>5.5118833609788744</v>
      </c>
      <c r="P17" s="138">
        <v>4.9583201512712174</v>
      </c>
      <c r="Q17" s="138">
        <v>2.5078558716958308</v>
      </c>
      <c r="R17" s="138">
        <v>5.8739015978644611</v>
      </c>
      <c r="S17" s="138">
        <v>4.9169905627979658</v>
      </c>
      <c r="T17" s="138">
        <v>4.7096853956064457</v>
      </c>
    </row>
    <row r="18" spans="1:20" x14ac:dyDescent="0.2">
      <c r="A18" s="153"/>
      <c r="B18" s="66"/>
      <c r="C18" s="53" t="s">
        <v>81</v>
      </c>
      <c r="D18" s="54">
        <v>189.59</v>
      </c>
      <c r="E18" s="35" t="s">
        <v>79</v>
      </c>
      <c r="F18" s="69">
        <v>42224.395833333336</v>
      </c>
      <c r="G18" s="69">
        <v>42224.395833333336</v>
      </c>
      <c r="H18" s="138">
        <v>3.6523430550627149</v>
      </c>
      <c r="I18" s="138">
        <v>1.414973347970818</v>
      </c>
      <c r="J18" s="138"/>
      <c r="K18" s="138">
        <v>-0.7430658821097571</v>
      </c>
      <c r="L18" s="138">
        <v>2.0530784434834195</v>
      </c>
      <c r="M18" s="138">
        <v>4.5622928644564746</v>
      </c>
      <c r="N18" s="138">
        <v>2.741939077729199</v>
      </c>
      <c r="O18" s="138"/>
      <c r="P18" s="138">
        <v>2.6522463410033232</v>
      </c>
      <c r="Q18" s="138">
        <v>0.6020599913279624</v>
      </c>
      <c r="R18" s="138"/>
      <c r="S18" s="138"/>
      <c r="T18" s="138">
        <v>2.5599066250361124</v>
      </c>
    </row>
    <row r="19" spans="1:20" x14ac:dyDescent="0.2">
      <c r="A19" s="153"/>
      <c r="B19" s="50" t="s">
        <v>65</v>
      </c>
      <c r="C19" s="11" t="s">
        <v>21</v>
      </c>
      <c r="D19" s="51">
        <v>93.824755199999998</v>
      </c>
      <c r="E19" s="15" t="s">
        <v>31</v>
      </c>
      <c r="F19" s="135">
        <v>42223.052083666662</v>
      </c>
      <c r="G19" s="49">
        <v>42223.052083333336</v>
      </c>
      <c r="H19" s="138">
        <v>4.4184670209466006</v>
      </c>
      <c r="I19" s="138">
        <v>2.0644579892269186</v>
      </c>
      <c r="J19" s="138">
        <v>0.70757017609793638</v>
      </c>
      <c r="K19" s="138">
        <v>4.8644873484710525</v>
      </c>
      <c r="L19" s="138">
        <v>2.8142475957319202</v>
      </c>
      <c r="M19" s="138">
        <v>5.2600713879850751</v>
      </c>
      <c r="N19" s="138">
        <v>3.2648178230095364</v>
      </c>
      <c r="O19" s="138">
        <v>4.1367205671564067</v>
      </c>
      <c r="P19" s="138">
        <v>3.2810333672477277</v>
      </c>
      <c r="Q19" s="138">
        <v>0.27875360095282892</v>
      </c>
      <c r="R19" s="138">
        <v>3.8518085142282374</v>
      </c>
      <c r="S19" s="138">
        <v>4.0046222657007826</v>
      </c>
      <c r="T19" s="138">
        <v>3.0934216851622351</v>
      </c>
    </row>
    <row r="20" spans="1:20" x14ac:dyDescent="0.2">
      <c r="A20" s="153"/>
      <c r="B20" s="2" t="s">
        <v>32</v>
      </c>
      <c r="C20" s="11" t="s">
        <v>23</v>
      </c>
      <c r="D20" s="46">
        <v>104</v>
      </c>
      <c r="E20" s="15" t="s">
        <v>31</v>
      </c>
      <c r="F20" s="68">
        <v>42223.229166666664</v>
      </c>
      <c r="G20" s="49">
        <v>42223.270833333336</v>
      </c>
      <c r="H20" s="138">
        <v>4.3384564936046051</v>
      </c>
      <c r="I20" s="138">
        <v>1.9656719712201067</v>
      </c>
      <c r="J20" s="138">
        <v>0.43136376415898736</v>
      </c>
      <c r="K20" s="138">
        <v>4.8331471119127851</v>
      </c>
      <c r="L20" s="138">
        <v>2.5606238745499299</v>
      </c>
      <c r="M20" s="138">
        <v>5.0827853703164498</v>
      </c>
      <c r="N20" s="138">
        <v>3.2966651902615309</v>
      </c>
      <c r="O20" s="138">
        <v>4.0569048513364727</v>
      </c>
      <c r="P20" s="138">
        <v>3.0453229787866576</v>
      </c>
      <c r="Q20" s="138">
        <v>0.64345267648618742</v>
      </c>
      <c r="R20" s="138">
        <v>3.9731278535996988</v>
      </c>
      <c r="S20" s="138">
        <v>4.0170333392987807</v>
      </c>
      <c r="T20" s="138"/>
    </row>
    <row r="21" spans="1:20" x14ac:dyDescent="0.2">
      <c r="A21" s="153"/>
      <c r="B21" s="11" t="s">
        <v>33</v>
      </c>
      <c r="C21" s="11" t="s">
        <v>24</v>
      </c>
      <c r="D21" s="12">
        <v>132</v>
      </c>
      <c r="E21" s="11" t="s">
        <v>31</v>
      </c>
      <c r="F21" s="13">
        <v>42223.604166666664</v>
      </c>
      <c r="G21" s="49">
        <v>42223.606944444444</v>
      </c>
      <c r="H21" s="138">
        <v>4.1986570869544222</v>
      </c>
      <c r="I21" s="138">
        <v>1.7611758131557314</v>
      </c>
      <c r="J21" s="138">
        <v>0.3010299956639812</v>
      </c>
      <c r="K21" s="138">
        <v>4.8715729355458786</v>
      </c>
      <c r="L21" s="138">
        <v>2.3660492098002353</v>
      </c>
      <c r="M21" s="138">
        <v>4.8830933585756897</v>
      </c>
      <c r="N21" s="138">
        <v>3.1492191126553797</v>
      </c>
      <c r="O21" s="138">
        <v>4.0453229787866576</v>
      </c>
      <c r="P21" s="138">
        <v>2.8987251815894934</v>
      </c>
      <c r="Q21" s="138">
        <v>0.53147891704225514</v>
      </c>
      <c r="R21" s="138">
        <v>3.8864907251724818</v>
      </c>
      <c r="S21" s="138">
        <v>4.0681858617461613</v>
      </c>
      <c r="T21" s="138">
        <v>2.7283537820212285</v>
      </c>
    </row>
    <row r="22" spans="1:20" x14ac:dyDescent="0.2">
      <c r="A22" s="153"/>
      <c r="B22" s="11" t="s">
        <v>15</v>
      </c>
      <c r="C22" s="11" t="s">
        <v>19</v>
      </c>
      <c r="D22" s="12">
        <v>16.357600000000001</v>
      </c>
      <c r="E22" s="11" t="s">
        <v>30</v>
      </c>
      <c r="F22" s="13">
        <v>42221.614583333336</v>
      </c>
      <c r="G22" s="49">
        <v>42221.677083333336</v>
      </c>
      <c r="H22" s="138">
        <v>5.1003705451175625</v>
      </c>
      <c r="I22" s="138">
        <v>3.0334237554869499</v>
      </c>
      <c r="J22" s="138">
        <v>1.4517864355242902</v>
      </c>
      <c r="K22" s="138">
        <v>4.9929950984313418</v>
      </c>
      <c r="L22" s="138">
        <v>3.6830470382388496</v>
      </c>
      <c r="M22" s="138">
        <v>6.0969100130080562</v>
      </c>
      <c r="N22" s="138">
        <v>4.4082399653118491</v>
      </c>
      <c r="O22" s="138">
        <v>4.6211762817750355</v>
      </c>
      <c r="P22" s="138">
        <v>4.0863598306747484</v>
      </c>
      <c r="Q22" s="138">
        <v>1.3979400086720377</v>
      </c>
      <c r="R22" s="138">
        <v>4.4563660331290427</v>
      </c>
      <c r="S22" s="138">
        <v>3.6766936096248664</v>
      </c>
      <c r="T22" s="138">
        <v>3.8350561017201161</v>
      </c>
    </row>
    <row r="23" spans="1:20" x14ac:dyDescent="0.2">
      <c r="A23" s="153"/>
      <c r="B23" s="11" t="s">
        <v>16</v>
      </c>
      <c r="C23" s="11" t="s">
        <v>20</v>
      </c>
      <c r="D23" s="12">
        <v>64.0458</v>
      </c>
      <c r="E23" s="11" t="s">
        <v>31</v>
      </c>
      <c r="F23" s="13">
        <v>42222.364583333336</v>
      </c>
      <c r="G23" s="49">
        <v>42222.375</v>
      </c>
      <c r="H23" s="138">
        <v>4.4969296480732153</v>
      </c>
      <c r="I23" s="138">
        <v>2.4216039268698313</v>
      </c>
      <c r="J23" s="138">
        <v>0.78746047451841505</v>
      </c>
      <c r="K23" s="138">
        <v>4.685741738602264</v>
      </c>
      <c r="L23" s="138">
        <v>3.0492180226701815</v>
      </c>
      <c r="M23" s="138">
        <v>5.5132176000679394</v>
      </c>
      <c r="N23" s="138">
        <v>3.7573960287930244</v>
      </c>
      <c r="O23" s="138">
        <v>4.0827853703164498</v>
      </c>
      <c r="P23" s="138">
        <v>3.4828735836087539</v>
      </c>
      <c r="Q23" s="138">
        <v>0.79588001734407521</v>
      </c>
      <c r="R23" s="138">
        <v>3.9242792860618816</v>
      </c>
      <c r="S23" s="138">
        <v>3.4329692908744058</v>
      </c>
      <c r="T23" s="138">
        <v>3.2695129442179165</v>
      </c>
    </row>
    <row r="24" spans="1:20" x14ac:dyDescent="0.2">
      <c r="A24" s="153"/>
      <c r="B24" s="11" t="s">
        <v>44</v>
      </c>
      <c r="C24" s="11" t="s">
        <v>45</v>
      </c>
      <c r="D24" s="12">
        <v>162.9</v>
      </c>
      <c r="E24" s="11" t="s">
        <v>30</v>
      </c>
      <c r="F24" s="13">
        <v>42224.083333333336</v>
      </c>
      <c r="G24" s="49">
        <v>42224.347222222219</v>
      </c>
      <c r="H24" s="138">
        <v>3.6232492903979003</v>
      </c>
      <c r="I24" s="138">
        <v>1.0413926851582251</v>
      </c>
      <c r="J24" s="138">
        <v>-0.25963731050575611</v>
      </c>
      <c r="K24" s="138">
        <v>4.8388490907372557</v>
      </c>
      <c r="L24" s="138">
        <v>1.6901960800285136</v>
      </c>
      <c r="M24" s="138">
        <v>4.1760912590556813</v>
      </c>
      <c r="N24" s="138">
        <v>2.3617278360175931</v>
      </c>
      <c r="O24" s="138">
        <v>3.9731278535996988</v>
      </c>
      <c r="P24" s="138">
        <v>2.4149733479708178</v>
      </c>
      <c r="Q24" s="138">
        <v>0.3222192947339193</v>
      </c>
      <c r="R24" s="138">
        <v>3.568201724066995</v>
      </c>
      <c r="S24" s="138">
        <v>4.1760912590556813</v>
      </c>
      <c r="T24" s="138">
        <v>2.255272505103306</v>
      </c>
    </row>
    <row r="25" spans="1:20" x14ac:dyDescent="0.2">
      <c r="A25" s="153"/>
      <c r="B25" s="11" t="s">
        <v>34</v>
      </c>
      <c r="C25" s="11" t="s">
        <v>25</v>
      </c>
      <c r="D25" s="12">
        <v>164</v>
      </c>
      <c r="E25" s="11" t="s">
        <v>79</v>
      </c>
      <c r="F25" s="13">
        <v>42224.052083333336</v>
      </c>
      <c r="G25" s="49">
        <v>42224.243055555555</v>
      </c>
      <c r="H25" s="138">
        <v>3.6334684555795866</v>
      </c>
      <c r="I25" s="138">
        <v>1.3222192947339193</v>
      </c>
      <c r="J25" s="138"/>
      <c r="K25" s="138">
        <v>4.7923916894982534</v>
      </c>
      <c r="L25" s="138">
        <v>1.954242509439325</v>
      </c>
      <c r="M25" s="138"/>
      <c r="N25" s="138">
        <v>2.6627578316815739</v>
      </c>
      <c r="O25" s="138">
        <v>4</v>
      </c>
      <c r="P25" s="138">
        <v>2.5185139398778875</v>
      </c>
      <c r="Q25" s="138"/>
      <c r="R25" s="138"/>
      <c r="S25" s="138"/>
      <c r="T25" s="138">
        <v>2.4913616938342726</v>
      </c>
    </row>
    <row r="26" spans="1:20" x14ac:dyDescent="0.2">
      <c r="A26" s="153"/>
      <c r="B26" s="11" t="s">
        <v>17</v>
      </c>
      <c r="C26" s="11" t="s">
        <v>22</v>
      </c>
      <c r="D26" s="12">
        <v>176.63310000000001</v>
      </c>
      <c r="E26" s="11" t="s">
        <v>30</v>
      </c>
      <c r="F26" s="13">
        <v>42224.208333333336</v>
      </c>
      <c r="G26" s="49">
        <v>42224.493055555555</v>
      </c>
      <c r="H26" s="138">
        <v>3.7242758696007892</v>
      </c>
      <c r="I26" s="138">
        <v>1.0413926851582251</v>
      </c>
      <c r="J26" s="138">
        <v>-0.3010299956639812</v>
      </c>
      <c r="K26" s="138">
        <v>4.8388490907372557</v>
      </c>
      <c r="L26" s="138">
        <v>1.6720978579357175</v>
      </c>
      <c r="M26" s="138">
        <v>4.204119982655925</v>
      </c>
      <c r="N26" s="138">
        <v>2.3424226808222062</v>
      </c>
      <c r="O26" s="138">
        <v>3.9731278535996988</v>
      </c>
      <c r="P26" s="138">
        <v>2.3424226808222062</v>
      </c>
      <c r="Q26" s="138">
        <v>0.3222192947339193</v>
      </c>
      <c r="R26" s="138">
        <v>3.6020599913279625</v>
      </c>
      <c r="S26" s="138">
        <v>4.2304489213782741</v>
      </c>
      <c r="T26" s="138">
        <v>1.3010299956639813</v>
      </c>
    </row>
    <row r="27" spans="1:20" x14ac:dyDescent="0.2">
      <c r="A27" s="153"/>
      <c r="B27" s="11"/>
      <c r="C27" s="11" t="s">
        <v>26</v>
      </c>
      <c r="D27" s="12">
        <v>189.4</v>
      </c>
      <c r="E27" s="11" t="s">
        <v>79</v>
      </c>
      <c r="F27" s="13">
        <v>42224.364583333336</v>
      </c>
      <c r="G27" s="49">
        <v>42224.291666666664</v>
      </c>
      <c r="H27" s="138">
        <v>3.7481880270062002</v>
      </c>
      <c r="I27" s="138"/>
      <c r="J27" s="138"/>
      <c r="K27" s="138">
        <v>4.8388490907372557</v>
      </c>
      <c r="L27" s="138"/>
      <c r="M27" s="138"/>
      <c r="N27" s="138">
        <v>1.2041199826559248</v>
      </c>
      <c r="O27" s="138">
        <v>4.0791812460476251</v>
      </c>
      <c r="P27" s="138">
        <v>2.2041199826559246</v>
      </c>
      <c r="Q27" s="138"/>
      <c r="R27" s="138"/>
      <c r="S27" s="138"/>
      <c r="T27" s="138">
        <v>1.6989700043360187</v>
      </c>
    </row>
    <row r="35" spans="2:30" x14ac:dyDescent="0.2">
      <c r="AA35" s="37" t="s">
        <v>66</v>
      </c>
      <c r="AB35" s="37"/>
      <c r="AC35" s="1"/>
      <c r="AD35" s="1"/>
    </row>
    <row r="36" spans="2:30" ht="14.25" x14ac:dyDescent="0.2">
      <c r="AA36" s="41"/>
      <c r="AB36" s="43" t="s">
        <v>83</v>
      </c>
      <c r="AC36" s="43" t="s">
        <v>82</v>
      </c>
      <c r="AD36" s="43" t="s">
        <v>104</v>
      </c>
    </row>
    <row r="37" spans="2:30" x14ac:dyDescent="0.2">
      <c r="AA37" s="42" t="s">
        <v>67</v>
      </c>
      <c r="AB37" s="41">
        <v>8.4423999999999992</v>
      </c>
      <c r="AC37" s="41">
        <v>-0.879</v>
      </c>
      <c r="AD37" s="139">
        <v>0.99950000000000006</v>
      </c>
    </row>
    <row r="38" spans="2:30" ht="15.75" x14ac:dyDescent="0.25">
      <c r="B38" s="136" t="s">
        <v>99</v>
      </c>
      <c r="AA38" s="42" t="s">
        <v>68</v>
      </c>
      <c r="AB38" s="41">
        <v>6.7927</v>
      </c>
      <c r="AC38" s="41">
        <v>-1.0249999999999999</v>
      </c>
      <c r="AD38" s="139">
        <v>0.999</v>
      </c>
    </row>
    <row r="39" spans="2:30" ht="18.75" x14ac:dyDescent="0.3">
      <c r="B39" s="151" t="s">
        <v>110</v>
      </c>
      <c r="AA39" s="42" t="s">
        <v>69</v>
      </c>
      <c r="AB39" s="41">
        <v>7.4530000000000003</v>
      </c>
      <c r="AC39" s="41">
        <v>-1.03</v>
      </c>
      <c r="AD39" s="139">
        <v>0.99060000000000004</v>
      </c>
    </row>
    <row r="40" spans="2:30" x14ac:dyDescent="0.2">
      <c r="AA40" s="42" t="s">
        <v>71</v>
      </c>
      <c r="AB40" s="41">
        <v>9.8012999999999995</v>
      </c>
      <c r="AC40" s="41">
        <v>-0.999</v>
      </c>
      <c r="AD40" s="139">
        <v>0.99829999999999997</v>
      </c>
    </row>
    <row r="41" spans="2:30" x14ac:dyDescent="0.2">
      <c r="AA41" s="42" t="s">
        <v>72</v>
      </c>
      <c r="AB41" s="41">
        <v>8.1378000000000004</v>
      </c>
      <c r="AC41" s="41">
        <v>-1.0289999999999999</v>
      </c>
      <c r="AD41" s="139">
        <v>0.99329999999999996</v>
      </c>
    </row>
    <row r="42" spans="2:30" x14ac:dyDescent="0.2">
      <c r="AA42" s="42" t="s">
        <v>70</v>
      </c>
      <c r="AB42" s="41">
        <v>7.4824999999999999</v>
      </c>
      <c r="AC42" s="41">
        <v>-0.92100000000000004</v>
      </c>
      <c r="AD42" s="139">
        <v>0.99370000000000003</v>
      </c>
    </row>
    <row r="43" spans="2:30" x14ac:dyDescent="0.2">
      <c r="AA43" s="42" t="s">
        <v>73</v>
      </c>
      <c r="AB43" s="41">
        <v>4.5938999999999997</v>
      </c>
      <c r="AC43" s="41">
        <v>-0.76</v>
      </c>
      <c r="AD43" s="139">
        <v>0.99990000000000001</v>
      </c>
    </row>
    <row r="44" spans="2:30" x14ac:dyDescent="0.2">
      <c r="AA44" s="42" t="s">
        <v>74</v>
      </c>
      <c r="AB44" s="41">
        <v>7.0628000000000002</v>
      </c>
      <c r="AC44" s="41">
        <v>-0.85899999999999999</v>
      </c>
      <c r="AD44" s="139">
        <v>0.99590000000000001</v>
      </c>
    </row>
    <row r="49" spans="2:21" ht="11.25" customHeight="1" x14ac:dyDescent="0.2"/>
    <row r="50" spans="2:21" ht="11.25" customHeight="1" x14ac:dyDescent="0.2"/>
    <row r="51" spans="2:21" ht="11.25" customHeight="1" x14ac:dyDescent="0.2"/>
    <row r="52" spans="2:21" ht="11.25" customHeight="1" x14ac:dyDescent="0.2">
      <c r="B52" s="4" t="s">
        <v>101</v>
      </c>
    </row>
    <row r="53" spans="2:21" ht="11.25" customHeight="1" x14ac:dyDescent="0.2">
      <c r="B53" t="s">
        <v>88</v>
      </c>
    </row>
    <row r="54" spans="2:21" ht="11.25" customHeight="1" x14ac:dyDescent="0.2">
      <c r="B54" t="s">
        <v>87</v>
      </c>
    </row>
    <row r="55" spans="2:21" ht="11.25" customHeight="1" x14ac:dyDescent="0.2"/>
    <row r="56" spans="2:21" ht="11.25" customHeight="1" x14ac:dyDescent="0.2"/>
    <row r="57" spans="2:21" ht="12" customHeight="1" x14ac:dyDescent="0.2"/>
    <row r="63" spans="2:21" s="1" customFormat="1" x14ac:dyDescent="0.2">
      <c r="B63"/>
      <c r="C63"/>
      <c r="D63"/>
      <c r="E63"/>
      <c r="F63"/>
      <c r="G63"/>
      <c r="H63"/>
      <c r="I63"/>
      <c r="J63"/>
      <c r="K63"/>
      <c r="M63"/>
      <c r="N63"/>
      <c r="O63"/>
      <c r="P63"/>
      <c r="Q63"/>
      <c r="R63"/>
      <c r="S63"/>
      <c r="T63"/>
      <c r="U63"/>
    </row>
    <row r="64" spans="2:21" s="1" customFormat="1" x14ac:dyDescent="0.2">
      <c r="B64"/>
      <c r="C64"/>
      <c r="D64"/>
      <c r="E64"/>
      <c r="F64"/>
      <c r="G64"/>
      <c r="H64"/>
      <c r="I64"/>
      <c r="J64"/>
      <c r="K64"/>
      <c r="L64"/>
      <c r="M64"/>
      <c r="N64"/>
      <c r="O64"/>
      <c r="P64"/>
      <c r="Q64"/>
      <c r="R64"/>
      <c r="S64"/>
      <c r="T64"/>
      <c r="U64"/>
    </row>
    <row r="65" spans="2:21" s="1" customFormat="1" x14ac:dyDescent="0.2">
      <c r="B65"/>
      <c r="C65"/>
      <c r="D65"/>
      <c r="E65"/>
      <c r="F65"/>
      <c r="G65"/>
      <c r="H65"/>
      <c r="I65"/>
      <c r="J65"/>
      <c r="K65"/>
      <c r="L65"/>
      <c r="M65"/>
      <c r="N65"/>
      <c r="O65"/>
      <c r="P65"/>
      <c r="Q65"/>
      <c r="R65"/>
      <c r="S65"/>
      <c r="T65"/>
      <c r="U65"/>
    </row>
    <row r="66" spans="2:21" s="1" customFormat="1" x14ac:dyDescent="0.2">
      <c r="B66"/>
      <c r="C66"/>
      <c r="D66"/>
      <c r="E66"/>
      <c r="F66"/>
      <c r="G66"/>
      <c r="H66"/>
      <c r="I66"/>
      <c r="J66"/>
      <c r="K66"/>
      <c r="L66"/>
      <c r="M66"/>
      <c r="N66"/>
      <c r="O66"/>
      <c r="P66"/>
      <c r="Q66"/>
      <c r="R66"/>
      <c r="S66"/>
      <c r="T66"/>
      <c r="U66"/>
    </row>
    <row r="67" spans="2:21" s="1" customFormat="1" x14ac:dyDescent="0.2">
      <c r="B67"/>
      <c r="C67"/>
      <c r="D67"/>
      <c r="E67"/>
      <c r="F67"/>
      <c r="G67"/>
      <c r="H67"/>
      <c r="I67"/>
      <c r="J67"/>
      <c r="K67"/>
      <c r="L67"/>
      <c r="M67"/>
      <c r="N67"/>
      <c r="O67"/>
      <c r="P67"/>
      <c r="Q67"/>
      <c r="R67"/>
      <c r="S67"/>
      <c r="T67"/>
      <c r="U67"/>
    </row>
    <row r="68" spans="2:21" s="1" customFormat="1" x14ac:dyDescent="0.2">
      <c r="B68"/>
      <c r="C68"/>
      <c r="D68"/>
      <c r="E68"/>
      <c r="F68"/>
      <c r="G68"/>
      <c r="H68"/>
      <c r="I68"/>
      <c r="J68"/>
      <c r="K68"/>
      <c r="L68"/>
      <c r="M68"/>
      <c r="N68"/>
      <c r="O68"/>
      <c r="P68"/>
      <c r="Q68"/>
      <c r="R68"/>
      <c r="S68"/>
      <c r="T68"/>
      <c r="U68"/>
    </row>
    <row r="69" spans="2:21" s="1" customFormat="1" x14ac:dyDescent="0.2">
      <c r="B69"/>
      <c r="C69"/>
      <c r="D69"/>
      <c r="E69"/>
      <c r="F69"/>
      <c r="G69"/>
      <c r="H69"/>
      <c r="I69"/>
      <c r="J69"/>
      <c r="K69"/>
      <c r="L69"/>
      <c r="M69"/>
      <c r="N69"/>
      <c r="O69"/>
      <c r="P69"/>
      <c r="Q69"/>
      <c r="R69"/>
      <c r="S69"/>
      <c r="T69"/>
      <c r="U69"/>
    </row>
    <row r="70" spans="2:21" s="1" customFormat="1" x14ac:dyDescent="0.2">
      <c r="B70"/>
      <c r="C70"/>
      <c r="D70"/>
      <c r="E70"/>
      <c r="F70"/>
      <c r="G70"/>
      <c r="H70"/>
      <c r="I70"/>
      <c r="J70"/>
      <c r="K70"/>
      <c r="L70"/>
      <c r="M70"/>
      <c r="N70"/>
      <c r="O70"/>
      <c r="P70"/>
      <c r="Q70"/>
      <c r="R70"/>
      <c r="S70"/>
      <c r="T70"/>
      <c r="U70"/>
    </row>
    <row r="71" spans="2:21" s="1" customFormat="1" x14ac:dyDescent="0.2">
      <c r="B71"/>
      <c r="C71"/>
      <c r="D71"/>
      <c r="E71"/>
      <c r="F71"/>
      <c r="G71"/>
      <c r="H71"/>
      <c r="I71"/>
      <c r="J71"/>
      <c r="K71"/>
      <c r="L71"/>
      <c r="M71"/>
      <c r="N71"/>
      <c r="O71"/>
      <c r="P71"/>
      <c r="Q71"/>
      <c r="R71"/>
      <c r="S71"/>
      <c r="T71"/>
      <c r="U71"/>
    </row>
    <row r="72" spans="2:21" s="1" customFormat="1" x14ac:dyDescent="0.2">
      <c r="B72"/>
      <c r="C72"/>
      <c r="D72"/>
      <c r="E72"/>
      <c r="F72"/>
      <c r="G72"/>
      <c r="H72"/>
      <c r="I72"/>
      <c r="J72"/>
      <c r="K72"/>
      <c r="L72"/>
      <c r="M72"/>
      <c r="N72"/>
      <c r="O72"/>
      <c r="P72"/>
      <c r="Q72"/>
      <c r="R72"/>
      <c r="S72"/>
      <c r="T72"/>
      <c r="U72"/>
    </row>
    <row r="73" spans="2:21" s="1" customFormat="1" x14ac:dyDescent="0.2">
      <c r="B73"/>
      <c r="C73"/>
      <c r="D73"/>
      <c r="E73"/>
      <c r="F73"/>
      <c r="G73"/>
      <c r="H73"/>
      <c r="I73"/>
      <c r="J73"/>
      <c r="K73"/>
      <c r="L73"/>
      <c r="M73"/>
      <c r="N73"/>
      <c r="O73"/>
      <c r="P73"/>
      <c r="Q73"/>
      <c r="R73"/>
      <c r="S73"/>
      <c r="T73"/>
      <c r="U73"/>
    </row>
    <row r="74" spans="2:21" s="1" customFormat="1" x14ac:dyDescent="0.2">
      <c r="B74"/>
      <c r="C74"/>
      <c r="D74"/>
      <c r="E74"/>
      <c r="F74"/>
      <c r="G74"/>
      <c r="H74"/>
      <c r="I74"/>
      <c r="J74"/>
      <c r="K74"/>
      <c r="L74"/>
      <c r="M74"/>
      <c r="N74"/>
      <c r="O74"/>
      <c r="P74"/>
      <c r="Q74"/>
      <c r="R74"/>
      <c r="S74"/>
      <c r="T74"/>
      <c r="U74"/>
    </row>
    <row r="75" spans="2:21" s="1" customFormat="1" x14ac:dyDescent="0.2">
      <c r="B75"/>
      <c r="C75"/>
      <c r="D75"/>
      <c r="E75"/>
      <c r="F75"/>
      <c r="G75"/>
      <c r="H75"/>
      <c r="I75"/>
      <c r="J75"/>
      <c r="K75"/>
      <c r="L75"/>
      <c r="M75"/>
      <c r="N75"/>
      <c r="O75"/>
      <c r="P75"/>
      <c r="Q75"/>
      <c r="R75"/>
      <c r="S75"/>
      <c r="T75"/>
      <c r="U75"/>
    </row>
    <row r="76" spans="2:21" s="1" customFormat="1" x14ac:dyDescent="0.2">
      <c r="B76"/>
      <c r="C76"/>
      <c r="D76"/>
      <c r="E76"/>
      <c r="F76"/>
      <c r="G76"/>
      <c r="H76"/>
      <c r="I76"/>
      <c r="J76"/>
      <c r="K76"/>
      <c r="L76"/>
      <c r="M76"/>
      <c r="N76"/>
      <c r="O76"/>
      <c r="P76"/>
      <c r="Q76"/>
      <c r="R76"/>
      <c r="S76"/>
      <c r="T76"/>
      <c r="U76"/>
    </row>
    <row r="77" spans="2:21" s="1" customFormat="1" x14ac:dyDescent="0.2">
      <c r="B77"/>
      <c r="C77"/>
      <c r="D77"/>
      <c r="E77"/>
      <c r="F77"/>
      <c r="G77"/>
      <c r="H77"/>
      <c r="I77"/>
      <c r="J77"/>
      <c r="K77"/>
      <c r="L77"/>
      <c r="M77"/>
      <c r="N77"/>
      <c r="O77"/>
      <c r="P77"/>
      <c r="Q77"/>
      <c r="R77"/>
      <c r="S77"/>
      <c r="T77"/>
      <c r="U77"/>
    </row>
    <row r="78" spans="2:21" s="1" customFormat="1" x14ac:dyDescent="0.2">
      <c r="B78"/>
      <c r="C78"/>
      <c r="D78"/>
      <c r="E78"/>
      <c r="F78"/>
      <c r="G78"/>
      <c r="H78"/>
      <c r="I78"/>
      <c r="J78"/>
      <c r="K78"/>
      <c r="L78"/>
      <c r="M78"/>
      <c r="N78"/>
      <c r="O78"/>
      <c r="P78"/>
      <c r="Q78"/>
      <c r="R78"/>
      <c r="S78"/>
      <c r="T78"/>
      <c r="U78"/>
    </row>
    <row r="79" spans="2:21" s="1" customFormat="1" x14ac:dyDescent="0.2">
      <c r="B79"/>
      <c r="C79"/>
      <c r="D79"/>
      <c r="E79"/>
      <c r="F79"/>
      <c r="G79"/>
      <c r="H79"/>
      <c r="I79"/>
      <c r="J79"/>
      <c r="K79"/>
      <c r="L79"/>
      <c r="M79"/>
      <c r="N79"/>
      <c r="O79"/>
      <c r="P79"/>
      <c r="Q79"/>
      <c r="R79"/>
      <c r="S79"/>
      <c r="T79"/>
      <c r="U79"/>
    </row>
    <row r="80" spans="2:21" s="1" customFormat="1" x14ac:dyDescent="0.2">
      <c r="B80"/>
      <c r="C80"/>
      <c r="D80"/>
      <c r="E80"/>
      <c r="F80"/>
      <c r="G80"/>
      <c r="H80"/>
      <c r="I80"/>
      <c r="J80"/>
      <c r="K80"/>
      <c r="L80"/>
      <c r="M80"/>
      <c r="N80"/>
      <c r="O80"/>
      <c r="P80"/>
      <c r="Q80"/>
      <c r="R80"/>
      <c r="S80"/>
      <c r="T80"/>
      <c r="U80"/>
    </row>
    <row r="81" spans="2:21" s="1" customFormat="1" x14ac:dyDescent="0.2">
      <c r="B81" s="58"/>
      <c r="C81" s="58"/>
      <c r="D81" s="58"/>
      <c r="E81" s="58"/>
      <c r="F81" s="58"/>
      <c r="G81" s="58"/>
      <c r="H81" s="58"/>
      <c r="I81" s="58"/>
      <c r="J81"/>
      <c r="K81"/>
      <c r="L81"/>
      <c r="M81"/>
      <c r="N81"/>
      <c r="O81"/>
      <c r="P81"/>
      <c r="Q81"/>
      <c r="R81"/>
      <c r="S81"/>
      <c r="T81"/>
      <c r="U81"/>
    </row>
    <row r="82" spans="2:21" s="1" customFormat="1" x14ac:dyDescent="0.2">
      <c r="B82" s="58"/>
      <c r="C82" s="60"/>
      <c r="D82" s="58"/>
      <c r="E82" s="58"/>
      <c r="F82" s="58"/>
      <c r="G82" s="59"/>
      <c r="H82" s="63"/>
      <c r="I82" s="52"/>
      <c r="J82"/>
      <c r="K82"/>
      <c r="L82"/>
      <c r="M82"/>
      <c r="N82"/>
      <c r="O82"/>
      <c r="P82"/>
      <c r="Q82"/>
      <c r="R82"/>
      <c r="S82"/>
      <c r="T82"/>
      <c r="U82"/>
    </row>
    <row r="83" spans="2:21" s="1" customFormat="1" x14ac:dyDescent="0.2">
      <c r="B83" s="58"/>
      <c r="C83" s="60"/>
      <c r="D83" s="58"/>
      <c r="E83" s="58"/>
      <c r="F83" s="58"/>
      <c r="G83" s="59"/>
      <c r="H83" s="63"/>
      <c r="I83" s="52"/>
      <c r="J83"/>
      <c r="K83"/>
      <c r="L83"/>
      <c r="M83"/>
      <c r="N83"/>
      <c r="O83"/>
      <c r="P83"/>
      <c r="Q83"/>
      <c r="R83"/>
      <c r="S83"/>
      <c r="T83"/>
      <c r="U83"/>
    </row>
    <row r="84" spans="2:21" s="1" customFormat="1" x14ac:dyDescent="0.2">
      <c r="B84" s="58"/>
      <c r="C84" s="60"/>
      <c r="D84" s="58"/>
      <c r="E84" s="58"/>
      <c r="F84" s="58"/>
      <c r="G84" s="59"/>
      <c r="H84" s="63"/>
      <c r="I84" s="52"/>
      <c r="J84"/>
      <c r="K84"/>
      <c r="L84"/>
      <c r="M84"/>
      <c r="N84"/>
      <c r="O84"/>
      <c r="P84"/>
      <c r="Q84"/>
      <c r="R84"/>
      <c r="S84"/>
      <c r="T84"/>
      <c r="U84"/>
    </row>
    <row r="85" spans="2:21" s="1" customFormat="1" x14ac:dyDescent="0.2">
      <c r="B85" s="58"/>
      <c r="C85" s="60"/>
      <c r="D85" s="58"/>
      <c r="E85" s="58"/>
      <c r="F85" s="58"/>
      <c r="G85" s="59"/>
      <c r="H85" s="63"/>
      <c r="I85" s="52"/>
      <c r="J85"/>
      <c r="K85"/>
      <c r="L85"/>
      <c r="M85"/>
      <c r="N85"/>
      <c r="O85"/>
      <c r="P85"/>
      <c r="Q85"/>
      <c r="R85"/>
      <c r="S85"/>
      <c r="T85"/>
      <c r="U85"/>
    </row>
    <row r="86" spans="2:21" s="1" customFormat="1" x14ac:dyDescent="0.2">
      <c r="B86" s="58"/>
      <c r="C86" s="60"/>
      <c r="D86" s="58"/>
      <c r="E86" s="58"/>
      <c r="F86" s="58"/>
      <c r="G86" s="59"/>
      <c r="H86" s="63"/>
      <c r="I86" s="52"/>
      <c r="J86"/>
      <c r="K86"/>
      <c r="L86"/>
      <c r="M86"/>
      <c r="N86"/>
      <c r="O86"/>
      <c r="P86"/>
      <c r="Q86"/>
      <c r="R86"/>
      <c r="S86"/>
      <c r="T86"/>
      <c r="U86"/>
    </row>
    <row r="87" spans="2:21" s="1" customFormat="1" x14ac:dyDescent="0.2">
      <c r="B87" s="58"/>
      <c r="C87" s="60"/>
      <c r="D87" s="58"/>
      <c r="E87" s="58"/>
      <c r="F87" s="58"/>
      <c r="G87" s="59"/>
      <c r="H87" s="63"/>
      <c r="I87" s="52"/>
      <c r="J87"/>
      <c r="K87"/>
      <c r="L87"/>
      <c r="M87"/>
      <c r="N87"/>
      <c r="O87"/>
      <c r="P87"/>
      <c r="Q87"/>
      <c r="R87"/>
      <c r="S87"/>
      <c r="T87"/>
      <c r="U87"/>
    </row>
    <row r="88" spans="2:21" s="1" customFormat="1" x14ac:dyDescent="0.2">
      <c r="B88" s="58"/>
      <c r="C88" s="60"/>
      <c r="D88" s="58"/>
      <c r="E88" s="58"/>
      <c r="F88" s="58"/>
      <c r="G88" s="59"/>
      <c r="H88" s="63"/>
      <c r="I88" s="52"/>
      <c r="J88"/>
      <c r="K88"/>
      <c r="L88"/>
      <c r="M88"/>
      <c r="N88"/>
      <c r="O88"/>
      <c r="P88"/>
      <c r="Q88"/>
      <c r="R88"/>
      <c r="S88"/>
      <c r="T88"/>
      <c r="U88"/>
    </row>
    <row r="89" spans="2:21" s="1" customFormat="1" x14ac:dyDescent="0.2">
      <c r="B89" s="58"/>
      <c r="C89" s="60"/>
      <c r="D89" s="58"/>
      <c r="E89" s="58"/>
      <c r="F89" s="58"/>
      <c r="G89" s="59"/>
      <c r="H89" s="63"/>
      <c r="I89" s="52"/>
      <c r="J89"/>
      <c r="K89"/>
      <c r="L89"/>
      <c r="M89"/>
      <c r="N89"/>
      <c r="O89"/>
      <c r="P89"/>
      <c r="Q89"/>
      <c r="R89"/>
      <c r="S89"/>
      <c r="T89"/>
      <c r="U89"/>
    </row>
    <row r="90" spans="2:21" s="1" customFormat="1" x14ac:dyDescent="0.2">
      <c r="B90"/>
      <c r="C90"/>
      <c r="D90"/>
      <c r="E90"/>
      <c r="F90"/>
      <c r="G90"/>
      <c r="H90"/>
      <c r="I90"/>
      <c r="J90"/>
      <c r="K90"/>
      <c r="L90"/>
      <c r="M90"/>
      <c r="N90"/>
      <c r="O90"/>
      <c r="P90"/>
      <c r="Q90"/>
      <c r="R90"/>
      <c r="S90"/>
      <c r="T90"/>
      <c r="U90"/>
    </row>
    <row r="91" spans="2:21" s="1" customFormat="1" x14ac:dyDescent="0.2">
      <c r="B91"/>
      <c r="C91"/>
      <c r="D91"/>
      <c r="E91"/>
      <c r="F91"/>
      <c r="G91"/>
      <c r="H91"/>
      <c r="I91"/>
      <c r="J91"/>
      <c r="K91"/>
      <c r="L91"/>
      <c r="M91"/>
      <c r="N91"/>
      <c r="O91"/>
      <c r="P91"/>
      <c r="Q91"/>
      <c r="R91"/>
      <c r="S91"/>
      <c r="T91"/>
      <c r="U91"/>
    </row>
    <row r="92" spans="2:21" s="1" customFormat="1" x14ac:dyDescent="0.2">
      <c r="B92"/>
      <c r="C92"/>
      <c r="D92"/>
      <c r="E92"/>
      <c r="F92"/>
      <c r="G92"/>
      <c r="H92"/>
      <c r="I92"/>
      <c r="J92"/>
      <c r="K92"/>
      <c r="L92"/>
      <c r="M92"/>
      <c r="N92"/>
      <c r="O92"/>
      <c r="P92"/>
      <c r="Q92"/>
      <c r="R92"/>
      <c r="S92"/>
      <c r="T92"/>
      <c r="U92"/>
    </row>
    <row r="93" spans="2:21" s="1" customFormat="1" x14ac:dyDescent="0.2">
      <c r="B93"/>
      <c r="C93"/>
      <c r="D93"/>
      <c r="E93"/>
      <c r="F93"/>
      <c r="G93"/>
      <c r="H93"/>
      <c r="I93"/>
      <c r="J93"/>
      <c r="K93"/>
      <c r="L93"/>
      <c r="M93"/>
      <c r="N93"/>
      <c r="O93"/>
      <c r="P93"/>
      <c r="Q93"/>
      <c r="R93"/>
      <c r="S93"/>
      <c r="T93"/>
      <c r="U93"/>
    </row>
    <row r="94" spans="2:21" s="1" customFormat="1" x14ac:dyDescent="0.2">
      <c r="B94"/>
      <c r="C94"/>
      <c r="D94"/>
      <c r="E94"/>
      <c r="F94"/>
      <c r="G94"/>
      <c r="H94"/>
      <c r="I94"/>
      <c r="J94"/>
      <c r="K94"/>
      <c r="L94"/>
      <c r="M94"/>
      <c r="N94"/>
      <c r="O94"/>
      <c r="P94"/>
      <c r="Q94"/>
      <c r="R94"/>
      <c r="S94"/>
      <c r="T94"/>
      <c r="U94"/>
    </row>
    <row r="95" spans="2:21" s="1" customFormat="1" x14ac:dyDescent="0.2">
      <c r="B95"/>
      <c r="C95"/>
      <c r="D95"/>
      <c r="E95"/>
      <c r="F95"/>
      <c r="G95"/>
      <c r="H95"/>
      <c r="I95"/>
      <c r="J95"/>
      <c r="K95"/>
      <c r="L95"/>
      <c r="M95"/>
      <c r="N95"/>
      <c r="O95"/>
      <c r="P95"/>
      <c r="Q95"/>
      <c r="R95"/>
      <c r="S95"/>
      <c r="T95"/>
      <c r="U95"/>
    </row>
    <row r="96" spans="2:21" s="1" customFormat="1" x14ac:dyDescent="0.2">
      <c r="B96"/>
      <c r="C96"/>
      <c r="D96"/>
      <c r="E96"/>
      <c r="F96"/>
      <c r="G96"/>
      <c r="H96"/>
      <c r="I96"/>
      <c r="J96"/>
      <c r="K96"/>
      <c r="L96"/>
      <c r="M96"/>
      <c r="N96"/>
      <c r="O96"/>
      <c r="P96"/>
      <c r="Q96"/>
      <c r="R96"/>
      <c r="S96"/>
      <c r="T96"/>
      <c r="U96"/>
    </row>
    <row r="97" spans="2:21" s="1" customFormat="1" x14ac:dyDescent="0.2">
      <c r="B97"/>
      <c r="C97"/>
      <c r="D97"/>
      <c r="E97"/>
      <c r="F97"/>
      <c r="G97"/>
      <c r="H97"/>
      <c r="I97"/>
      <c r="J97"/>
      <c r="K97"/>
      <c r="L97"/>
      <c r="M97"/>
      <c r="N97"/>
      <c r="O97"/>
      <c r="P97"/>
      <c r="Q97"/>
      <c r="R97"/>
      <c r="S97"/>
      <c r="T97"/>
      <c r="U97"/>
    </row>
    <row r="98" spans="2:21" s="1" customFormat="1" x14ac:dyDescent="0.2">
      <c r="B98"/>
      <c r="C98"/>
      <c r="D98"/>
      <c r="E98"/>
      <c r="F98"/>
      <c r="G98"/>
      <c r="H98"/>
      <c r="I98"/>
      <c r="J98"/>
      <c r="K98"/>
      <c r="L98"/>
      <c r="M98"/>
      <c r="N98"/>
      <c r="O98"/>
      <c r="P98"/>
      <c r="Q98"/>
      <c r="R98"/>
      <c r="S98"/>
      <c r="T98"/>
      <c r="U98"/>
    </row>
    <row r="99" spans="2:21" s="1" customFormat="1" x14ac:dyDescent="0.2">
      <c r="B99"/>
      <c r="C99"/>
      <c r="D99"/>
      <c r="E99"/>
      <c r="F99"/>
      <c r="G99"/>
      <c r="H99"/>
      <c r="I99"/>
      <c r="J99"/>
      <c r="K99"/>
      <c r="L99"/>
      <c r="M99"/>
      <c r="N99"/>
      <c r="O99"/>
      <c r="P99"/>
      <c r="Q99"/>
      <c r="R99"/>
      <c r="S99"/>
      <c r="T99"/>
      <c r="U99"/>
    </row>
    <row r="100" spans="2:21" s="1" customFormat="1" x14ac:dyDescent="0.2">
      <c r="B100"/>
      <c r="C100"/>
      <c r="D100"/>
      <c r="E100"/>
      <c r="F100"/>
      <c r="G100"/>
      <c r="H100"/>
      <c r="I100"/>
      <c r="J100"/>
      <c r="K100"/>
      <c r="L100"/>
      <c r="M100"/>
      <c r="N100"/>
      <c r="O100"/>
      <c r="P100"/>
      <c r="Q100"/>
      <c r="R100"/>
      <c r="S100"/>
      <c r="T100"/>
      <c r="U100"/>
    </row>
    <row r="101" spans="2:21" s="1" customFormat="1" x14ac:dyDescent="0.2">
      <c r="B101"/>
      <c r="C101"/>
      <c r="D101"/>
      <c r="E101"/>
      <c r="F101"/>
      <c r="G101"/>
      <c r="H101"/>
      <c r="I101"/>
      <c r="J101"/>
      <c r="K101"/>
      <c r="L101"/>
      <c r="M101"/>
      <c r="N101"/>
      <c r="O101"/>
      <c r="P101"/>
      <c r="Q101"/>
      <c r="R101"/>
      <c r="S101"/>
      <c r="T101"/>
      <c r="U101"/>
    </row>
    <row r="102" spans="2:21" s="1" customFormat="1" x14ac:dyDescent="0.2">
      <c r="B102"/>
      <c r="C102"/>
      <c r="D102"/>
      <c r="E102"/>
      <c r="F102"/>
      <c r="G102"/>
      <c r="H102"/>
      <c r="I102"/>
      <c r="J102"/>
      <c r="K102"/>
      <c r="L102"/>
      <c r="M102"/>
      <c r="N102"/>
      <c r="O102"/>
      <c r="P102"/>
      <c r="Q102"/>
      <c r="R102"/>
      <c r="S102"/>
      <c r="T102"/>
      <c r="U102"/>
    </row>
    <row r="103" spans="2:21" s="1" customFormat="1" x14ac:dyDescent="0.2">
      <c r="B103"/>
      <c r="C103"/>
      <c r="D103"/>
      <c r="E103"/>
      <c r="F103"/>
      <c r="G103"/>
      <c r="H103"/>
      <c r="I103"/>
      <c r="J103"/>
      <c r="K103"/>
      <c r="L103"/>
      <c r="M103"/>
      <c r="N103"/>
      <c r="O103"/>
      <c r="P103"/>
      <c r="Q103"/>
      <c r="R103"/>
      <c r="S103"/>
      <c r="T103"/>
      <c r="U103"/>
    </row>
    <row r="104" spans="2:21" s="1" customFormat="1" x14ac:dyDescent="0.2">
      <c r="B104"/>
      <c r="C104"/>
      <c r="D104"/>
      <c r="E104"/>
      <c r="F104"/>
      <c r="G104"/>
      <c r="H104"/>
      <c r="I104"/>
      <c r="J104"/>
      <c r="K104"/>
      <c r="L104"/>
      <c r="M104"/>
      <c r="N104"/>
      <c r="O104"/>
      <c r="P104"/>
      <c r="Q104"/>
      <c r="R104"/>
      <c r="S104"/>
      <c r="T104"/>
      <c r="U104"/>
    </row>
    <row r="105" spans="2:21" s="1" customFormat="1" x14ac:dyDescent="0.2">
      <c r="B105"/>
      <c r="C105"/>
      <c r="D105"/>
      <c r="E105"/>
      <c r="F105"/>
      <c r="G105"/>
      <c r="H105"/>
      <c r="I105"/>
      <c r="J105"/>
      <c r="K105"/>
      <c r="L105"/>
      <c r="M105"/>
      <c r="N105"/>
      <c r="O105"/>
      <c r="P105"/>
      <c r="Q105"/>
      <c r="R105"/>
      <c r="S105"/>
      <c r="T105"/>
      <c r="U105"/>
    </row>
    <row r="106" spans="2:21" s="1" customFormat="1" x14ac:dyDescent="0.2">
      <c r="B106"/>
      <c r="C106"/>
      <c r="D106"/>
      <c r="E106"/>
      <c r="F106"/>
      <c r="G106"/>
      <c r="H106"/>
      <c r="I106"/>
      <c r="J106"/>
      <c r="K106"/>
      <c r="L106"/>
      <c r="M106"/>
      <c r="N106"/>
      <c r="O106"/>
      <c r="P106"/>
      <c r="Q106"/>
      <c r="R106"/>
      <c r="S106"/>
      <c r="T106"/>
      <c r="U106"/>
    </row>
    <row r="107" spans="2:21" s="1" customFormat="1" x14ac:dyDescent="0.2">
      <c r="B107"/>
      <c r="C107"/>
      <c r="D107"/>
      <c r="E107"/>
      <c r="F107"/>
      <c r="G107"/>
      <c r="H107"/>
      <c r="I107"/>
      <c r="J107"/>
      <c r="K107"/>
      <c r="L107"/>
      <c r="M107"/>
      <c r="N107"/>
      <c r="O107"/>
      <c r="P107"/>
      <c r="Q107"/>
      <c r="R107"/>
      <c r="S107"/>
      <c r="T107"/>
      <c r="U107"/>
    </row>
    <row r="108" spans="2:21" s="1" customFormat="1" x14ac:dyDescent="0.2">
      <c r="B108"/>
      <c r="C108"/>
      <c r="D108"/>
      <c r="E108"/>
      <c r="F108"/>
      <c r="G108"/>
      <c r="H108"/>
      <c r="I108"/>
      <c r="J108"/>
      <c r="K108"/>
      <c r="L108"/>
      <c r="M108"/>
      <c r="N108"/>
      <c r="O108"/>
      <c r="P108"/>
      <c r="Q108"/>
      <c r="R108"/>
      <c r="S108"/>
      <c r="T108"/>
      <c r="U108"/>
    </row>
    <row r="109" spans="2:21" s="1" customFormat="1" x14ac:dyDescent="0.2">
      <c r="B109"/>
      <c r="C109"/>
      <c r="D109"/>
      <c r="E109"/>
      <c r="F109"/>
      <c r="G109"/>
      <c r="H109"/>
      <c r="I109"/>
      <c r="J109"/>
      <c r="K109"/>
      <c r="L109"/>
      <c r="M109"/>
      <c r="N109"/>
      <c r="O109"/>
      <c r="P109"/>
      <c r="Q109"/>
      <c r="R109"/>
      <c r="S109"/>
      <c r="T109"/>
      <c r="U109"/>
    </row>
    <row r="110" spans="2:21" s="1" customFormat="1" x14ac:dyDescent="0.2">
      <c r="B110"/>
      <c r="C110"/>
      <c r="D110"/>
      <c r="E110"/>
      <c r="F110"/>
      <c r="G110"/>
      <c r="H110"/>
      <c r="I110"/>
      <c r="J110"/>
      <c r="K110"/>
      <c r="L110"/>
      <c r="M110"/>
      <c r="N110"/>
      <c r="O110"/>
      <c r="P110"/>
      <c r="Q110"/>
      <c r="R110"/>
      <c r="S110"/>
      <c r="T110"/>
      <c r="U110"/>
    </row>
    <row r="111" spans="2:21" s="1" customFormat="1" x14ac:dyDescent="0.2">
      <c r="B111"/>
      <c r="C111"/>
      <c r="D111"/>
      <c r="E111"/>
      <c r="F111"/>
      <c r="G111"/>
      <c r="H111"/>
      <c r="I111"/>
      <c r="J111"/>
      <c r="K111"/>
      <c r="L111"/>
      <c r="M111"/>
      <c r="N111"/>
      <c r="O111"/>
      <c r="P111"/>
      <c r="Q111"/>
      <c r="R111"/>
      <c r="S111"/>
      <c r="T111"/>
      <c r="U111"/>
    </row>
    <row r="112" spans="2:21" s="1" customFormat="1" x14ac:dyDescent="0.2">
      <c r="B112"/>
      <c r="C112"/>
      <c r="D112"/>
      <c r="E112"/>
      <c r="F112"/>
      <c r="G112"/>
      <c r="H112"/>
      <c r="I112"/>
      <c r="J112"/>
      <c r="K112"/>
      <c r="L112"/>
      <c r="M112"/>
      <c r="N112"/>
      <c r="O112"/>
      <c r="P112"/>
      <c r="Q112"/>
      <c r="R112"/>
      <c r="S112"/>
      <c r="T112"/>
      <c r="U112"/>
    </row>
    <row r="113" spans="2:22" s="1" customFormat="1" x14ac:dyDescent="0.2">
      <c r="B113"/>
      <c r="C113"/>
      <c r="D113"/>
      <c r="E113"/>
      <c r="F113"/>
      <c r="G113"/>
      <c r="H113"/>
      <c r="I113"/>
      <c r="J113"/>
      <c r="K113"/>
      <c r="L113"/>
      <c r="M113"/>
      <c r="N113"/>
      <c r="O113"/>
      <c r="P113"/>
      <c r="Q113"/>
      <c r="R113"/>
      <c r="S113"/>
      <c r="T113"/>
      <c r="U113"/>
    </row>
    <row r="114" spans="2:22" s="1" customFormat="1" x14ac:dyDescent="0.2">
      <c r="B114"/>
      <c r="C114"/>
      <c r="D114"/>
      <c r="E114"/>
      <c r="F114"/>
      <c r="G114"/>
      <c r="H114"/>
      <c r="I114"/>
      <c r="J114"/>
      <c r="K114"/>
      <c r="L114"/>
      <c r="M114"/>
      <c r="N114"/>
      <c r="O114"/>
      <c r="P114"/>
      <c r="Q114"/>
      <c r="R114"/>
      <c r="S114"/>
      <c r="T114"/>
      <c r="U114"/>
    </row>
    <row r="115" spans="2:22" s="1" customFormat="1" x14ac:dyDescent="0.2">
      <c r="B115"/>
      <c r="C115"/>
      <c r="D115"/>
      <c r="E115"/>
      <c r="F115"/>
      <c r="G115"/>
      <c r="H115"/>
      <c r="I115"/>
      <c r="J115"/>
      <c r="K115"/>
      <c r="L115"/>
      <c r="M115"/>
      <c r="N115"/>
      <c r="O115"/>
      <c r="P115"/>
      <c r="Q115"/>
      <c r="R115"/>
      <c r="S115"/>
      <c r="T115"/>
      <c r="U115"/>
    </row>
    <row r="116" spans="2:22" s="1" customFormat="1" x14ac:dyDescent="0.2">
      <c r="B116"/>
      <c r="C116"/>
      <c r="D116"/>
      <c r="E116"/>
      <c r="F116"/>
      <c r="G116"/>
      <c r="H116"/>
      <c r="I116"/>
      <c r="J116"/>
      <c r="K116"/>
      <c r="L116"/>
      <c r="M116"/>
      <c r="N116"/>
      <c r="O116"/>
      <c r="P116"/>
      <c r="Q116"/>
      <c r="R116"/>
      <c r="S116"/>
      <c r="T116"/>
      <c r="U116"/>
    </row>
    <row r="117" spans="2:22" s="1" customFormat="1" x14ac:dyDescent="0.2">
      <c r="B117"/>
      <c r="C117"/>
      <c r="D117"/>
      <c r="E117"/>
      <c r="F117"/>
      <c r="G117"/>
      <c r="H117"/>
      <c r="I117"/>
      <c r="J117"/>
      <c r="K117"/>
      <c r="L117"/>
      <c r="M117"/>
      <c r="N117"/>
      <c r="O117"/>
      <c r="P117"/>
      <c r="Q117"/>
      <c r="R117"/>
      <c r="S117"/>
      <c r="T117"/>
      <c r="U117"/>
    </row>
    <row r="118" spans="2:22" s="1" customFormat="1" x14ac:dyDescent="0.2">
      <c r="B118"/>
      <c r="C118"/>
      <c r="D118"/>
      <c r="E118"/>
      <c r="F118"/>
      <c r="G118"/>
      <c r="H118"/>
      <c r="I118"/>
      <c r="J118"/>
      <c r="K118"/>
      <c r="L118"/>
      <c r="M118"/>
      <c r="N118"/>
      <c r="O118"/>
      <c r="P118"/>
      <c r="Q118"/>
      <c r="R118"/>
      <c r="S118"/>
      <c r="T118"/>
      <c r="U118"/>
    </row>
    <row r="119" spans="2:22" s="1" customFormat="1" x14ac:dyDescent="0.2">
      <c r="B119"/>
      <c r="C119"/>
      <c r="D119"/>
      <c r="E119"/>
      <c r="F119"/>
      <c r="G119"/>
      <c r="H119"/>
      <c r="I119"/>
      <c r="J119"/>
      <c r="K119"/>
      <c r="L119"/>
      <c r="M119"/>
      <c r="N119"/>
      <c r="O119"/>
      <c r="P119"/>
      <c r="Q119"/>
      <c r="R119"/>
      <c r="S119"/>
      <c r="T119"/>
      <c r="U119"/>
    </row>
    <row r="120" spans="2:22" s="1" customFormat="1" x14ac:dyDescent="0.2">
      <c r="B120"/>
      <c r="C120"/>
      <c r="D120"/>
      <c r="E120"/>
      <c r="F120"/>
      <c r="G120"/>
      <c r="H120"/>
      <c r="I120"/>
      <c r="J120"/>
      <c r="K120"/>
      <c r="L120"/>
      <c r="M120"/>
      <c r="N120"/>
      <c r="O120"/>
      <c r="P120"/>
      <c r="Q120"/>
      <c r="R120"/>
      <c r="S120"/>
      <c r="T120"/>
      <c r="U120"/>
    </row>
    <row r="121" spans="2:22" s="1" customFormat="1" x14ac:dyDescent="0.2">
      <c r="B121"/>
      <c r="C121"/>
      <c r="D121"/>
      <c r="E121"/>
      <c r="F121"/>
      <c r="G121"/>
      <c r="H121"/>
      <c r="I121"/>
      <c r="J121"/>
      <c r="K121"/>
      <c r="L121"/>
      <c r="M121"/>
      <c r="N121"/>
      <c r="O121"/>
      <c r="P121"/>
      <c r="Q121"/>
      <c r="R121"/>
      <c r="S121"/>
      <c r="T121"/>
      <c r="U121"/>
    </row>
    <row r="122" spans="2:22" s="1" customFormat="1" x14ac:dyDescent="0.2">
      <c r="B122"/>
      <c r="C122"/>
      <c r="D122"/>
      <c r="E122"/>
      <c r="F122"/>
      <c r="G122"/>
      <c r="H122"/>
      <c r="I122"/>
      <c r="J122"/>
      <c r="K122"/>
      <c r="L122"/>
      <c r="M122"/>
      <c r="N122"/>
      <c r="O122"/>
      <c r="P122"/>
      <c r="Q122"/>
      <c r="R122"/>
      <c r="S122"/>
      <c r="T122"/>
      <c r="U122"/>
    </row>
    <row r="123" spans="2:22" s="1" customFormat="1" x14ac:dyDescent="0.2">
      <c r="B123"/>
      <c r="C123"/>
      <c r="D123"/>
      <c r="E123"/>
      <c r="F123"/>
      <c r="G123"/>
      <c r="H123"/>
      <c r="I123"/>
      <c r="J123"/>
      <c r="K123"/>
      <c r="L123"/>
      <c r="M123"/>
      <c r="N123"/>
      <c r="O123"/>
      <c r="P123"/>
      <c r="Q123"/>
      <c r="R123"/>
      <c r="S123"/>
      <c r="T123"/>
      <c r="U123"/>
    </row>
    <row r="124" spans="2:22" s="1" customFormat="1" x14ac:dyDescent="0.2">
      <c r="B124"/>
      <c r="C124"/>
      <c r="D124"/>
      <c r="E124"/>
      <c r="F124"/>
      <c r="G124"/>
      <c r="H124"/>
      <c r="I124"/>
      <c r="J124"/>
      <c r="K124"/>
      <c r="L124"/>
      <c r="M124"/>
      <c r="N124"/>
      <c r="O124"/>
      <c r="P124"/>
      <c r="Q124"/>
      <c r="R124"/>
      <c r="S124"/>
      <c r="T124"/>
      <c r="U124"/>
    </row>
    <row r="125" spans="2:22" s="1" customFormat="1" x14ac:dyDescent="0.2">
      <c r="B125"/>
      <c r="C125"/>
      <c r="D125"/>
      <c r="E125"/>
      <c r="F125"/>
      <c r="G125"/>
      <c r="H125"/>
      <c r="I125"/>
      <c r="J125"/>
      <c r="K125"/>
      <c r="L125"/>
      <c r="M125"/>
      <c r="N125"/>
      <c r="O125"/>
      <c r="P125"/>
      <c r="Q125"/>
      <c r="R125"/>
      <c r="S125"/>
      <c r="T125"/>
      <c r="U125"/>
    </row>
    <row r="126" spans="2:22" s="1" customFormat="1" x14ac:dyDescent="0.2">
      <c r="B126"/>
      <c r="C126"/>
      <c r="D126"/>
      <c r="E126"/>
      <c r="F126"/>
      <c r="G126"/>
      <c r="H126"/>
      <c r="I126"/>
      <c r="J126"/>
      <c r="K126"/>
      <c r="L126"/>
      <c r="M126"/>
      <c r="N126"/>
      <c r="O126"/>
      <c r="P126"/>
      <c r="Q126"/>
      <c r="R126"/>
      <c r="S126"/>
      <c r="T126"/>
      <c r="U126"/>
      <c r="V126" s="3"/>
    </row>
    <row r="127" spans="2:22" s="1" customFormat="1" x14ac:dyDescent="0.2">
      <c r="B127"/>
      <c r="C127"/>
      <c r="D127"/>
      <c r="E127"/>
      <c r="F127"/>
      <c r="G127"/>
      <c r="H127"/>
      <c r="I127"/>
      <c r="J127"/>
      <c r="K127"/>
      <c r="L127"/>
      <c r="M127"/>
      <c r="N127"/>
      <c r="O127"/>
      <c r="P127"/>
      <c r="Q127"/>
      <c r="R127"/>
      <c r="S127"/>
      <c r="T127"/>
      <c r="U127"/>
      <c r="V127" s="3"/>
    </row>
    <row r="128" spans="2:22" s="1" customFormat="1" x14ac:dyDescent="0.2">
      <c r="B128"/>
      <c r="C128"/>
      <c r="D128"/>
      <c r="E128"/>
      <c r="F128"/>
      <c r="G128"/>
      <c r="H128"/>
      <c r="I128"/>
      <c r="J128"/>
      <c r="K128"/>
      <c r="L128"/>
      <c r="M128"/>
      <c r="N128"/>
      <c r="O128"/>
      <c r="P128"/>
      <c r="Q128"/>
      <c r="R128"/>
      <c r="S128"/>
      <c r="T128"/>
      <c r="U128"/>
      <c r="V128" s="3"/>
    </row>
    <row r="129" spans="2:23" s="1" customFormat="1" x14ac:dyDescent="0.2">
      <c r="B129"/>
      <c r="C129"/>
      <c r="D129"/>
      <c r="E129"/>
      <c r="F129"/>
      <c r="G129"/>
      <c r="H129"/>
      <c r="I129"/>
      <c r="J129"/>
      <c r="K129"/>
      <c r="L129"/>
      <c r="M129"/>
      <c r="N129"/>
      <c r="O129"/>
      <c r="P129"/>
      <c r="Q129"/>
      <c r="R129"/>
      <c r="S129"/>
      <c r="T129"/>
      <c r="U129"/>
      <c r="V129" s="3"/>
    </row>
    <row r="130" spans="2:23" s="1" customFormat="1" x14ac:dyDescent="0.2">
      <c r="B130"/>
      <c r="C130"/>
      <c r="D130"/>
      <c r="E130"/>
      <c r="F130"/>
      <c r="G130"/>
      <c r="H130"/>
      <c r="I130"/>
      <c r="J130"/>
      <c r="K130"/>
      <c r="L130"/>
      <c r="M130"/>
      <c r="N130"/>
      <c r="O130"/>
      <c r="P130"/>
      <c r="Q130"/>
      <c r="R130"/>
      <c r="S130"/>
      <c r="T130"/>
      <c r="U130"/>
      <c r="V130" s="3"/>
    </row>
    <row r="131" spans="2:23" s="1" customFormat="1" x14ac:dyDescent="0.2">
      <c r="B131"/>
      <c r="C131"/>
      <c r="D131"/>
      <c r="E131"/>
      <c r="F131"/>
      <c r="G131"/>
      <c r="H131"/>
      <c r="I131"/>
      <c r="J131"/>
      <c r="K131"/>
      <c r="L131"/>
      <c r="M131"/>
      <c r="N131"/>
      <c r="O131"/>
      <c r="P131"/>
      <c r="Q131"/>
      <c r="R131"/>
      <c r="S131"/>
      <c r="T131"/>
      <c r="U131"/>
      <c r="V131" s="3"/>
    </row>
    <row r="132" spans="2:23" s="1" customFormat="1" x14ac:dyDescent="0.2">
      <c r="B132"/>
      <c r="C132"/>
      <c r="D132"/>
      <c r="E132"/>
      <c r="F132"/>
      <c r="G132"/>
      <c r="H132"/>
      <c r="I132"/>
      <c r="J132"/>
      <c r="K132"/>
      <c r="L132"/>
      <c r="M132"/>
      <c r="N132"/>
      <c r="O132"/>
      <c r="P132"/>
      <c r="Q132"/>
      <c r="R132"/>
      <c r="S132"/>
      <c r="T132"/>
      <c r="U132"/>
      <c r="V132" s="3"/>
    </row>
    <row r="133" spans="2:23" s="1" customFormat="1" x14ac:dyDescent="0.2">
      <c r="B133"/>
      <c r="C133"/>
      <c r="D133"/>
      <c r="E133"/>
      <c r="F133"/>
      <c r="G133"/>
      <c r="H133"/>
      <c r="I133"/>
      <c r="J133"/>
      <c r="K133"/>
      <c r="L133"/>
      <c r="M133"/>
      <c r="N133"/>
      <c r="O133"/>
      <c r="P133"/>
      <c r="Q133"/>
      <c r="R133"/>
      <c r="S133"/>
      <c r="T133"/>
      <c r="U133"/>
      <c r="V133" s="3"/>
    </row>
    <row r="134" spans="2:23" s="1" customFormat="1" x14ac:dyDescent="0.2">
      <c r="B134"/>
      <c r="C134"/>
      <c r="D134"/>
      <c r="E134"/>
      <c r="F134"/>
      <c r="G134"/>
      <c r="H134"/>
      <c r="I134"/>
      <c r="J134"/>
      <c r="K134"/>
      <c r="L134"/>
      <c r="M134"/>
      <c r="N134"/>
      <c r="O134"/>
      <c r="P134"/>
      <c r="Q134"/>
      <c r="R134"/>
      <c r="S134"/>
      <c r="T134"/>
      <c r="U134"/>
      <c r="V134" s="3"/>
    </row>
    <row r="135" spans="2:23" s="1" customFormat="1" x14ac:dyDescent="0.2">
      <c r="B135"/>
      <c r="C135"/>
      <c r="D135"/>
      <c r="E135"/>
      <c r="F135"/>
      <c r="G135"/>
      <c r="H135"/>
      <c r="I135"/>
      <c r="J135"/>
      <c r="K135"/>
      <c r="L135"/>
      <c r="M135"/>
      <c r="N135"/>
      <c r="O135"/>
      <c r="P135"/>
      <c r="Q135"/>
      <c r="R135"/>
      <c r="S135"/>
      <c r="T135"/>
      <c r="U135"/>
      <c r="V135" s="3"/>
    </row>
    <row r="136" spans="2:23" s="1" customFormat="1" x14ac:dyDescent="0.2">
      <c r="B136"/>
      <c r="C136"/>
      <c r="D136"/>
      <c r="E136"/>
      <c r="F136"/>
      <c r="G136"/>
      <c r="H136"/>
      <c r="I136"/>
      <c r="J136"/>
      <c r="K136"/>
      <c r="L136"/>
      <c r="M136"/>
      <c r="N136"/>
      <c r="O136"/>
      <c r="P136"/>
      <c r="Q136"/>
      <c r="R136"/>
      <c r="S136"/>
      <c r="T136"/>
      <c r="U136"/>
      <c r="V136" s="3"/>
    </row>
    <row r="137" spans="2:23" s="1" customFormat="1" x14ac:dyDescent="0.2">
      <c r="B137"/>
      <c r="C137"/>
      <c r="D137"/>
      <c r="E137"/>
      <c r="F137"/>
      <c r="G137"/>
      <c r="H137"/>
      <c r="I137"/>
      <c r="J137"/>
      <c r="K137"/>
      <c r="L137"/>
      <c r="M137"/>
      <c r="N137"/>
      <c r="O137"/>
      <c r="P137"/>
      <c r="Q137"/>
      <c r="R137"/>
      <c r="S137"/>
      <c r="T137"/>
      <c r="U137"/>
      <c r="V137" s="3"/>
    </row>
    <row r="138" spans="2:23" s="1" customFormat="1" x14ac:dyDescent="0.2">
      <c r="B138"/>
      <c r="C138"/>
      <c r="D138"/>
      <c r="E138"/>
      <c r="F138"/>
      <c r="G138"/>
      <c r="H138"/>
      <c r="I138"/>
      <c r="J138"/>
      <c r="K138"/>
      <c r="L138"/>
      <c r="M138"/>
      <c r="N138"/>
      <c r="O138"/>
      <c r="P138"/>
      <c r="Q138"/>
      <c r="R138"/>
      <c r="S138"/>
      <c r="T138"/>
      <c r="U138"/>
      <c r="V138" s="3"/>
    </row>
    <row r="139" spans="2:23" x14ac:dyDescent="0.2">
      <c r="V139" s="3"/>
      <c r="W139" s="1"/>
    </row>
    <row r="140" spans="2:23" x14ac:dyDescent="0.2">
      <c r="V140" s="3"/>
      <c r="W140" s="1"/>
    </row>
    <row r="141" spans="2:23" x14ac:dyDescent="0.2">
      <c r="V141" s="3"/>
      <c r="W141" s="1"/>
    </row>
    <row r="142" spans="2:23" x14ac:dyDescent="0.2">
      <c r="V142" s="3"/>
      <c r="W142" s="1"/>
    </row>
    <row r="143" spans="2:23" x14ac:dyDescent="0.2">
      <c r="V143" s="3"/>
      <c r="W143" s="1"/>
    </row>
    <row r="144" spans="2:23" x14ac:dyDescent="0.2">
      <c r="V144" s="3"/>
      <c r="W144" s="1"/>
    </row>
    <row r="145" spans="22:23" x14ac:dyDescent="0.2">
      <c r="V145" s="3"/>
      <c r="W145" s="1"/>
    </row>
    <row r="146" spans="22:23" x14ac:dyDescent="0.2">
      <c r="V146" s="1"/>
      <c r="W146" s="1"/>
    </row>
    <row r="147" spans="22:23" x14ac:dyDescent="0.2">
      <c r="V147" s="1"/>
      <c r="W147" s="1"/>
    </row>
  </sheetData>
  <sheetProtection algorithmName="SHA-512" hashValue="u63DcJEzdpw1oUS9/IBALyryvAH8l4NKIMWNhKX/wy/36G8rZ9ZuIpBWxKQhLSNJ+QtBT9nPc6fR8Alvomrrsg==" saltValue="vnNyvpGYuweJBaHmdn0VIQ==" spinCount="100000" sheet="1" scenarios="1"/>
  <sortState ref="B102:I108">
    <sortCondition ref="B102:B108"/>
  </sortState>
  <mergeCells count="2">
    <mergeCell ref="A3:A14"/>
    <mergeCell ref="A17:A27"/>
  </mergeCells>
  <pageMargins left="0.7" right="0.7" top="0.75" bottom="0.75" header="0.3" footer="0.3"/>
  <pageSetup scale="37" orientation="landscape" r:id="rId1"/>
  <headerFooter>
    <oddFooter>&amp;L&amp;Z&amp;F&amp;R&amp;D &amp;T</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workbookViewId="0">
      <selection activeCell="E19" sqref="E19"/>
    </sheetView>
  </sheetViews>
  <sheetFormatPr defaultRowHeight="12.75" x14ac:dyDescent="0.2"/>
  <cols>
    <col min="1" max="1" width="13.85546875" customWidth="1"/>
    <col min="2" max="2" width="19.7109375" customWidth="1"/>
    <col min="3" max="3" width="17.42578125" customWidth="1"/>
    <col min="4" max="4" width="13.85546875" customWidth="1"/>
    <col min="5" max="5" width="14.85546875" customWidth="1"/>
    <col min="6" max="6" width="14.140625" customWidth="1"/>
    <col min="8" max="8" width="10.28515625" customWidth="1"/>
    <col min="13" max="13" width="5.42578125" customWidth="1"/>
  </cols>
  <sheetData>
    <row r="1" spans="1:12" ht="21" x14ac:dyDescent="0.35">
      <c r="A1" s="6" t="s">
        <v>91</v>
      </c>
      <c r="B1" s="6"/>
      <c r="C1" s="6"/>
      <c r="D1" s="6"/>
      <c r="E1" s="6"/>
      <c r="H1" s="39"/>
    </row>
    <row r="2" spans="1:12" ht="18.75" x14ac:dyDescent="0.3">
      <c r="D2" s="4"/>
      <c r="F2" s="5" t="s">
        <v>41</v>
      </c>
    </row>
    <row r="3" spans="1:12" ht="51.75" x14ac:dyDescent="0.2">
      <c r="A3" s="137" t="s">
        <v>113</v>
      </c>
      <c r="B3" s="137" t="s">
        <v>111</v>
      </c>
      <c r="C3" s="142" t="s">
        <v>112</v>
      </c>
      <c r="D3" s="142" t="s">
        <v>106</v>
      </c>
      <c r="E3" s="10" t="s">
        <v>1</v>
      </c>
      <c r="F3" s="10" t="s">
        <v>2</v>
      </c>
      <c r="G3" s="10" t="s">
        <v>5</v>
      </c>
      <c r="H3" s="10" t="s">
        <v>6</v>
      </c>
      <c r="I3" s="10" t="s">
        <v>7</v>
      </c>
      <c r="J3" s="10" t="s">
        <v>9</v>
      </c>
      <c r="K3" s="10" t="s">
        <v>10</v>
      </c>
      <c r="L3" s="10" t="s">
        <v>13</v>
      </c>
    </row>
    <row r="4" spans="1:12" x14ac:dyDescent="0.2">
      <c r="A4" s="15" t="s">
        <v>29</v>
      </c>
      <c r="B4" s="11" t="s">
        <v>78</v>
      </c>
      <c r="C4" s="11" t="s">
        <v>19</v>
      </c>
      <c r="D4" s="12">
        <v>16.357600000000001</v>
      </c>
      <c r="E4" s="25">
        <f t="shared" ref="E4:L9" si="0">POWER(10,E16)</f>
        <v>967977.3294389369</v>
      </c>
      <c r="F4" s="25">
        <f t="shared" si="0"/>
        <v>8475.0069559041731</v>
      </c>
      <c r="G4" s="25">
        <f t="shared" si="0"/>
        <v>37537.608474957706</v>
      </c>
      <c r="H4" s="25">
        <f t="shared" si="0"/>
        <v>10218851.110094028</v>
      </c>
      <c r="I4" s="25">
        <f t="shared" si="0"/>
        <v>182835.82377526088</v>
      </c>
      <c r="J4" s="25">
        <f t="shared" si="0"/>
        <v>81019.227118717637</v>
      </c>
      <c r="K4" s="25">
        <f t="shared" si="0"/>
        <v>295.07580997786641</v>
      </c>
      <c r="L4" s="25">
        <f t="shared" si="0"/>
        <v>45936.620172662733</v>
      </c>
    </row>
    <row r="5" spans="1:12" x14ac:dyDescent="0.2">
      <c r="A5" s="15" t="s">
        <v>29</v>
      </c>
      <c r="B5" s="11" t="s">
        <v>16</v>
      </c>
      <c r="C5" s="11" t="s">
        <v>20</v>
      </c>
      <c r="D5" s="12">
        <v>64.0458</v>
      </c>
      <c r="E5" s="25">
        <f t="shared" si="0"/>
        <v>61587.552526436608</v>
      </c>
      <c r="F5" s="25">
        <f t="shared" si="0"/>
        <v>341.23453652499597</v>
      </c>
      <c r="G5" s="25">
        <f t="shared" si="0"/>
        <v>1487.9016107998962</v>
      </c>
      <c r="H5" s="25">
        <f t="shared" si="0"/>
        <v>446377.77474168135</v>
      </c>
      <c r="I5" s="25">
        <f t="shared" si="0"/>
        <v>7269.9256132582359</v>
      </c>
      <c r="J5" s="25">
        <f t="shared" si="0"/>
        <v>4519.0933409426862</v>
      </c>
      <c r="K5" s="25">
        <f t="shared" si="0"/>
        <v>27.260108202685764</v>
      </c>
      <c r="L5" s="25">
        <f t="shared" si="0"/>
        <v>3111.7737255549637</v>
      </c>
    </row>
    <row r="6" spans="1:12" x14ac:dyDescent="0.2">
      <c r="A6" s="15" t="s">
        <v>29</v>
      </c>
      <c r="B6" s="44" t="s">
        <v>65</v>
      </c>
      <c r="C6" s="11" t="s">
        <v>21</v>
      </c>
      <c r="D6" s="101">
        <v>93.824755199999998</v>
      </c>
      <c r="E6" s="25">
        <f t="shared" si="0"/>
        <v>28230.338884536253</v>
      </c>
      <c r="F6" s="25">
        <f t="shared" si="0"/>
        <v>137.40610296995334</v>
      </c>
      <c r="G6" s="25">
        <f t="shared" si="0"/>
        <v>596.48592228659493</v>
      </c>
      <c r="H6" s="25">
        <f t="shared" si="0"/>
        <v>183940.05366009526</v>
      </c>
      <c r="I6" s="25">
        <f t="shared" si="0"/>
        <v>2917.0331403738755</v>
      </c>
      <c r="J6" s="25">
        <f t="shared" si="0"/>
        <v>1995.6628259477857</v>
      </c>
      <c r="K6" s="25">
        <f t="shared" si="0"/>
        <v>13.887200616574365</v>
      </c>
      <c r="L6" s="25">
        <f t="shared" si="0"/>
        <v>1451.9089710976871</v>
      </c>
    </row>
    <row r="7" spans="1:12" x14ac:dyDescent="0.2">
      <c r="A7" s="15" t="s">
        <v>29</v>
      </c>
      <c r="B7" s="11" t="s">
        <v>33</v>
      </c>
      <c r="C7" s="11" t="s">
        <v>24</v>
      </c>
      <c r="D7" s="12">
        <v>132</v>
      </c>
      <c r="E7" s="25">
        <f t="shared" si="0"/>
        <v>14138.948416905434</v>
      </c>
      <c r="F7" s="25">
        <f t="shared" si="0"/>
        <v>61.351901760391293</v>
      </c>
      <c r="G7" s="25">
        <f t="shared" si="0"/>
        <v>265.28580958365143</v>
      </c>
      <c r="H7" s="25">
        <f t="shared" si="0"/>
        <v>83826.412342193318</v>
      </c>
      <c r="I7" s="25">
        <f t="shared" si="0"/>
        <v>1298.3650656232496</v>
      </c>
      <c r="J7" s="25">
        <f t="shared" si="0"/>
        <v>967.02884650907401</v>
      </c>
      <c r="K7" s="25">
        <f t="shared" si="0"/>
        <v>7.6378396912870432</v>
      </c>
      <c r="L7" s="25">
        <f t="shared" si="0"/>
        <v>738.70858880491699</v>
      </c>
    </row>
    <row r="8" spans="1:12" x14ac:dyDescent="0.2">
      <c r="A8" s="15" t="s">
        <v>29</v>
      </c>
      <c r="B8" s="11" t="s">
        <v>44</v>
      </c>
      <c r="C8" s="11" t="s">
        <v>45</v>
      </c>
      <c r="D8" s="12">
        <v>163</v>
      </c>
      <c r="E8" s="25">
        <f t="shared" si="0"/>
        <v>9225.5777542743654</v>
      </c>
      <c r="F8" s="25">
        <f t="shared" si="0"/>
        <v>37.291172982166991</v>
      </c>
      <c r="G8" s="25">
        <f t="shared" si="0"/>
        <v>160.85601046429557</v>
      </c>
      <c r="H8" s="25">
        <f t="shared" si="0"/>
        <v>51599.269037493905</v>
      </c>
      <c r="I8" s="25">
        <f t="shared" si="0"/>
        <v>787.64594840759139</v>
      </c>
      <c r="J8" s="25">
        <f t="shared" si="0"/>
        <v>618.23852613985525</v>
      </c>
      <c r="K8" s="25">
        <f t="shared" si="0"/>
        <v>5.2801936123280679</v>
      </c>
      <c r="L8" s="25">
        <f t="shared" si="0"/>
        <v>486.7081039142459</v>
      </c>
    </row>
    <row r="9" spans="1:12" x14ac:dyDescent="0.2">
      <c r="A9" s="15" t="s">
        <v>29</v>
      </c>
      <c r="B9" s="11" t="s">
        <v>46</v>
      </c>
      <c r="C9" s="11" t="s">
        <v>77</v>
      </c>
      <c r="D9" s="12">
        <v>190</v>
      </c>
      <c r="E9" s="25">
        <f t="shared" si="0"/>
        <v>6764.9694635222086</v>
      </c>
      <c r="F9" s="25">
        <f t="shared" si="0"/>
        <v>25.971696911601622</v>
      </c>
      <c r="G9" s="25">
        <f t="shared" si="0"/>
        <v>111.83177180077612</v>
      </c>
      <c r="H9" s="25">
        <f t="shared" si="0"/>
        <v>36267.945288678202</v>
      </c>
      <c r="I9" s="25">
        <f t="shared" si="0"/>
        <v>547.7876411564157</v>
      </c>
      <c r="J9" s="25">
        <f t="shared" si="0"/>
        <v>446.67416018520828</v>
      </c>
      <c r="K9" s="25">
        <f t="shared" si="0"/>
        <v>4.0379571423090859</v>
      </c>
      <c r="L9" s="25">
        <f t="shared" si="0"/>
        <v>359.42337839395458</v>
      </c>
    </row>
    <row r="10" spans="1:12" x14ac:dyDescent="0.2">
      <c r="A10" s="26"/>
      <c r="B10" s="26"/>
      <c r="C10" s="26"/>
    </row>
    <row r="11" spans="1:12" ht="23.25" x14ac:dyDescent="0.35">
      <c r="A11" s="18" t="s">
        <v>36</v>
      </c>
      <c r="B11" s="19"/>
      <c r="C11" s="19"/>
      <c r="D11" s="19"/>
      <c r="E11" s="19"/>
      <c r="F11" s="19"/>
      <c r="G11" s="19"/>
      <c r="H11" s="19"/>
      <c r="I11" s="19"/>
      <c r="J11" s="19"/>
      <c r="K11" s="19"/>
      <c r="L11" s="19"/>
    </row>
    <row r="12" spans="1:12" ht="19.5" x14ac:dyDescent="0.35">
      <c r="A12" s="19"/>
      <c r="B12" s="20" t="s">
        <v>43</v>
      </c>
      <c r="C12" s="19"/>
      <c r="D12" s="19"/>
      <c r="E12" s="21" t="s">
        <v>40</v>
      </c>
      <c r="F12" s="21" t="s">
        <v>39</v>
      </c>
      <c r="G12" s="22" t="s">
        <v>114</v>
      </c>
      <c r="H12" s="19"/>
      <c r="I12" s="19"/>
      <c r="J12" s="19"/>
      <c r="K12" s="19"/>
      <c r="L12" s="19"/>
    </row>
    <row r="13" spans="1:12" x14ac:dyDescent="0.2">
      <c r="D13" s="118" t="s">
        <v>37</v>
      </c>
      <c r="E13" s="60">
        <f>'Concentration Data'!AB37</f>
        <v>8.4423999999999992</v>
      </c>
      <c r="F13" s="60">
        <f>'Concentration Data'!AB38</f>
        <v>6.7927</v>
      </c>
      <c r="G13" s="60">
        <f>'Concentration Data'!AB39</f>
        <v>7.4530000000000003</v>
      </c>
      <c r="H13" s="60">
        <f>'Concentration Data'!AB40</f>
        <v>9.8012999999999995</v>
      </c>
      <c r="I13" s="60">
        <f>'Concentration Data'!AB41</f>
        <v>8.1378000000000004</v>
      </c>
      <c r="J13" s="60">
        <f>'Concentration Data'!AB42</f>
        <v>7.4824999999999999</v>
      </c>
      <c r="K13" s="60">
        <f>'Concentration Data'!AB43</f>
        <v>4.5938999999999997</v>
      </c>
      <c r="L13" s="60">
        <f>'Concentration Data'!AB44</f>
        <v>7.0628000000000002</v>
      </c>
    </row>
    <row r="14" spans="1:12" x14ac:dyDescent="0.2">
      <c r="D14" s="118" t="s">
        <v>38</v>
      </c>
      <c r="E14" s="58">
        <f>'Concentration Data'!AC37</f>
        <v>-0.879</v>
      </c>
      <c r="F14" s="58">
        <f>'Concentration Data'!AC38</f>
        <v>-1.0249999999999999</v>
      </c>
      <c r="G14" s="58">
        <f>'Concentration Data'!AC39</f>
        <v>-1.03</v>
      </c>
      <c r="H14" s="58">
        <f>'Concentration Data'!AC40</f>
        <v>-0.999</v>
      </c>
      <c r="I14" s="58">
        <f>'Concentration Data'!AC41</f>
        <v>-1.0289999999999999</v>
      </c>
      <c r="J14" s="58">
        <f>'Concentration Data'!AC42</f>
        <v>-0.92100000000000004</v>
      </c>
      <c r="K14" s="58">
        <f>'Concentration Data'!AC43</f>
        <v>-0.76</v>
      </c>
      <c r="L14" s="58">
        <f>'Concentration Data'!AC44</f>
        <v>-0.85899999999999999</v>
      </c>
    </row>
    <row r="15" spans="1:12" ht="51.75" x14ac:dyDescent="0.2">
      <c r="E15" s="10" t="s">
        <v>1</v>
      </c>
      <c r="F15" s="10" t="s">
        <v>2</v>
      </c>
      <c r="G15" s="10" t="s">
        <v>5</v>
      </c>
      <c r="H15" s="10" t="s">
        <v>6</v>
      </c>
      <c r="I15" s="10" t="s">
        <v>7</v>
      </c>
      <c r="J15" s="10" t="s">
        <v>9</v>
      </c>
      <c r="K15" s="10" t="s">
        <v>10</v>
      </c>
      <c r="L15" s="10" t="s">
        <v>13</v>
      </c>
    </row>
    <row r="16" spans="1:12" x14ac:dyDescent="0.2">
      <c r="A16" s="15" t="s">
        <v>29</v>
      </c>
      <c r="B16" s="11" t="s">
        <v>14</v>
      </c>
      <c r="C16" s="11" t="s">
        <v>19</v>
      </c>
      <c r="D16" s="23">
        <v>16.357600000000001</v>
      </c>
      <c r="E16" s="24">
        <f t="shared" ref="E16:L21" si="1">E$13+(LN($D16)*E$14)</f>
        <v>5.9858651860120435</v>
      </c>
      <c r="F16" s="24">
        <f t="shared" si="1"/>
        <v>3.9281400633246251</v>
      </c>
      <c r="G16" s="24">
        <f t="shared" si="1"/>
        <v>4.5744666002188916</v>
      </c>
      <c r="H16" s="24">
        <f t="shared" si="1"/>
        <v>7.0094020714744385</v>
      </c>
      <c r="I16" s="24">
        <f t="shared" si="1"/>
        <v>5.2620612928400385</v>
      </c>
      <c r="J16" s="24">
        <f t="shared" si="1"/>
        <v>4.9085880959238821</v>
      </c>
      <c r="K16" s="24">
        <f t="shared" si="1"/>
        <v>2.4699336079285019</v>
      </c>
      <c r="L16" s="24">
        <f t="shared" si="1"/>
        <v>4.6621590384349787</v>
      </c>
    </row>
    <row r="17" spans="1:12" x14ac:dyDescent="0.2">
      <c r="A17" s="15" t="s">
        <v>29</v>
      </c>
      <c r="B17" s="11" t="s">
        <v>16</v>
      </c>
      <c r="C17" s="11" t="s">
        <v>20</v>
      </c>
      <c r="D17" s="23">
        <v>63.8</v>
      </c>
      <c r="E17" s="24">
        <f t="shared" si="1"/>
        <v>4.7894929456816957</v>
      </c>
      <c r="F17" s="24">
        <f t="shared" si="1"/>
        <v>2.5330529798904875</v>
      </c>
      <c r="G17" s="24">
        <f t="shared" si="1"/>
        <v>3.1725742139387343</v>
      </c>
      <c r="H17" s="24">
        <f t="shared" si="1"/>
        <v>5.6497025628396065</v>
      </c>
      <c r="I17" s="24">
        <f t="shared" si="1"/>
        <v>3.8615299671290853</v>
      </c>
      <c r="J17" s="24">
        <f t="shared" si="1"/>
        <v>3.6550513116869645</v>
      </c>
      <c r="K17" s="24">
        <f t="shared" si="1"/>
        <v>1.4355275753334342</v>
      </c>
      <c r="L17" s="24">
        <f t="shared" si="1"/>
        <v>3.4930080094887113</v>
      </c>
    </row>
    <row r="18" spans="1:12" x14ac:dyDescent="0.2">
      <c r="A18" s="15" t="s">
        <v>29</v>
      </c>
      <c r="B18" s="38" t="s">
        <v>65</v>
      </c>
      <c r="C18" s="11" t="s">
        <v>21</v>
      </c>
      <c r="D18" s="40">
        <v>93.8</v>
      </c>
      <c r="E18" s="24">
        <f t="shared" si="1"/>
        <v>4.4507160915652939</v>
      </c>
      <c r="F18" s="24">
        <f t="shared" si="1"/>
        <v>2.1380060225875175</v>
      </c>
      <c r="G18" s="24">
        <f t="shared" si="1"/>
        <v>2.7756001983074565</v>
      </c>
      <c r="H18" s="24">
        <f t="shared" si="1"/>
        <v>5.2646763088438329</v>
      </c>
      <c r="I18" s="24">
        <f t="shared" si="1"/>
        <v>3.4649413631634687</v>
      </c>
      <c r="J18" s="24">
        <f t="shared" si="1"/>
        <v>3.3000871676127828</v>
      </c>
      <c r="K18" s="24">
        <f t="shared" si="1"/>
        <v>1.1426147094307439</v>
      </c>
      <c r="L18" s="24">
        <f t="shared" si="1"/>
        <v>3.1619393886855387</v>
      </c>
    </row>
    <row r="19" spans="1:12" x14ac:dyDescent="0.2">
      <c r="A19" s="15" t="s">
        <v>29</v>
      </c>
      <c r="B19" s="11" t="s">
        <v>33</v>
      </c>
      <c r="C19" s="11" t="s">
        <v>24</v>
      </c>
      <c r="D19" s="23">
        <v>132</v>
      </c>
      <c r="E19" s="24">
        <f t="shared" si="1"/>
        <v>4.1504171100465799</v>
      </c>
      <c r="F19" s="24">
        <f t="shared" si="1"/>
        <v>1.7878280293489706</v>
      </c>
      <c r="G19" s="24">
        <f t="shared" si="1"/>
        <v>2.4237140197360381</v>
      </c>
      <c r="H19" s="24">
        <f t="shared" si="1"/>
        <v>4.9233808793362153</v>
      </c>
      <c r="I19" s="24">
        <f t="shared" si="1"/>
        <v>3.1133968216586254</v>
      </c>
      <c r="J19" s="24">
        <f t="shared" si="1"/>
        <v>2.9854394292979523</v>
      </c>
      <c r="K19" s="24">
        <f t="shared" si="1"/>
        <v>0.88297053883435783</v>
      </c>
      <c r="L19" s="24">
        <f t="shared" si="1"/>
        <v>2.8684731484983077</v>
      </c>
    </row>
    <row r="20" spans="1:12" x14ac:dyDescent="0.2">
      <c r="A20" s="15" t="s">
        <v>29</v>
      </c>
      <c r="B20" s="11" t="s">
        <v>44</v>
      </c>
      <c r="C20" s="11" t="s">
        <v>45</v>
      </c>
      <c r="D20" s="12">
        <v>163</v>
      </c>
      <c r="E20" s="24">
        <f t="shared" si="1"/>
        <v>3.9649935734908555</v>
      </c>
      <c r="F20" s="24">
        <f t="shared" si="1"/>
        <v>1.5716060441730688</v>
      </c>
      <c r="G20" s="24">
        <f t="shared" si="1"/>
        <v>2.206437293169035</v>
      </c>
      <c r="H20" s="24">
        <f t="shared" si="1"/>
        <v>4.712643549394044</v>
      </c>
      <c r="I20" s="24">
        <f t="shared" si="1"/>
        <v>2.8963310433698419</v>
      </c>
      <c r="J20" s="24">
        <f t="shared" si="1"/>
        <v>2.7911560650569713</v>
      </c>
      <c r="K20" s="24">
        <f t="shared" si="1"/>
        <v>0.72264984738686033</v>
      </c>
      <c r="L20" s="24">
        <f t="shared" si="1"/>
        <v>2.6872685775069911</v>
      </c>
    </row>
    <row r="21" spans="1:12" x14ac:dyDescent="0.2">
      <c r="A21" s="15" t="s">
        <v>29</v>
      </c>
      <c r="B21" s="11" t="s">
        <v>46</v>
      </c>
      <c r="C21" s="11" t="s">
        <v>77</v>
      </c>
      <c r="D21" s="12">
        <v>190</v>
      </c>
      <c r="E21" s="24">
        <f t="shared" si="1"/>
        <v>3.8302658405709318</v>
      </c>
      <c r="F21" s="24">
        <f t="shared" si="1"/>
        <v>1.414500326035502</v>
      </c>
      <c r="G21" s="24">
        <f t="shared" si="1"/>
        <v>2.0485652056746995</v>
      </c>
      <c r="H21" s="24">
        <f t="shared" si="1"/>
        <v>4.5595229519116742</v>
      </c>
      <c r="I21" s="24">
        <f t="shared" si="1"/>
        <v>2.7386122297468605</v>
      </c>
      <c r="J21" s="24">
        <f t="shared" si="1"/>
        <v>2.6499908295401919</v>
      </c>
      <c r="K21" s="24">
        <f t="shared" si="1"/>
        <v>0.60616170515802992</v>
      </c>
      <c r="L21" s="24">
        <f t="shared" si="1"/>
        <v>2.5556063220141425</v>
      </c>
    </row>
  </sheetData>
  <sheetProtection algorithmName="SHA-512" hashValue="doJXd6NdJw+QjQdTP1zcyIbsUNvTMGmX6obhio6y4B0w/ebW4dKolA/H/qnv2j73zKudg6d674md4Y1CTxm3Mg==" saltValue="XiyBllSSXx/HqbciuiYB2A==" spinCount="100000" sheet="1" objects="1" scenarios="1"/>
  <pageMargins left="0.7" right="0.7" top="0.75" bottom="0.75" header="0.3" footer="0.3"/>
  <pageSetup paperSize="3" scale="82" orientation="landscape" r:id="rId1"/>
  <headerFooter>
    <oddFooter>&amp;L&amp;Z&amp;F&amp;R&amp;D &amp;T</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C32"/>
  <sheetViews>
    <sheetView zoomScale="95" zoomScaleNormal="95" workbookViewId="0">
      <selection activeCell="D4" sqref="D4"/>
    </sheetView>
  </sheetViews>
  <sheetFormatPr defaultRowHeight="12.75" x14ac:dyDescent="0.2"/>
  <cols>
    <col min="1" max="1" width="13.140625" style="64" customWidth="1"/>
    <col min="2" max="2" width="14.28515625" style="58" customWidth="1"/>
    <col min="3" max="3" width="13" style="58" customWidth="1"/>
    <col min="4" max="18" width="11.28515625" style="58" customWidth="1"/>
    <col min="19" max="19" width="16.140625" style="58" customWidth="1"/>
    <col min="20" max="27" width="11.28515625" style="58" customWidth="1"/>
    <col min="28" max="28" width="15.42578125" style="58" customWidth="1"/>
    <col min="29" max="29" width="19.5703125" style="58" customWidth="1"/>
    <col min="30" max="16384" width="9.140625" style="58"/>
  </cols>
  <sheetData>
    <row r="1" spans="1:29" ht="36" customHeight="1" x14ac:dyDescent="0.2">
      <c r="A1" s="95" t="s">
        <v>64</v>
      </c>
    </row>
    <row r="2" spans="1:29" x14ac:dyDescent="0.2">
      <c r="B2" s="58" t="s">
        <v>49</v>
      </c>
      <c r="C2" s="58" t="s">
        <v>50</v>
      </c>
      <c r="D2" s="52" t="s">
        <v>1</v>
      </c>
      <c r="E2" s="52" t="s">
        <v>53</v>
      </c>
      <c r="F2" s="52" t="s">
        <v>2</v>
      </c>
      <c r="G2" s="52" t="s">
        <v>54</v>
      </c>
      <c r="H2" s="52" t="s">
        <v>55</v>
      </c>
      <c r="I2" s="52" t="s">
        <v>3</v>
      </c>
      <c r="J2" s="52" t="s">
        <v>4</v>
      </c>
      <c r="K2" s="52" t="s">
        <v>56</v>
      </c>
      <c r="L2" s="52" t="s">
        <v>57</v>
      </c>
      <c r="M2" s="52" t="s">
        <v>5</v>
      </c>
      <c r="N2" s="52" t="s">
        <v>6</v>
      </c>
      <c r="O2" s="52" t="s">
        <v>7</v>
      </c>
      <c r="P2" s="52" t="s">
        <v>8</v>
      </c>
      <c r="Q2" s="52" t="s">
        <v>9</v>
      </c>
      <c r="R2" s="52" t="s">
        <v>58</v>
      </c>
      <c r="S2" s="52" t="s">
        <v>63</v>
      </c>
      <c r="T2" s="52" t="s">
        <v>10</v>
      </c>
      <c r="U2" s="48" t="s">
        <v>11</v>
      </c>
      <c r="V2" s="48" t="s">
        <v>59</v>
      </c>
      <c r="W2" s="48" t="s">
        <v>60</v>
      </c>
      <c r="X2" s="48" t="s">
        <v>12</v>
      </c>
      <c r="Y2" s="48" t="s">
        <v>61</v>
      </c>
      <c r="Z2" s="48" t="s">
        <v>62</v>
      </c>
      <c r="AA2" s="52" t="s">
        <v>13</v>
      </c>
      <c r="AB2" s="122" t="s">
        <v>92</v>
      </c>
      <c r="AC2" s="130" t="s">
        <v>93</v>
      </c>
    </row>
    <row r="3" spans="1:29" ht="15.75" x14ac:dyDescent="0.2">
      <c r="A3" s="96" t="s">
        <v>52</v>
      </c>
      <c r="D3" s="70"/>
      <c r="E3" s="70"/>
      <c r="F3" s="70"/>
      <c r="G3" s="70"/>
      <c r="H3" s="70"/>
      <c r="I3" s="70"/>
      <c r="J3" s="70"/>
      <c r="K3" s="70"/>
      <c r="L3" s="70"/>
      <c r="M3" s="70"/>
      <c r="N3" s="70"/>
      <c r="O3" s="70"/>
      <c r="P3" s="70"/>
      <c r="Q3" s="70"/>
      <c r="R3" s="70"/>
      <c r="S3" s="70"/>
      <c r="T3" s="70"/>
      <c r="U3" s="70"/>
      <c r="V3" s="70"/>
      <c r="W3" s="70"/>
      <c r="X3" s="70"/>
      <c r="Y3" s="70"/>
      <c r="Z3" s="70"/>
      <c r="AA3" s="70"/>
      <c r="AB3" s="52"/>
    </row>
    <row r="4" spans="1:29" x14ac:dyDescent="0.2">
      <c r="A4" s="102" t="s">
        <v>86</v>
      </c>
      <c r="B4" s="103" t="s">
        <v>48</v>
      </c>
      <c r="C4" s="75">
        <v>16.399999999999999</v>
      </c>
      <c r="D4" s="71">
        <v>967.97732943893686</v>
      </c>
      <c r="E4" s="121">
        <v>0.20222368258304921</v>
      </c>
      <c r="F4" s="71">
        <v>8.4750069559041723</v>
      </c>
      <c r="G4" s="121">
        <v>11.405415697683974</v>
      </c>
      <c r="H4" s="121">
        <v>0.14883663038112421</v>
      </c>
      <c r="I4" s="121">
        <v>0.22891720868401169</v>
      </c>
      <c r="J4" s="128">
        <v>551.04</v>
      </c>
      <c r="K4" s="121">
        <v>0.40444736516609842</v>
      </c>
      <c r="L4" s="121">
        <v>0.43761204910971846</v>
      </c>
      <c r="M4" s="71">
        <v>37.537608474957707</v>
      </c>
      <c r="N4" s="71">
        <v>10218.851110094027</v>
      </c>
      <c r="O4" s="71">
        <v>182.83582377526088</v>
      </c>
      <c r="P4" s="120">
        <v>234.07999999999996</v>
      </c>
      <c r="Q4" s="72">
        <v>98.685157100528002</v>
      </c>
      <c r="R4" s="121">
        <v>3.3811799727885821E-3</v>
      </c>
      <c r="S4" s="121">
        <v>2.1678378772902875</v>
      </c>
      <c r="T4" s="71">
        <v>0.29507580997786642</v>
      </c>
      <c r="U4" s="120">
        <v>160.16</v>
      </c>
      <c r="V4" s="121">
        <v>0.40444736516609842</v>
      </c>
      <c r="W4" s="121">
        <v>1.2052531481949731</v>
      </c>
      <c r="X4" s="120">
        <v>26.599999999999998</v>
      </c>
      <c r="Y4" s="121">
        <v>0.20222368258304921</v>
      </c>
      <c r="Z4" s="121">
        <v>5.4762173243489727</v>
      </c>
      <c r="AA4" s="71">
        <v>45.936620172662735</v>
      </c>
      <c r="AB4" s="122">
        <f>8.1</f>
        <v>8.1</v>
      </c>
      <c r="AC4" s="130">
        <v>5.6</v>
      </c>
    </row>
    <row r="5" spans="1:29" x14ac:dyDescent="0.2">
      <c r="A5" s="102" t="s">
        <v>76</v>
      </c>
      <c r="B5" s="47">
        <v>42221.614583333336</v>
      </c>
      <c r="C5" s="89"/>
      <c r="D5" s="107">
        <v>126</v>
      </c>
      <c r="E5" s="107">
        <v>2.5000000000000001E-2</v>
      </c>
      <c r="F5" s="107">
        <v>1.08</v>
      </c>
      <c r="G5" s="107">
        <v>1.41</v>
      </c>
      <c r="H5" s="107">
        <v>1.84E-2</v>
      </c>
      <c r="I5" s="107">
        <v>2.8300000000000002E-2</v>
      </c>
      <c r="J5" s="107">
        <v>98.4</v>
      </c>
      <c r="K5" s="108">
        <v>0.05</v>
      </c>
      <c r="L5" s="107">
        <v>5.4100000000000002E-2</v>
      </c>
      <c r="M5" s="107">
        <v>4.82</v>
      </c>
      <c r="N5" s="107">
        <v>1250</v>
      </c>
      <c r="O5" s="107">
        <v>25.6</v>
      </c>
      <c r="P5" s="107">
        <v>41.8</v>
      </c>
      <c r="Q5" s="107">
        <v>12.2</v>
      </c>
      <c r="R5" s="107">
        <v>4.1799999999999997E-4</v>
      </c>
      <c r="S5" s="107">
        <v>0.26800000000000002</v>
      </c>
      <c r="T5" s="107">
        <v>2.5000000000000001E-2</v>
      </c>
      <c r="U5" s="107">
        <v>28.6</v>
      </c>
      <c r="V5" s="107">
        <v>0.05</v>
      </c>
      <c r="W5" s="107">
        <v>0.14899999999999999</v>
      </c>
      <c r="X5" s="107">
        <v>4.75</v>
      </c>
      <c r="Y5" s="107">
        <v>2.5000000000000001E-2</v>
      </c>
      <c r="Z5" s="107">
        <v>0.67700000000000005</v>
      </c>
      <c r="AA5" s="107">
        <v>6.84</v>
      </c>
      <c r="AB5" s="52"/>
    </row>
    <row r="6" spans="1:29" x14ac:dyDescent="0.2">
      <c r="A6" s="102"/>
      <c r="B6" s="89"/>
      <c r="C6" s="89"/>
      <c r="D6" s="74"/>
      <c r="E6" s="74">
        <f>E4/E5</f>
        <v>8.0889473033219677</v>
      </c>
      <c r="F6" s="74"/>
      <c r="G6" s="74"/>
      <c r="H6" s="74"/>
      <c r="I6" s="74"/>
      <c r="J6" s="74"/>
      <c r="K6" s="74"/>
      <c r="L6" s="74"/>
      <c r="M6" s="74"/>
      <c r="N6" s="74"/>
      <c r="O6" s="74"/>
      <c r="P6" s="74"/>
      <c r="Q6" s="74"/>
      <c r="R6" s="74"/>
      <c r="S6" s="74"/>
      <c r="T6" s="74"/>
      <c r="U6" s="74"/>
      <c r="V6" s="74"/>
      <c r="W6" s="74"/>
      <c r="X6" s="74"/>
      <c r="Y6" s="74"/>
      <c r="Z6" s="74"/>
      <c r="AA6" s="74"/>
    </row>
    <row r="7" spans="1:29" ht="15.75" x14ac:dyDescent="0.2">
      <c r="A7" s="104" t="s">
        <v>75</v>
      </c>
      <c r="B7" s="105"/>
      <c r="C7" s="89"/>
      <c r="D7" s="74"/>
      <c r="E7" s="74"/>
      <c r="F7" s="74"/>
      <c r="G7" s="74"/>
      <c r="H7" s="74"/>
      <c r="I7" s="74"/>
      <c r="J7" s="74"/>
      <c r="K7" s="74"/>
      <c r="L7" s="74"/>
      <c r="M7" s="74"/>
      <c r="N7" s="74"/>
      <c r="O7" s="74"/>
      <c r="P7" s="74"/>
      <c r="Q7" s="74"/>
      <c r="R7" s="74"/>
      <c r="S7" s="74"/>
      <c r="T7" s="74"/>
      <c r="U7" s="74"/>
      <c r="V7" s="74"/>
      <c r="W7" s="74"/>
      <c r="X7" s="74"/>
      <c r="Y7" s="74"/>
      <c r="Z7" s="74"/>
      <c r="AA7" s="74"/>
      <c r="AB7" s="52"/>
    </row>
    <row r="8" spans="1:29" x14ac:dyDescent="0.2">
      <c r="A8" s="102" t="s">
        <v>86</v>
      </c>
      <c r="B8" s="89" t="s">
        <v>20</v>
      </c>
      <c r="C8" s="75">
        <v>64</v>
      </c>
      <c r="D8" s="71">
        <v>61.110095205269289</v>
      </c>
      <c r="E8" s="121">
        <v>2.8052592498717738E-2</v>
      </c>
      <c r="F8" s="73">
        <v>0.33815170868862382</v>
      </c>
      <c r="G8" s="121">
        <v>0.48070020311873118</v>
      </c>
      <c r="H8" s="121">
        <v>6.6677770110017557E-3</v>
      </c>
      <c r="I8" s="121">
        <v>8.6413262320170735E-3</v>
      </c>
      <c r="J8" s="129">
        <v>87.3</v>
      </c>
      <c r="K8" s="121">
        <v>1.7620975187636775E-2</v>
      </c>
      <c r="L8" s="121">
        <v>1.8043878592140055E-2</v>
      </c>
      <c r="M8" s="76">
        <v>1.4743941328711605</v>
      </c>
      <c r="N8" s="71">
        <v>442.44688926355286</v>
      </c>
      <c r="O8" s="73">
        <v>7.2039915121829079</v>
      </c>
      <c r="P8" s="129">
        <v>21.78</v>
      </c>
      <c r="Q8" s="72">
        <v>4.285421165633263</v>
      </c>
      <c r="R8" s="121">
        <v>2.1427105828166317E-4</v>
      </c>
      <c r="S8" s="121">
        <v>9.4307459204232003E-2</v>
      </c>
      <c r="T8" s="76">
        <v>2.7077288743316278E-2</v>
      </c>
      <c r="U8" s="120">
        <v>15.120000000000001</v>
      </c>
      <c r="V8" s="121">
        <v>1.7620975187636775E-2</v>
      </c>
      <c r="W8" s="121">
        <v>5.3285828967413601E-2</v>
      </c>
      <c r="X8" s="129">
        <v>4.8780000000000001</v>
      </c>
      <c r="Y8" s="121">
        <v>8.8104875938183874E-3</v>
      </c>
      <c r="Z8" s="121">
        <v>0.24246461858188198</v>
      </c>
      <c r="AA8" s="76">
        <v>3.0881965209189151</v>
      </c>
      <c r="AB8" s="123">
        <v>1.4096780150109418</v>
      </c>
      <c r="AC8" s="130">
        <v>1.8</v>
      </c>
    </row>
    <row r="9" spans="1:29" x14ac:dyDescent="0.2">
      <c r="A9" s="102" t="s">
        <v>76</v>
      </c>
      <c r="B9" s="106">
        <v>42222.375</v>
      </c>
      <c r="C9" s="75"/>
      <c r="D9" s="77">
        <v>31.4</v>
      </c>
      <c r="E9" s="77">
        <v>1.9899999999999998E-2</v>
      </c>
      <c r="F9" s="77">
        <v>0.26400000000000001</v>
      </c>
      <c r="G9" s="77">
        <v>0.34100000000000003</v>
      </c>
      <c r="H9" s="77">
        <v>4.7300000000000007E-3</v>
      </c>
      <c r="I9" s="77">
        <v>6.13E-3</v>
      </c>
      <c r="J9" s="77">
        <v>48.5</v>
      </c>
      <c r="K9" s="77">
        <v>1.2500000000000001E-2</v>
      </c>
      <c r="L9" s="77">
        <v>1.2800000000000001E-2</v>
      </c>
      <c r="M9" s="77">
        <v>1.1200000000000001</v>
      </c>
      <c r="N9" s="77">
        <v>326</v>
      </c>
      <c r="O9" s="77">
        <v>5.72</v>
      </c>
      <c r="P9" s="77">
        <v>12.1</v>
      </c>
      <c r="Q9" s="77">
        <v>3.04</v>
      </c>
      <c r="R9" s="77">
        <v>1.5200000000000001E-4</v>
      </c>
      <c r="S9" s="77">
        <v>6.6900000000000001E-2</v>
      </c>
      <c r="T9" s="77">
        <v>6.2500000000000003E-3</v>
      </c>
      <c r="U9" s="77">
        <v>8.4</v>
      </c>
      <c r="V9" s="77">
        <v>1.2500000000000001E-2</v>
      </c>
      <c r="W9" s="77">
        <v>3.78E-2</v>
      </c>
      <c r="X9" s="77">
        <v>2.71</v>
      </c>
      <c r="Y9" s="77">
        <v>6.2500000000000003E-3</v>
      </c>
      <c r="Z9" s="77">
        <v>0.17199999999999999</v>
      </c>
      <c r="AA9" s="77">
        <v>1.86</v>
      </c>
      <c r="AB9" s="52"/>
    </row>
    <row r="10" spans="1:29" x14ac:dyDescent="0.2">
      <c r="A10" s="102"/>
      <c r="B10" s="89"/>
      <c r="C10" s="89"/>
      <c r="D10" s="74"/>
      <c r="E10" s="74"/>
      <c r="F10" s="74"/>
      <c r="G10" s="74"/>
      <c r="H10" s="74"/>
      <c r="I10" s="74"/>
      <c r="J10" s="127"/>
      <c r="K10" s="74"/>
      <c r="L10" s="74"/>
      <c r="M10" s="74"/>
      <c r="N10" s="74"/>
      <c r="O10" s="74"/>
      <c r="P10" s="127">
        <f>P8/P9</f>
        <v>1.8</v>
      </c>
      <c r="Q10" s="74"/>
      <c r="R10" s="74"/>
      <c r="S10" s="74"/>
      <c r="T10" s="74"/>
      <c r="U10" s="127">
        <f>U8/U9</f>
        <v>1.8</v>
      </c>
      <c r="V10" s="74"/>
      <c r="W10" s="74"/>
      <c r="X10" s="127">
        <f>X8/X9</f>
        <v>1.8</v>
      </c>
      <c r="Y10" s="74"/>
      <c r="Z10" s="74"/>
      <c r="AA10" s="74"/>
    </row>
    <row r="11" spans="1:29" ht="15.75" x14ac:dyDescent="0.2">
      <c r="A11" s="104" t="s">
        <v>84</v>
      </c>
      <c r="B11" s="105"/>
      <c r="C11" s="75"/>
      <c r="D11" s="74"/>
      <c r="E11" s="74"/>
      <c r="F11" s="74"/>
      <c r="G11" s="74"/>
      <c r="H11" s="74"/>
      <c r="I11" s="74"/>
      <c r="J11" s="74"/>
      <c r="K11" s="74"/>
      <c r="L11" s="74"/>
      <c r="M11" s="74"/>
      <c r="N11" s="74"/>
      <c r="O11" s="74"/>
      <c r="P11" s="74"/>
      <c r="Q11" s="74"/>
      <c r="R11" s="74"/>
      <c r="S11" s="74"/>
      <c r="T11" s="74"/>
      <c r="U11" s="74"/>
      <c r="V11" s="74"/>
      <c r="W11" s="74"/>
      <c r="X11" s="74"/>
      <c r="Y11" s="74"/>
      <c r="Z11" s="74"/>
      <c r="AA11" s="74"/>
      <c r="AB11" s="52"/>
    </row>
    <row r="12" spans="1:29" x14ac:dyDescent="0.2">
      <c r="A12" s="102" t="s">
        <v>86</v>
      </c>
      <c r="B12" s="89" t="s">
        <v>21</v>
      </c>
      <c r="C12" s="75">
        <v>93.8</v>
      </c>
      <c r="D12" s="71">
        <v>28.215265492860578</v>
      </c>
      <c r="E12" s="121">
        <v>1.5573216331285708E-2</v>
      </c>
      <c r="F12" s="72">
        <v>0.137320553633727</v>
      </c>
      <c r="G12" s="121">
        <v>0.31297628937632438</v>
      </c>
      <c r="H12" s="121">
        <v>1.5119627506102631E-3</v>
      </c>
      <c r="I12" s="121">
        <v>5.0998743572171577E-3</v>
      </c>
      <c r="J12" s="129">
        <v>212.47024673439765</v>
      </c>
      <c r="K12" s="121">
        <v>1.1868907592290565E-2</v>
      </c>
      <c r="L12" s="121">
        <v>7.741249283124545E-3</v>
      </c>
      <c r="M12" s="78">
        <v>0.65198393743246796</v>
      </c>
      <c r="N12" s="78">
        <v>181.99551627716127</v>
      </c>
      <c r="O12" s="73">
        <v>2.9152099040421895</v>
      </c>
      <c r="P12" s="129">
        <v>39.767779390420891</v>
      </c>
      <c r="Q12" s="133">
        <v>1.9099529455460331</v>
      </c>
      <c r="R12" s="121">
        <v>3.2129208450468085E-4</v>
      </c>
      <c r="S12" s="121">
        <v>3.9008638965744781E-2</v>
      </c>
      <c r="T12" s="78">
        <v>5.5867482276246603E-3</v>
      </c>
      <c r="U12" s="120">
        <v>20.635703918722783</v>
      </c>
      <c r="V12" s="121">
        <v>1.0084791546570451E-2</v>
      </c>
      <c r="W12" s="121">
        <v>2.4644992834947286E-2</v>
      </c>
      <c r="X12" s="129">
        <v>29.338171262699561</v>
      </c>
      <c r="Y12" s="121">
        <v>1.8899534382628284E-3</v>
      </c>
      <c r="Z12" s="121">
        <v>9.1927335237103974E-2</v>
      </c>
      <c r="AA12" s="76">
        <v>1.4511513689298683</v>
      </c>
      <c r="AB12" s="122">
        <v>1</v>
      </c>
      <c r="AC12" s="130">
        <v>1</v>
      </c>
    </row>
    <row r="13" spans="1:29" x14ac:dyDescent="0.2">
      <c r="A13" s="102" t="s">
        <v>76</v>
      </c>
      <c r="B13" s="106">
        <v>42223.052083333336</v>
      </c>
      <c r="C13" s="89"/>
      <c r="D13" s="110">
        <v>26.099357004581922</v>
      </c>
      <c r="E13" s="110">
        <v>1.5573216331285708E-2</v>
      </c>
      <c r="F13" s="110">
        <v>0.11599714224258631</v>
      </c>
      <c r="G13" s="110">
        <v>0.31297628937632438</v>
      </c>
      <c r="H13" s="110">
        <v>1.5119627506102631E-3</v>
      </c>
      <c r="I13" s="110">
        <v>5.0998743572171577E-3</v>
      </c>
      <c r="J13" s="110">
        <v>212.47024673439765</v>
      </c>
      <c r="K13" s="110">
        <v>1.1868907592290565E-2</v>
      </c>
      <c r="L13" s="110">
        <v>7.741249283124545E-3</v>
      </c>
      <c r="M13" s="109">
        <v>0.65198393743246796</v>
      </c>
      <c r="N13" s="109">
        <v>181.99551627716127</v>
      </c>
      <c r="O13" s="110">
        <v>1.8399546700548175</v>
      </c>
      <c r="P13" s="110">
        <v>39.767779390420891</v>
      </c>
      <c r="Q13" s="110">
        <v>1.9099529455460331</v>
      </c>
      <c r="R13" s="110">
        <v>3.2129208450468085E-4</v>
      </c>
      <c r="S13" s="110">
        <v>3.9008638965744781E-2</v>
      </c>
      <c r="T13" s="109">
        <v>5.5867482276246603E-3</v>
      </c>
      <c r="U13" s="110">
        <v>20.635703918722783</v>
      </c>
      <c r="V13" s="110">
        <v>1.0084791546570451E-2</v>
      </c>
      <c r="W13" s="110">
        <v>2.4644992834947286E-2</v>
      </c>
      <c r="X13" s="110">
        <v>29.338171262699561</v>
      </c>
      <c r="Y13" s="110">
        <v>1.8899534382628284E-3</v>
      </c>
      <c r="Z13" s="110">
        <v>9.1927335237103974E-2</v>
      </c>
      <c r="AA13" s="110">
        <v>1.0934305301741396</v>
      </c>
      <c r="AB13" s="52"/>
    </row>
    <row r="14" spans="1:29" x14ac:dyDescent="0.2">
      <c r="A14" s="102"/>
      <c r="B14" s="89"/>
      <c r="C14" s="89"/>
      <c r="D14" s="74"/>
      <c r="E14" s="74"/>
      <c r="F14" s="74"/>
      <c r="G14" s="74"/>
      <c r="H14" s="74"/>
      <c r="I14" s="74"/>
      <c r="J14" s="74"/>
      <c r="K14" s="74"/>
      <c r="L14" s="74"/>
      <c r="M14" s="74"/>
      <c r="N14" s="74"/>
      <c r="O14" s="74"/>
      <c r="P14" s="74"/>
      <c r="Q14" s="74"/>
      <c r="R14" s="74"/>
      <c r="S14" s="74"/>
      <c r="T14" s="74"/>
      <c r="U14" s="74"/>
      <c r="V14" s="74"/>
      <c r="W14" s="74"/>
      <c r="X14" s="74"/>
      <c r="Y14" s="74"/>
      <c r="Z14" s="74"/>
      <c r="AA14" s="74"/>
    </row>
    <row r="15" spans="1:29" ht="15.75" x14ac:dyDescent="0.2">
      <c r="A15" s="104" t="s">
        <v>85</v>
      </c>
      <c r="B15" s="105"/>
      <c r="C15" s="75"/>
      <c r="D15" s="74"/>
      <c r="E15" s="74"/>
      <c r="F15" s="74"/>
      <c r="G15" s="74"/>
      <c r="H15" s="74"/>
      <c r="I15" s="74"/>
      <c r="J15" s="74"/>
      <c r="K15" s="74"/>
      <c r="L15" s="74"/>
      <c r="M15" s="74"/>
      <c r="N15" s="74"/>
      <c r="O15" s="74"/>
      <c r="P15" s="74"/>
      <c r="Q15" s="74"/>
      <c r="R15" s="74"/>
      <c r="S15" s="74"/>
      <c r="T15" s="74"/>
      <c r="U15" s="74"/>
      <c r="V15" s="74"/>
      <c r="W15" s="74"/>
      <c r="X15" s="74"/>
      <c r="Y15" s="74"/>
      <c r="Z15" s="74"/>
      <c r="AA15" s="74"/>
      <c r="AB15" s="52"/>
    </row>
    <row r="16" spans="1:29" x14ac:dyDescent="0.2">
      <c r="A16" s="102" t="s">
        <v>86</v>
      </c>
      <c r="B16" s="89" t="s">
        <v>24</v>
      </c>
      <c r="C16" s="75">
        <v>132</v>
      </c>
      <c r="D16" s="79">
        <v>15.800400797978588</v>
      </c>
      <c r="E16" s="121">
        <v>7.4646753689811196E-3</v>
      </c>
      <c r="F16" s="73">
        <v>6.1351901760391292E-2</v>
      </c>
      <c r="G16" s="121">
        <v>0.18800318107876735</v>
      </c>
      <c r="H16" s="121">
        <v>1.0023992638346075E-3</v>
      </c>
      <c r="I16" s="121">
        <v>2.1327643911374628E-3</v>
      </c>
      <c r="J16" s="78">
        <v>74.400000000000006</v>
      </c>
      <c r="K16" s="121">
        <v>5.9717402951848953E-3</v>
      </c>
      <c r="L16" s="121">
        <v>3.4764059575540639E-3</v>
      </c>
      <c r="M16" s="76">
        <v>0.26528580958365144</v>
      </c>
      <c r="N16" s="71">
        <v>83.826412342193322</v>
      </c>
      <c r="O16" s="73">
        <v>1.2983650656232497</v>
      </c>
      <c r="P16" s="129">
        <v>12.0298081025641</v>
      </c>
      <c r="Q16" s="72">
        <v>0.84457469889043535</v>
      </c>
      <c r="R16" s="121">
        <v>2.0000000000000001E-4</v>
      </c>
      <c r="S16" s="121">
        <v>1.7915220885554691E-2</v>
      </c>
      <c r="T16" s="78">
        <v>3.4000862476662778E-3</v>
      </c>
      <c r="U16" s="120">
        <v>8.3319927599999986</v>
      </c>
      <c r="V16" s="121">
        <v>2.9858701475924477E-3</v>
      </c>
      <c r="W16" s="121">
        <v>9.4481462527389592E-3</v>
      </c>
      <c r="X16" s="129">
        <v>12.680067999999999</v>
      </c>
      <c r="Y16" s="121">
        <v>5.331910977843657E-4</v>
      </c>
      <c r="Z16" s="121">
        <v>4.2761926042306123E-2</v>
      </c>
      <c r="AA16" s="76">
        <v>0.73870858880491697</v>
      </c>
      <c r="AB16" s="124">
        <v>1.0663551453796982</v>
      </c>
      <c r="AC16" s="131">
        <v>1.0837664957264956</v>
      </c>
    </row>
    <row r="17" spans="1:29" x14ac:dyDescent="0.2">
      <c r="A17" s="102" t="s">
        <v>76</v>
      </c>
      <c r="B17" s="106">
        <v>42223.606944444444</v>
      </c>
      <c r="C17" s="45"/>
      <c r="D17" s="111">
        <v>15.800400797978588</v>
      </c>
      <c r="E17" s="111">
        <v>7.0001775687246904E-3</v>
      </c>
      <c r="F17" s="112">
        <v>5.770146367363066E-2</v>
      </c>
      <c r="G17" s="111">
        <v>0.17630447219516612</v>
      </c>
      <c r="H17" s="112">
        <v>9.4002384494302994E-4</v>
      </c>
      <c r="I17" s="111">
        <v>2.0000507339213401E-3</v>
      </c>
      <c r="J17" s="111">
        <v>74.400000000000006</v>
      </c>
      <c r="K17" s="112">
        <v>5.6001420549797523E-3</v>
      </c>
      <c r="L17" s="111">
        <v>3.2600826962917839E-3</v>
      </c>
      <c r="M17" s="111">
        <v>0.23230589274496363</v>
      </c>
      <c r="N17" s="111">
        <v>76.401938035795197</v>
      </c>
      <c r="O17" s="111">
        <v>1.4100357674145447</v>
      </c>
      <c r="P17" s="111">
        <v>11.1</v>
      </c>
      <c r="Q17" s="113">
        <v>0.79202009063285073</v>
      </c>
      <c r="R17" s="113">
        <v>0</v>
      </c>
      <c r="S17" s="113">
        <v>1.680042616493926E-2</v>
      </c>
      <c r="T17" s="113">
        <v>3.4000862476662778E-3</v>
      </c>
      <c r="U17" s="113">
        <v>7.7</v>
      </c>
      <c r="V17" s="113">
        <v>2.8000710274898762E-3</v>
      </c>
      <c r="W17" s="113">
        <v>8.8602247512715362E-3</v>
      </c>
      <c r="X17" s="113">
        <v>11.7</v>
      </c>
      <c r="Y17" s="114">
        <v>5.0001268348033503E-4</v>
      </c>
      <c r="Z17" s="113">
        <v>4.0101017215122867E-2</v>
      </c>
      <c r="AA17" s="113">
        <v>0.53501357132395855</v>
      </c>
      <c r="AB17" s="52"/>
    </row>
    <row r="18" spans="1:29" x14ac:dyDescent="0.2">
      <c r="A18" s="102"/>
      <c r="B18" s="89"/>
      <c r="C18" s="89"/>
      <c r="D18" s="74"/>
      <c r="E18" s="74"/>
      <c r="F18" s="74"/>
      <c r="G18" s="74"/>
      <c r="H18" s="74"/>
      <c r="I18" s="74"/>
      <c r="J18" s="127"/>
      <c r="K18" s="74"/>
      <c r="L18" s="74"/>
      <c r="M18" s="74"/>
      <c r="N18" s="74"/>
      <c r="O18" s="74"/>
      <c r="P18" s="127"/>
      <c r="Q18" s="74"/>
      <c r="R18" s="74"/>
      <c r="S18" s="74"/>
      <c r="T18" s="74"/>
      <c r="U18" s="127">
        <f>U16/U17</f>
        <v>1.0820769818181817</v>
      </c>
      <c r="V18" s="74"/>
      <c r="W18" s="74"/>
      <c r="X18" s="127">
        <f>X16/X17</f>
        <v>1.0837664957264956</v>
      </c>
      <c r="Y18" s="74"/>
      <c r="Z18" s="74"/>
      <c r="AA18" s="74"/>
    </row>
    <row r="19" spans="1:29" ht="15.75" x14ac:dyDescent="0.2">
      <c r="A19" s="104" t="s">
        <v>51</v>
      </c>
      <c r="B19" s="89"/>
      <c r="C19" s="89"/>
      <c r="D19" s="74"/>
      <c r="E19" s="74"/>
      <c r="F19" s="74"/>
      <c r="G19" s="74"/>
      <c r="H19" s="74"/>
      <c r="I19" s="74"/>
      <c r="J19" s="74"/>
      <c r="K19" s="74"/>
      <c r="L19" s="74"/>
      <c r="M19" s="74"/>
      <c r="N19" s="74"/>
      <c r="O19" s="74"/>
      <c r="P19" s="74"/>
      <c r="Q19" s="74"/>
      <c r="R19" s="74"/>
      <c r="S19" s="74"/>
      <c r="T19" s="74"/>
      <c r="U19" s="74"/>
      <c r="V19" s="74"/>
      <c r="W19" s="74"/>
      <c r="X19" s="74"/>
      <c r="Y19" s="74"/>
      <c r="Z19" s="74"/>
      <c r="AA19" s="74"/>
      <c r="AB19" s="52"/>
    </row>
    <row r="20" spans="1:29" x14ac:dyDescent="0.2">
      <c r="A20" s="102" t="s">
        <v>86</v>
      </c>
      <c r="B20" s="103" t="s">
        <v>44</v>
      </c>
      <c r="C20" s="75">
        <v>163</v>
      </c>
      <c r="D20" s="72">
        <v>9.2255777542743651</v>
      </c>
      <c r="E20" s="121">
        <v>4.7198056970265958E-3</v>
      </c>
      <c r="F20" s="72">
        <v>3.7291172982166991E-2</v>
      </c>
      <c r="G20" s="121">
        <v>0.30521410174105323</v>
      </c>
      <c r="H20" s="121">
        <v>9.1249576809180862E-4</v>
      </c>
      <c r="I20" s="121">
        <v>1.730595422243085E-3</v>
      </c>
      <c r="J20" s="128">
        <v>127.67003557981683</v>
      </c>
      <c r="K20" s="121">
        <v>5.3491131232968085E-3</v>
      </c>
      <c r="L20" s="121">
        <v>4.0904982707563832E-3</v>
      </c>
      <c r="M20" s="76">
        <v>0.16085601046429557</v>
      </c>
      <c r="N20" s="76">
        <v>51.599269037493904</v>
      </c>
      <c r="O20" s="76">
        <v>0.78764594840759139</v>
      </c>
      <c r="P20" s="119">
        <v>17.392729484786635</v>
      </c>
      <c r="Q20" s="72">
        <v>0.81809965415127672</v>
      </c>
      <c r="R20" s="121">
        <v>2.517229705080851E-4</v>
      </c>
      <c r="S20" s="121">
        <v>1.2586148525404255E-2</v>
      </c>
      <c r="T20" s="76">
        <v>6.2920866747288751E-2</v>
      </c>
      <c r="U20" s="119">
        <v>6.8460743716713361</v>
      </c>
      <c r="V20" s="121">
        <v>1.8249915361836172E-3</v>
      </c>
      <c r="W20" s="121">
        <v>5.0344594101617022E-3</v>
      </c>
      <c r="X20" s="119">
        <v>27.75435556082974</v>
      </c>
      <c r="Y20" s="121">
        <v>3.7758445576212767E-4</v>
      </c>
      <c r="Z20" s="121">
        <v>3.146537131351064E-2</v>
      </c>
      <c r="AA20" s="72">
        <v>0.4867081039142459</v>
      </c>
      <c r="AB20" s="124">
        <v>3.1460433373644374</v>
      </c>
      <c r="AC20" s="130">
        <v>1.85</v>
      </c>
    </row>
    <row r="21" spans="1:29" x14ac:dyDescent="0.2">
      <c r="A21" s="102" t="s">
        <v>76</v>
      </c>
      <c r="B21" s="106">
        <v>42224.347222222219</v>
      </c>
      <c r="C21" s="89"/>
      <c r="D21" s="115">
        <v>4.2006592200174744</v>
      </c>
      <c r="E21" s="115">
        <v>1.5002354357205264E-3</v>
      </c>
      <c r="F21" s="115">
        <v>1.1001726528617192E-2</v>
      </c>
      <c r="G21" s="115">
        <v>9.7015224843260722E-2</v>
      </c>
      <c r="H21" s="115">
        <v>2.9004551757263515E-4</v>
      </c>
      <c r="I21" s="115">
        <v>5.5008632643085964E-4</v>
      </c>
      <c r="J21" s="115">
        <v>69.010830043144225</v>
      </c>
      <c r="K21" s="115">
        <v>1.7002668271499299E-3</v>
      </c>
      <c r="L21" s="115">
        <v>1.300204044291123E-3</v>
      </c>
      <c r="M21" s="115">
        <v>4.9007690900203869E-2</v>
      </c>
      <c r="N21" s="115">
        <v>15.002354357205265</v>
      </c>
      <c r="O21" s="115">
        <v>0.23003610014381407</v>
      </c>
      <c r="P21" s="115">
        <v>9.4014753971819651</v>
      </c>
      <c r="Q21" s="115">
        <v>0.26004080885822461</v>
      </c>
      <c r="R21" s="115">
        <v>8.0012556571761408E-5</v>
      </c>
      <c r="S21" s="115">
        <v>4.0006278285880702E-3</v>
      </c>
      <c r="T21" s="115">
        <v>2.1003296100087373E-3</v>
      </c>
      <c r="U21" s="115">
        <v>3.7005807414439653</v>
      </c>
      <c r="V21" s="115">
        <v>5.8009103514527029E-4</v>
      </c>
      <c r="W21" s="115">
        <v>1.6002511314352282E-3</v>
      </c>
      <c r="X21" s="115">
        <v>15.002354357205265</v>
      </c>
      <c r="Y21" s="115">
        <v>1.2001883485764211E-4</v>
      </c>
      <c r="Z21" s="115">
        <v>1.0001569571470177E-2</v>
      </c>
      <c r="AA21" s="115">
        <v>0.18002825228646316</v>
      </c>
      <c r="AB21" s="52"/>
    </row>
    <row r="22" spans="1:29" x14ac:dyDescent="0.2">
      <c r="D22" s="74"/>
      <c r="E22" s="74"/>
      <c r="F22" s="80"/>
      <c r="G22" s="80"/>
      <c r="H22" s="80"/>
      <c r="I22" s="81"/>
      <c r="J22" s="127"/>
      <c r="K22" s="81"/>
      <c r="L22" s="81"/>
      <c r="M22" s="81"/>
      <c r="N22" s="81"/>
      <c r="O22" s="81"/>
      <c r="P22" s="127"/>
      <c r="Q22" s="81"/>
      <c r="R22" s="81"/>
      <c r="S22" s="81"/>
      <c r="T22" s="81"/>
      <c r="U22" s="81"/>
      <c r="V22" s="81"/>
      <c r="W22" s="74"/>
      <c r="X22" s="81"/>
      <c r="Y22" s="74"/>
      <c r="Z22" s="74"/>
      <c r="AA22" s="74"/>
    </row>
    <row r="23" spans="1:29" ht="15.75" x14ac:dyDescent="0.2">
      <c r="A23" s="96" t="s">
        <v>47</v>
      </c>
      <c r="D23" s="74"/>
      <c r="E23" s="74"/>
      <c r="F23" s="80"/>
      <c r="G23" s="80"/>
      <c r="H23" s="80"/>
      <c r="I23" s="80"/>
      <c r="J23" s="80"/>
      <c r="K23" s="80"/>
      <c r="L23" s="80"/>
      <c r="M23" s="74"/>
      <c r="N23" s="74"/>
      <c r="O23" s="74"/>
      <c r="P23" s="74"/>
      <c r="Q23" s="74"/>
      <c r="R23" s="74"/>
      <c r="S23" s="74"/>
      <c r="T23" s="74"/>
      <c r="U23" s="74"/>
      <c r="V23" s="74"/>
      <c r="W23" s="74"/>
      <c r="X23" s="74"/>
      <c r="Y23" s="74"/>
      <c r="Z23" s="74"/>
      <c r="AA23" s="74"/>
    </row>
    <row r="24" spans="1:29" x14ac:dyDescent="0.2">
      <c r="A24" s="98" t="s">
        <v>86</v>
      </c>
      <c r="B24" s="82" t="s">
        <v>46</v>
      </c>
      <c r="C24" s="83">
        <v>190</v>
      </c>
      <c r="D24" s="84">
        <f>1.5*D25</f>
        <v>6.7364999999999995</v>
      </c>
      <c r="E24" s="85">
        <f t="shared" ref="E24:AA24" si="0">1.5*E25</f>
        <v>3.9449999999999997E-3</v>
      </c>
      <c r="F24" s="85">
        <f t="shared" si="0"/>
        <v>3.9495000000000002E-2</v>
      </c>
      <c r="G24" s="85">
        <f t="shared" si="0"/>
        <v>0.27103499999999997</v>
      </c>
      <c r="H24" s="85">
        <f t="shared" si="0"/>
        <v>8.0999999999999996E-4</v>
      </c>
      <c r="I24" s="85">
        <f t="shared" si="0"/>
        <v>1.3649999999999999E-3</v>
      </c>
      <c r="J24" s="67">
        <v>133.01078877370921</v>
      </c>
      <c r="K24" s="85">
        <f t="shared" si="0"/>
        <v>5.8650000000000004E-3</v>
      </c>
      <c r="L24" s="85">
        <f t="shared" si="0"/>
        <v>4.0499999999999998E-3</v>
      </c>
      <c r="M24" s="85">
        <f t="shared" si="0"/>
        <v>0.17005500000000001</v>
      </c>
      <c r="N24" s="85">
        <f t="shared" si="0"/>
        <v>54.75</v>
      </c>
      <c r="O24" s="85">
        <f t="shared" si="0"/>
        <v>0.82800000000000007</v>
      </c>
      <c r="P24" s="67">
        <v>18.241479603251548</v>
      </c>
      <c r="Q24" s="85">
        <f t="shared" si="0"/>
        <v>0.67274999999999996</v>
      </c>
      <c r="R24" s="86"/>
      <c r="S24" s="85">
        <f t="shared" si="0"/>
        <v>9.9150000000000002E-3</v>
      </c>
      <c r="T24" s="85">
        <f t="shared" si="0"/>
        <v>5.4749999999999998E-3</v>
      </c>
      <c r="U24" s="67">
        <v>7.2205856762870715</v>
      </c>
      <c r="V24" s="85">
        <f t="shared" si="0"/>
        <v>1.905E-3</v>
      </c>
      <c r="W24" s="85">
        <f t="shared" si="0"/>
        <v>5.4149999999999997E-3</v>
      </c>
      <c r="X24" s="67">
        <v>32.302620130757951</v>
      </c>
      <c r="Y24" s="85">
        <f t="shared" si="0"/>
        <v>2.8499999999999999E-4</v>
      </c>
      <c r="Z24" s="85">
        <f t="shared" si="0"/>
        <v>3.0434999999999997E-2</v>
      </c>
      <c r="AA24" s="85">
        <f t="shared" si="0"/>
        <v>0.54405000000000003</v>
      </c>
      <c r="AC24" s="126">
        <v>1.9</v>
      </c>
    </row>
    <row r="25" spans="1:29" s="90" customFormat="1" x14ac:dyDescent="0.2">
      <c r="A25" s="99" t="s">
        <v>89</v>
      </c>
      <c r="B25" s="99"/>
      <c r="C25" s="87"/>
      <c r="D25" s="88">
        <v>4.4909999999999997</v>
      </c>
      <c r="E25" s="88">
        <v>2.63E-3</v>
      </c>
      <c r="F25" s="88">
        <v>2.6329999999999999E-2</v>
      </c>
      <c r="G25" s="88">
        <v>0.18068999999999999</v>
      </c>
      <c r="H25" s="88">
        <v>5.4000000000000001E-4</v>
      </c>
      <c r="I25" s="88">
        <v>9.1E-4</v>
      </c>
      <c r="J25" s="89"/>
      <c r="K25" s="88">
        <v>3.9100000000000003E-3</v>
      </c>
      <c r="L25" s="88">
        <v>2.7000000000000001E-3</v>
      </c>
      <c r="M25" s="88">
        <v>0.11337</v>
      </c>
      <c r="N25" s="88">
        <v>36.5</v>
      </c>
      <c r="O25" s="88">
        <v>0.55200000000000005</v>
      </c>
      <c r="P25" s="89"/>
      <c r="Q25" s="88">
        <v>0.44850000000000001</v>
      </c>
      <c r="R25" s="89"/>
      <c r="S25" s="88">
        <v>6.6100000000000004E-3</v>
      </c>
      <c r="T25" s="88">
        <v>3.65E-3</v>
      </c>
      <c r="U25" s="89"/>
      <c r="V25" s="88">
        <v>1.2700000000000001E-3</v>
      </c>
      <c r="W25" s="88">
        <v>3.6099999999999999E-3</v>
      </c>
      <c r="X25" s="89"/>
      <c r="Y25" s="88">
        <v>1.9000000000000001E-4</v>
      </c>
      <c r="Z25" s="88">
        <v>2.0289999999999999E-2</v>
      </c>
      <c r="AA25" s="88">
        <v>0.36270000000000002</v>
      </c>
    </row>
    <row r="26" spans="1:29" x14ac:dyDescent="0.2">
      <c r="D26" s="61"/>
      <c r="E26" s="61"/>
      <c r="F26" s="61"/>
      <c r="G26" s="61"/>
      <c r="H26" s="61"/>
      <c r="I26" s="61"/>
      <c r="K26" s="61"/>
      <c r="L26" s="61"/>
      <c r="M26" s="61"/>
      <c r="N26" s="61"/>
      <c r="O26" s="61"/>
      <c r="Q26" s="61"/>
      <c r="R26" s="61"/>
      <c r="S26" s="61"/>
      <c r="T26" s="61"/>
      <c r="V26" s="61"/>
      <c r="W26" s="61"/>
      <c r="Y26" s="62"/>
      <c r="Z26" s="61"/>
      <c r="AA26" s="61"/>
    </row>
    <row r="27" spans="1:29" x14ac:dyDescent="0.2">
      <c r="C27" s="97" t="s">
        <v>94</v>
      </c>
      <c r="D27" s="134"/>
      <c r="E27" s="134"/>
      <c r="F27" s="134"/>
      <c r="G27" s="61"/>
      <c r="H27" s="61"/>
      <c r="I27" s="61"/>
      <c r="K27" s="61"/>
      <c r="L27" s="61"/>
      <c r="M27" s="61"/>
      <c r="N27" s="61"/>
      <c r="O27" s="61"/>
      <c r="Q27" s="61"/>
      <c r="R27" s="61"/>
      <c r="S27" s="61"/>
      <c r="T27" s="61"/>
      <c r="V27" s="61"/>
      <c r="W27" s="61"/>
      <c r="Y27" s="62"/>
      <c r="Z27" s="61"/>
      <c r="AA27" s="61"/>
    </row>
    <row r="28" spans="1:29" s="91" customFormat="1" ht="15.75" x14ac:dyDescent="0.2">
      <c r="A28" s="100"/>
      <c r="C28" s="116" t="s">
        <v>90</v>
      </c>
      <c r="D28" s="92"/>
      <c r="E28" s="92"/>
      <c r="F28" s="92"/>
      <c r="G28" s="92"/>
      <c r="H28" s="92"/>
      <c r="I28" s="93"/>
      <c r="J28" s="93"/>
    </row>
    <row r="29" spans="1:29" x14ac:dyDescent="0.2">
      <c r="C29" s="117" t="s">
        <v>98</v>
      </c>
      <c r="D29" s="94"/>
      <c r="E29" s="94"/>
      <c r="F29" s="94"/>
      <c r="G29" s="94"/>
      <c r="H29" s="94"/>
      <c r="I29" s="126"/>
      <c r="J29" s="126"/>
      <c r="K29" s="126"/>
      <c r="L29" s="126"/>
      <c r="M29" s="126"/>
    </row>
    <row r="30" spans="1:29" x14ac:dyDescent="0.2">
      <c r="C30" s="98" t="s">
        <v>97</v>
      </c>
      <c r="D30" s="65"/>
      <c r="E30" s="65"/>
      <c r="F30" s="65"/>
      <c r="G30" s="65"/>
      <c r="H30" s="65"/>
      <c r="I30" s="65"/>
      <c r="J30" s="65"/>
      <c r="K30" s="65"/>
    </row>
    <row r="31" spans="1:29" x14ac:dyDescent="0.2">
      <c r="C31" s="125" t="s">
        <v>95</v>
      </c>
      <c r="D31" s="122"/>
      <c r="E31" s="122"/>
      <c r="F31" s="122"/>
      <c r="G31" s="122"/>
      <c r="H31" s="122"/>
      <c r="I31" s="122"/>
      <c r="J31" s="122"/>
      <c r="K31" s="122"/>
    </row>
    <row r="32" spans="1:29" x14ac:dyDescent="0.2">
      <c r="C32" s="132" t="s">
        <v>96</v>
      </c>
      <c r="D32" s="130"/>
      <c r="E32" s="130"/>
      <c r="F32" s="130"/>
      <c r="G32" s="130"/>
      <c r="H32" s="130"/>
      <c r="I32" s="130"/>
      <c r="J32" s="130"/>
      <c r="K32" s="130"/>
    </row>
  </sheetData>
  <sheetProtection algorithmName="SHA-512" hashValue="SP8gH2Aak0EqPzb07jXEKgJJkeFB4WM6ADf29Nmva5e4sFCrBy7Sf6r54b9L0HAZd2zoWDTuwpz4NnLzeqYi9A==" saltValue="NxN7s5FHoN+S9ElryUKNAA==" spinCount="100000" sheet="1" objects="1" scenarios="1"/>
  <pageMargins left="0.7" right="0.7" top="0.75" bottom="0.75" header="0.3" footer="0.3"/>
  <pageSetup paperSize="3" scale="36" orientation="landscape" r:id="rId1"/>
  <headerFooter>
    <oddFooter>&amp;L&amp;Z&amp;F&amp;R&amp;D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README</vt:lpstr>
      <vt:lpstr>Concentration Data</vt:lpstr>
      <vt:lpstr>Calculator</vt:lpstr>
      <vt:lpstr>Recommended Peak TOTAL Conc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EPA/ORD GKM Release Study</dc:title>
  <dc:creator>K Sullivan</dc:creator>
  <cp:keywords>Plume Analysis</cp:keywords>
  <cp:lastModifiedBy>K Sullivan</cp:lastModifiedBy>
  <cp:lastPrinted>2016-11-04T19:45:53Z</cp:lastPrinted>
  <dcterms:created xsi:type="dcterms:W3CDTF">2016-05-16T21:10:47Z</dcterms:created>
  <dcterms:modified xsi:type="dcterms:W3CDTF">2017-07-06T16:18:26Z</dcterms:modified>
  <cp:category>Metal Concentrations</cp:category>
</cp:coreProperties>
</file>