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ml.chartshapes+xml"/>
  <Override PartName="/xl/charts/chart11.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ml.chartshapes+xml"/>
  <Override PartName="/xl/charts/chart12.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ml.chartshapes+xml"/>
  <Override PartName="/xl/charts/chart13.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ml.chartshapes+xml"/>
  <Override PartName="/xl/charts/chart15.xml" ContentType="application/vnd.openxmlformats-officedocument.drawingml.chart+xml"/>
  <Override PartName="/xl/drawings/drawing13.xml" ContentType="application/vnd.openxmlformats-officedocument.drawingml.chartshapes+xml"/>
  <Override PartName="/xl/charts/chart16.xml" ContentType="application/vnd.openxmlformats-officedocument.drawingml.chart+xml"/>
  <Override PartName="/xl/drawings/drawing14.xml" ContentType="application/vnd.openxmlformats-officedocument.drawingml.chartshapes+xml"/>
  <Override PartName="/xl/charts/chart1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harts/chart19.xml" ContentType="application/vnd.openxmlformats-officedocument.drawingml.chart+xml"/>
  <Override PartName="/xl/charts/style13.xml" ContentType="application/vnd.ms-office.chartstyle+xml"/>
  <Override PartName="/xl/charts/colors13.xml" ContentType="application/vnd.ms-office.chartcolorstyle+xml"/>
  <Override PartName="/xl/charts/chart20.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21.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ml.chartshapes+xml"/>
  <Override PartName="/xl/charts/chart22.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ml.chartshapes+xml"/>
  <Override PartName="/xl/charts/chart23.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0.xml" ContentType="application/vnd.openxmlformats-officedocument.drawingml.chartshapes+xml"/>
  <Override PartName="/xl/charts/chart24.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1.xml" ContentType="application/vnd.openxmlformats-officedocument.drawingml.chartshapes+xml"/>
  <Override PartName="/xl/charts/chart25.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2.xml" ContentType="application/vnd.openxmlformats-officedocument.drawingml.chartshapes+xml"/>
  <Override PartName="/xl/charts/chart26.xml" ContentType="application/vnd.openxmlformats-officedocument.drawingml.chart+xml"/>
  <Override PartName="/xl/charts/style20.xml" ContentType="application/vnd.ms-office.chartstyle+xml"/>
  <Override PartName="/xl/charts/colors20.xml" ContentType="application/vnd.ms-office.chartcolorstyle+xml"/>
  <Override PartName="/xl/charts/chart27.xml" ContentType="application/vnd.openxmlformats-officedocument.drawingml.chart+xml"/>
  <Override PartName="/xl/charts/style21.xml" ContentType="application/vnd.ms-office.chartstyle+xml"/>
  <Override PartName="/xl/charts/colors21.xml" ContentType="application/vnd.ms-office.chartcolorstyle+xml"/>
  <Override PartName="/xl/charts/chart28.xml" ContentType="application/vnd.openxmlformats-officedocument.drawingml.chart+xml"/>
  <Override PartName="/xl/charts/style22.xml" ContentType="application/vnd.ms-office.chartstyle+xml"/>
  <Override PartName="/xl/charts/colors22.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style23.xml" ContentType="application/vnd.ms-office.chartstyle+xml"/>
  <Override PartName="/xl/charts/colors23.xml" ContentType="application/vnd.ms-office.chartcolorstyle+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style24.xml" ContentType="application/vnd.ms-office.chartstyle+xml"/>
  <Override PartName="/xl/charts/colors24.xml" ContentType="application/vnd.ms-office.chartcolorstyle+xml"/>
  <Override PartName="/xl/charts/chart36.xml" ContentType="application/vnd.openxmlformats-officedocument.drawingml.chart+xml"/>
  <Override PartName="/xl/charts/chart37.xml" ContentType="application/vnd.openxmlformats-officedocument.drawingml.chart+xml"/>
  <Override PartName="/xl/drawings/drawing23.xml" ContentType="application/vnd.openxmlformats-officedocument.drawingml.chartshapes+xml"/>
  <Override PartName="/xl/charts/chart38.xml" ContentType="application/vnd.openxmlformats-officedocument.drawingml.chart+xml"/>
  <Override PartName="/xl/drawings/drawing24.xml" ContentType="application/vnd.openxmlformats-officedocument.drawingml.chartshapes+xml"/>
  <Override PartName="/xl/charts/chart39.xml" ContentType="application/vnd.openxmlformats-officedocument.drawingml.chart+xml"/>
  <Override PartName="/xl/drawings/drawing25.xml" ContentType="application/vnd.openxmlformats-officedocument.drawingml.chartshapes+xml"/>
  <Override PartName="/xl/charts/chart40.xml" ContentType="application/vnd.openxmlformats-officedocument.drawingml.chart+xml"/>
  <Override PartName="/xl/drawings/drawing26.xml" ContentType="application/vnd.openxmlformats-officedocument.drawingml.chartshapes+xml"/>
  <Override PartName="/xl/charts/chart41.xml" ContentType="application/vnd.openxmlformats-officedocument.drawingml.chart+xml"/>
  <Override PartName="/xl/drawings/drawing27.xml" ContentType="application/vnd.openxmlformats-officedocument.drawing+xml"/>
  <Override PartName="/xl/charts/chart42.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8.xml" ContentType="application/vnd.openxmlformats-officedocument.drawingml.chartshapes+xml"/>
  <Override PartName="/xl/charts/chart43.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9.xml" ContentType="application/vnd.openxmlformats-officedocument.drawingml.chartshapes+xml"/>
  <Override PartName="/xl/charts/chart44.xml" ContentType="application/vnd.openxmlformats-officedocument.drawingml.chart+xml"/>
  <Override PartName="/xl/charts/style27.xml" ContentType="application/vnd.ms-office.chartstyle+xml"/>
  <Override PartName="/xl/charts/colors27.xml" ContentType="application/vnd.ms-office.chartcolorstyle+xml"/>
  <Override PartName="/xl/charts/chart45.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0.xml" ContentType="application/vnd.openxmlformats-officedocument.drawingml.chartshapes+xml"/>
  <Override PartName="/xl/charts/chart46.xml" ContentType="application/vnd.openxmlformats-officedocument.drawingml.chart+xml"/>
  <Override PartName="/xl/drawings/drawing31.xml" ContentType="application/vnd.openxmlformats-officedocument.drawingml.chartshapes+xml"/>
  <Override PartName="/xl/charts/chart47.xml" ContentType="application/vnd.openxmlformats-officedocument.drawingml.chart+xml"/>
  <Override PartName="/xl/drawings/drawing32.xml" ContentType="application/vnd.openxmlformats-officedocument.drawingml.chartshapes+xml"/>
  <Override PartName="/xl/charts/chart48.xml" ContentType="application/vnd.openxmlformats-officedocument.drawingml.chart+xml"/>
  <Override PartName="/xl/drawings/drawing33.xml" ContentType="application/vnd.openxmlformats-officedocument.drawingml.chartshapes+xml"/>
  <Override PartName="/xl/charts/chart49.xml" ContentType="application/vnd.openxmlformats-officedocument.drawingml.chart+xml"/>
  <Override PartName="/xl/charts/style29.xml" ContentType="application/vnd.ms-office.chartstyle+xml"/>
  <Override PartName="/xl/charts/colors29.xml" ContentType="application/vnd.ms-office.chartcolorstyle+xml"/>
  <Override PartName="/xl/charts/chart50.xml" ContentType="application/vnd.openxmlformats-officedocument.drawingml.chart+xml"/>
  <Override PartName="/xl/drawings/drawing34.xml" ContentType="application/vnd.openxmlformats-officedocument.drawingml.chartshapes+xml"/>
  <Override PartName="/xl/charts/chart51.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5.xml" ContentType="application/vnd.openxmlformats-officedocument.drawingml.chartshapes+xml"/>
  <Override PartName="/xl/charts/chart52.xml" ContentType="application/vnd.openxmlformats-officedocument.drawingml.chart+xml"/>
  <Override PartName="/xl/drawings/drawing36.xml" ContentType="application/vnd.openxmlformats-officedocument.drawingml.chartshapes+xml"/>
  <Override PartName="/xl/charts/chart53.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7.xml" ContentType="application/vnd.openxmlformats-officedocument.drawingml.chartshapes+xml"/>
  <Override PartName="/xl/charts/chart54.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8.xml" ContentType="application/vnd.openxmlformats-officedocument.drawingml.chartshapes+xml"/>
  <Override PartName="/xl/charts/chart55.xml" ContentType="application/vnd.openxmlformats-officedocument.drawingml.chart+xml"/>
  <Override PartName="/xl/drawings/drawing39.xml" ContentType="application/vnd.openxmlformats-officedocument.drawingml.chartshapes+xml"/>
  <Override PartName="/xl/charts/chart56.xml" ContentType="application/vnd.openxmlformats-officedocument.drawingml.chart+xml"/>
  <Override PartName="/xl/drawings/drawing40.xml" ContentType="application/vnd.openxmlformats-officedocument.drawingml.chartshapes+xml"/>
  <Override PartName="/xl/charts/chart57.xml" ContentType="application/vnd.openxmlformats-officedocument.drawingml.chart+xml"/>
  <Override PartName="/xl/drawings/drawing41.xml" ContentType="application/vnd.openxmlformats-officedocument.drawingml.chartshapes+xml"/>
  <Override PartName="/xl/charts/chart58.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omments1.xml" ContentType="application/vnd.openxmlformats-officedocument.spreadsheetml.comments+xml"/>
  <Override PartName="/xl/charts/chart59.xml" ContentType="application/vnd.openxmlformats-officedocument.drawingml.chart+xml"/>
  <Override PartName="/xl/drawings/drawing44.xml" ContentType="application/vnd.openxmlformats-officedocument.drawingml.chartshapes+xml"/>
  <Override PartName="/xl/charts/chart60.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45.xml" ContentType="application/vnd.openxmlformats-officedocument.drawingml.chartshapes+xml"/>
  <Override PartName="/xl/charts/chart61.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omments2.xml" ContentType="application/vnd.openxmlformats-officedocument.spreadsheetml.comments+xml"/>
  <Override PartName="/xl/charts/chart62.xml" ContentType="application/vnd.openxmlformats-officedocument.drawingml.chart+xml"/>
  <Override PartName="/xl/charts/style35.xml" ContentType="application/vnd.ms-office.chartstyle+xml"/>
  <Override PartName="/xl/charts/colors35.xml" ContentType="application/vnd.ms-office.chartcolorstyle+xml"/>
  <Override PartName="/xl/charts/chart63.xml" ContentType="application/vnd.openxmlformats-officedocument.drawingml.chart+xml"/>
  <Override PartName="/xl/charts/style36.xml" ContentType="application/vnd.ms-office.chartstyle+xml"/>
  <Override PartName="/xl/charts/colors36.xml" ContentType="application/vnd.ms-office.chartcolorstyle+xml"/>
  <Override PartName="/xl/charts/chart64.xml" ContentType="application/vnd.openxmlformats-officedocument.drawingml.chart+xml"/>
  <Override PartName="/xl/charts/style37.xml" ContentType="application/vnd.ms-office.chartstyle+xml"/>
  <Override PartName="/xl/charts/colors3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codeName="ThisWorkbook"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210" windowWidth="18420" windowHeight="9990" tabRatio="783"/>
  </bookViews>
  <sheets>
    <sheet name="Readme and Guide to File" sheetId="70" r:id="rId1"/>
    <sheet name="Fig 3-18 Cement Cr Plume" sheetId="32" r:id="rId2"/>
    <sheet name="Table 4-2 Modeled Site Info" sheetId="73" r:id="rId3"/>
    <sheet name="Fig 5-16 Compare Background" sheetId="71" r:id="rId4"/>
    <sheet name="Fig 5-27 SJ Peak Conc" sheetId="72" r:id="rId5"/>
    <sheet name="Fig 6-3 Animas Load" sheetId="30" r:id="rId6"/>
    <sheet name="Summary Peak Conc" sheetId="57" r:id="rId7"/>
    <sheet name="TABLE SUMMARY_Peak Conc" sheetId="56" r:id="rId8"/>
    <sheet name="TABLE SUMMARY_TOTAL MASS" sheetId="47" r:id="rId9"/>
    <sheet name="GRAPHING Mass Calc Load" sheetId="26" r:id="rId10"/>
    <sheet name="Fig 6-6 San Juan Summary" sheetId="55" r:id="rId11"/>
    <sheet name="Fig 5-26 Plume SJ" sheetId="9" r:id="rId12"/>
    <sheet name="San Juan Plume Mass Estimates" sheetId="58" r:id="rId1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30" l="1"/>
  <c r="K6" i="30"/>
  <c r="C72" i="57" l="1"/>
  <c r="C73" i="57"/>
  <c r="C74" i="57"/>
  <c r="C75" i="57"/>
  <c r="C76" i="57"/>
  <c r="C77" i="57"/>
  <c r="C78" i="57"/>
  <c r="C79" i="57"/>
  <c r="C80" i="57"/>
  <c r="C81" i="57"/>
  <c r="C82" i="57"/>
  <c r="C83" i="57"/>
  <c r="C84" i="57"/>
  <c r="C85" i="57"/>
  <c r="C86" i="57"/>
  <c r="C87" i="57"/>
  <c r="C88" i="57"/>
  <c r="C89" i="57"/>
  <c r="C90" i="57"/>
  <c r="C91" i="57"/>
  <c r="C92" i="57"/>
  <c r="C93" i="57"/>
  <c r="C94" i="57"/>
  <c r="G245" i="9" l="1"/>
  <c r="E245" i="9"/>
  <c r="D245" i="9"/>
  <c r="C245" i="9"/>
  <c r="G244" i="9"/>
  <c r="E244" i="9"/>
  <c r="AK244" i="9" s="1"/>
  <c r="D244" i="9"/>
  <c r="C244" i="9"/>
  <c r="G243" i="9"/>
  <c r="E243" i="9"/>
  <c r="F243" i="9" s="1"/>
  <c r="D243" i="9"/>
  <c r="C243" i="9"/>
  <c r="G242" i="9"/>
  <c r="E242" i="9"/>
  <c r="D242" i="9"/>
  <c r="C242" i="9"/>
  <c r="G241" i="9"/>
  <c r="E241" i="9"/>
  <c r="F241" i="9" s="1"/>
  <c r="D241" i="9"/>
  <c r="C241" i="9"/>
  <c r="G240" i="9"/>
  <c r="E240" i="9"/>
  <c r="D240" i="9"/>
  <c r="C240" i="9"/>
  <c r="G239" i="9"/>
  <c r="E239" i="9"/>
  <c r="D239" i="9"/>
  <c r="C239" i="9"/>
  <c r="G238" i="9"/>
  <c r="E238" i="9"/>
  <c r="D238" i="9"/>
  <c r="C238" i="9"/>
  <c r="G237" i="9"/>
  <c r="F237" i="9"/>
  <c r="E237" i="9"/>
  <c r="D237" i="9"/>
  <c r="C237" i="9"/>
  <c r="G236" i="9"/>
  <c r="E236" i="9"/>
  <c r="D236" i="9"/>
  <c r="C236" i="9"/>
  <c r="G235" i="9"/>
  <c r="F235" i="9"/>
  <c r="E235" i="9"/>
  <c r="D235" i="9"/>
  <c r="C235" i="9"/>
  <c r="G234" i="9"/>
  <c r="E234" i="9"/>
  <c r="D234" i="9"/>
  <c r="C234" i="9"/>
  <c r="G233" i="9"/>
  <c r="E233" i="9"/>
  <c r="D233" i="9"/>
  <c r="C233" i="9"/>
  <c r="G232" i="9"/>
  <c r="E232" i="9"/>
  <c r="D232" i="9"/>
  <c r="C232" i="9"/>
  <c r="G231" i="9"/>
  <c r="E231" i="9"/>
  <c r="D231" i="9"/>
  <c r="C231" i="9"/>
  <c r="G230" i="9"/>
  <c r="E230" i="9"/>
  <c r="D230" i="9"/>
  <c r="C230" i="9"/>
  <c r="G229" i="9"/>
  <c r="E229" i="9"/>
  <c r="D229" i="9"/>
  <c r="C229" i="9"/>
  <c r="G228" i="9"/>
  <c r="E228" i="9"/>
  <c r="D228" i="9"/>
  <c r="C228" i="9"/>
  <c r="G227" i="9"/>
  <c r="E227" i="9"/>
  <c r="F227" i="9" s="1"/>
  <c r="D227" i="9"/>
  <c r="C227" i="9"/>
  <c r="G226" i="9"/>
  <c r="E226" i="9"/>
  <c r="D226" i="9"/>
  <c r="C226" i="9"/>
  <c r="G225" i="9"/>
  <c r="E225" i="9"/>
  <c r="D225" i="9"/>
  <c r="C225" i="9"/>
  <c r="G224" i="9"/>
  <c r="F224" i="9"/>
  <c r="E224" i="9"/>
  <c r="D224" i="9"/>
  <c r="C224" i="9"/>
  <c r="G223" i="9"/>
  <c r="F223" i="9"/>
  <c r="E223" i="9"/>
  <c r="D223" i="9"/>
  <c r="C223" i="9"/>
  <c r="G222" i="9"/>
  <c r="E222" i="9"/>
  <c r="D222" i="9"/>
  <c r="C222" i="9"/>
  <c r="G221" i="9"/>
  <c r="E221" i="9"/>
  <c r="D221" i="9"/>
  <c r="C221" i="9"/>
  <c r="G220" i="9"/>
  <c r="E220" i="9"/>
  <c r="D220" i="9"/>
  <c r="C220" i="9"/>
  <c r="G219" i="9"/>
  <c r="E219" i="9"/>
  <c r="D219" i="9"/>
  <c r="C219" i="9"/>
  <c r="G218" i="9"/>
  <c r="E218" i="9"/>
  <c r="D218" i="9"/>
  <c r="C218" i="9"/>
  <c r="G217" i="9"/>
  <c r="E217" i="9"/>
  <c r="F217" i="9" s="1"/>
  <c r="D217" i="9"/>
  <c r="C217" i="9"/>
  <c r="G216" i="9"/>
  <c r="E216" i="9"/>
  <c r="D216" i="9"/>
  <c r="C216" i="9"/>
  <c r="G215" i="9"/>
  <c r="E215" i="9"/>
  <c r="F215" i="9" s="1"/>
  <c r="D215" i="9"/>
  <c r="C215" i="9"/>
  <c r="G214" i="9"/>
  <c r="E214" i="9"/>
  <c r="D214" i="9"/>
  <c r="C214" i="9"/>
  <c r="G213" i="9"/>
  <c r="E213" i="9"/>
  <c r="D213" i="9"/>
  <c r="C213" i="9"/>
  <c r="G212" i="9"/>
  <c r="F212" i="9"/>
  <c r="E212" i="9"/>
  <c r="D212" i="9"/>
  <c r="C212" i="9"/>
  <c r="G211" i="9"/>
  <c r="E211" i="9"/>
  <c r="D211" i="9"/>
  <c r="C211" i="9"/>
  <c r="G210" i="9"/>
  <c r="F210" i="9"/>
  <c r="E210" i="9"/>
  <c r="D210" i="9"/>
  <c r="C210" i="9"/>
  <c r="G209" i="9"/>
  <c r="E209" i="9"/>
  <c r="D209" i="9"/>
  <c r="C209" i="9"/>
  <c r="G208" i="9"/>
  <c r="E208" i="9"/>
  <c r="F208" i="9" s="1"/>
  <c r="D208" i="9"/>
  <c r="C208" i="9"/>
  <c r="G207" i="9"/>
  <c r="E207" i="9"/>
  <c r="D207" i="9"/>
  <c r="C207" i="9"/>
  <c r="G206" i="9"/>
  <c r="E206" i="9"/>
  <c r="F206" i="9" s="1"/>
  <c r="D206" i="9"/>
  <c r="C206" i="9"/>
  <c r="G205" i="9"/>
  <c r="E205" i="9"/>
  <c r="D205" i="9"/>
  <c r="C205" i="9"/>
  <c r="G204" i="9"/>
  <c r="E204" i="9"/>
  <c r="D204" i="9"/>
  <c r="C204" i="9"/>
  <c r="G203" i="9"/>
  <c r="F203" i="9"/>
  <c r="E203" i="9"/>
  <c r="D203" i="9"/>
  <c r="C203" i="9"/>
  <c r="G202" i="9"/>
  <c r="E202" i="9"/>
  <c r="D202" i="9"/>
  <c r="C202" i="9"/>
  <c r="G201" i="9"/>
  <c r="E201" i="9"/>
  <c r="D201" i="9"/>
  <c r="C201" i="9"/>
  <c r="G200" i="9"/>
  <c r="E200" i="9"/>
  <c r="D200" i="9"/>
  <c r="C200" i="9"/>
  <c r="G199" i="9"/>
  <c r="E199" i="9"/>
  <c r="D199" i="9"/>
  <c r="C199" i="9"/>
  <c r="G198" i="9"/>
  <c r="E198" i="9"/>
  <c r="D198" i="9"/>
  <c r="C198" i="9"/>
  <c r="G197" i="9"/>
  <c r="E197" i="9"/>
  <c r="D197" i="9"/>
  <c r="C197" i="9"/>
  <c r="G196" i="9"/>
  <c r="F196" i="9"/>
  <c r="E196" i="9"/>
  <c r="D196" i="9"/>
  <c r="C196" i="9"/>
  <c r="G195" i="9"/>
  <c r="E195" i="9"/>
  <c r="D195" i="9"/>
  <c r="C195" i="9"/>
  <c r="G194" i="9"/>
  <c r="E194" i="9"/>
  <c r="D194" i="9"/>
  <c r="C194" i="9"/>
  <c r="G193" i="9"/>
  <c r="E193" i="9"/>
  <c r="D193" i="9"/>
  <c r="C193" i="9"/>
  <c r="G192" i="9"/>
  <c r="E192" i="9"/>
  <c r="D192" i="9"/>
  <c r="C192" i="9"/>
  <c r="G191" i="9"/>
  <c r="E191" i="9"/>
  <c r="D191" i="9"/>
  <c r="C191" i="9"/>
  <c r="G190" i="9"/>
  <c r="E190" i="9"/>
  <c r="F190" i="9" s="1"/>
  <c r="D190" i="9"/>
  <c r="C190" i="9"/>
  <c r="G189" i="9"/>
  <c r="E189" i="9"/>
  <c r="D189" i="9"/>
  <c r="C189" i="9"/>
  <c r="G188" i="9"/>
  <c r="E188" i="9"/>
  <c r="D188" i="9"/>
  <c r="C188" i="9"/>
  <c r="G187" i="9"/>
  <c r="E187" i="9"/>
  <c r="D187" i="9"/>
  <c r="C187" i="9"/>
  <c r="G186" i="9"/>
  <c r="E186" i="9"/>
  <c r="D186" i="9"/>
  <c r="C186" i="9"/>
  <c r="G185" i="9"/>
  <c r="E185" i="9"/>
  <c r="D185" i="9"/>
  <c r="C185" i="9"/>
  <c r="G184" i="9"/>
  <c r="E184" i="9"/>
  <c r="D184" i="9"/>
  <c r="C184" i="9"/>
  <c r="G183" i="9"/>
  <c r="F183" i="9"/>
  <c r="E183" i="9"/>
  <c r="D183" i="9"/>
  <c r="C183" i="9"/>
  <c r="G182" i="9"/>
  <c r="F182" i="9"/>
  <c r="E182" i="9"/>
  <c r="D182" i="9"/>
  <c r="C182" i="9"/>
  <c r="G181" i="9"/>
  <c r="E181" i="9"/>
  <c r="D181" i="9"/>
  <c r="C181" i="9"/>
  <c r="G180" i="9"/>
  <c r="E180" i="9"/>
  <c r="D180" i="9"/>
  <c r="C180" i="9"/>
  <c r="G179" i="9"/>
  <c r="E179" i="9"/>
  <c r="D179" i="9"/>
  <c r="C179" i="9"/>
  <c r="G178" i="9"/>
  <c r="E178" i="9"/>
  <c r="D178" i="9"/>
  <c r="C178" i="9"/>
  <c r="G177" i="9"/>
  <c r="E177" i="9"/>
  <c r="D177" i="9"/>
  <c r="C177" i="9"/>
  <c r="G176" i="9"/>
  <c r="E176" i="9"/>
  <c r="D176" i="9"/>
  <c r="C176" i="9"/>
  <c r="G175" i="9"/>
  <c r="E175" i="9"/>
  <c r="F175" i="9" s="1"/>
  <c r="D175" i="9"/>
  <c r="C175" i="9"/>
  <c r="G174" i="9"/>
  <c r="E174" i="9"/>
  <c r="D174" i="9"/>
  <c r="C174" i="9"/>
  <c r="G173" i="9"/>
  <c r="E173" i="9"/>
  <c r="D173" i="9"/>
  <c r="C173" i="9"/>
  <c r="G172" i="9"/>
  <c r="E172" i="9"/>
  <c r="D172" i="9"/>
  <c r="C172" i="9"/>
  <c r="G171" i="9"/>
  <c r="E171" i="9"/>
  <c r="D171" i="9"/>
  <c r="C171" i="9"/>
  <c r="G170" i="9"/>
  <c r="E170" i="9"/>
  <c r="D170" i="9"/>
  <c r="C170" i="9"/>
  <c r="G169" i="9"/>
  <c r="E169" i="9"/>
  <c r="D169" i="9"/>
  <c r="C169" i="9"/>
  <c r="G168" i="9"/>
  <c r="E168" i="9"/>
  <c r="D168" i="9"/>
  <c r="C168" i="9"/>
  <c r="G167" i="9"/>
  <c r="F167" i="9"/>
  <c r="E167" i="9"/>
  <c r="D167" i="9"/>
  <c r="C167" i="9"/>
  <c r="G166" i="9"/>
  <c r="E166" i="9"/>
  <c r="D166" i="9"/>
  <c r="C166" i="9"/>
  <c r="G165" i="9"/>
  <c r="E165" i="9"/>
  <c r="D165" i="9"/>
  <c r="C165" i="9"/>
  <c r="G164" i="9"/>
  <c r="F164" i="9"/>
  <c r="E164" i="9"/>
  <c r="D164" i="9"/>
  <c r="C164" i="9"/>
  <c r="G163" i="9"/>
  <c r="E163" i="9"/>
  <c r="F163" i="9" s="1"/>
  <c r="D163" i="9"/>
  <c r="C163" i="9"/>
  <c r="G162" i="9"/>
  <c r="E162" i="9"/>
  <c r="D162" i="9"/>
  <c r="C162" i="9"/>
  <c r="G161" i="9"/>
  <c r="E161" i="9"/>
  <c r="D161" i="9"/>
  <c r="C161" i="9"/>
  <c r="G160" i="9"/>
  <c r="E160" i="9"/>
  <c r="F160" i="9" s="1"/>
  <c r="D160" i="9"/>
  <c r="C160" i="9"/>
  <c r="G159" i="9"/>
  <c r="E159" i="9"/>
  <c r="D159" i="9"/>
  <c r="C159" i="9"/>
  <c r="G158" i="9"/>
  <c r="E158" i="9"/>
  <c r="D158" i="9"/>
  <c r="C158" i="9"/>
  <c r="G157" i="9"/>
  <c r="E157" i="9"/>
  <c r="D157" i="9"/>
  <c r="C157" i="9"/>
  <c r="G156" i="9"/>
  <c r="E156" i="9"/>
  <c r="D156" i="9"/>
  <c r="C156" i="9"/>
  <c r="G155" i="9"/>
  <c r="F155" i="9"/>
  <c r="E155" i="9"/>
  <c r="D155" i="9"/>
  <c r="C155" i="9"/>
  <c r="G154" i="9"/>
  <c r="F154" i="9"/>
  <c r="E154" i="9"/>
  <c r="D154" i="9"/>
  <c r="C154" i="9"/>
  <c r="G153" i="9"/>
  <c r="E153" i="9"/>
  <c r="D153" i="9"/>
  <c r="C153" i="9"/>
  <c r="G152" i="9"/>
  <c r="E152" i="9"/>
  <c r="D152" i="9"/>
  <c r="C152" i="9"/>
  <c r="G151" i="9"/>
  <c r="E151" i="9"/>
  <c r="D151" i="9"/>
  <c r="C151" i="9"/>
  <c r="G150" i="9"/>
  <c r="E150" i="9"/>
  <c r="D150" i="9"/>
  <c r="C150" i="9"/>
  <c r="G149" i="9"/>
  <c r="E149" i="9"/>
  <c r="D149" i="9"/>
  <c r="C149" i="9"/>
  <c r="G148" i="9"/>
  <c r="E148" i="9"/>
  <c r="F148" i="9" s="1"/>
  <c r="D148" i="9"/>
  <c r="C148" i="9"/>
  <c r="G147" i="9"/>
  <c r="E147" i="9"/>
  <c r="F147" i="9" s="1"/>
  <c r="D147" i="9"/>
  <c r="C147" i="9"/>
  <c r="G146" i="9"/>
  <c r="E146" i="9"/>
  <c r="F146" i="9" s="1"/>
  <c r="D146" i="9"/>
  <c r="C146" i="9"/>
  <c r="G145" i="9"/>
  <c r="E145" i="9"/>
  <c r="D145" i="9"/>
  <c r="C145" i="9"/>
  <c r="G144" i="9"/>
  <c r="E144" i="9"/>
  <c r="D144" i="9"/>
  <c r="C144" i="9"/>
  <c r="G143" i="9"/>
  <c r="E143" i="9"/>
  <c r="D143" i="9"/>
  <c r="C143" i="9"/>
  <c r="G142" i="9"/>
  <c r="E142" i="9"/>
  <c r="D142" i="9"/>
  <c r="C142" i="9"/>
  <c r="G141" i="9"/>
  <c r="E141" i="9"/>
  <c r="D141" i="9"/>
  <c r="C141" i="9"/>
  <c r="G140" i="9"/>
  <c r="E140" i="9"/>
  <c r="D140" i="9"/>
  <c r="C140" i="9"/>
  <c r="G139" i="9"/>
  <c r="F139" i="9"/>
  <c r="E139" i="9"/>
  <c r="D139" i="9"/>
  <c r="C139" i="9"/>
  <c r="G138" i="9"/>
  <c r="E138" i="9"/>
  <c r="D138" i="9"/>
  <c r="C138" i="9"/>
  <c r="G137" i="9"/>
  <c r="E137" i="9"/>
  <c r="D137" i="9"/>
  <c r="C137" i="9"/>
  <c r="G136" i="9"/>
  <c r="E136" i="9"/>
  <c r="D136" i="9"/>
  <c r="C136" i="9"/>
  <c r="G135" i="9"/>
  <c r="F135" i="9"/>
  <c r="E135" i="9"/>
  <c r="D135" i="9"/>
  <c r="C135" i="9"/>
  <c r="G134" i="9"/>
  <c r="E134" i="9"/>
  <c r="D134" i="9"/>
  <c r="C134" i="9"/>
  <c r="G133" i="9"/>
  <c r="E133" i="9"/>
  <c r="D133" i="9"/>
  <c r="C133" i="9"/>
  <c r="G132" i="9"/>
  <c r="E132" i="9"/>
  <c r="F132" i="9" s="1"/>
  <c r="D132" i="9"/>
  <c r="C132" i="9"/>
  <c r="G131" i="9"/>
  <c r="E131" i="9"/>
  <c r="D131" i="9"/>
  <c r="C131" i="9"/>
  <c r="G130" i="9"/>
  <c r="E130" i="9"/>
  <c r="D130" i="9"/>
  <c r="C130" i="9"/>
  <c r="G129" i="9"/>
  <c r="E129" i="9"/>
  <c r="D129" i="9"/>
  <c r="C129" i="9"/>
  <c r="G128" i="9"/>
  <c r="E128" i="9"/>
  <c r="D128" i="9"/>
  <c r="C128" i="9"/>
  <c r="G127" i="9"/>
  <c r="E127" i="9"/>
  <c r="D127" i="9"/>
  <c r="C127" i="9"/>
  <c r="G126" i="9"/>
  <c r="E126" i="9"/>
  <c r="F126" i="9" s="1"/>
  <c r="D126" i="9"/>
  <c r="C126" i="9"/>
  <c r="G125" i="9"/>
  <c r="E125" i="9"/>
  <c r="D125" i="9"/>
  <c r="C125" i="9"/>
  <c r="G124" i="9"/>
  <c r="F124" i="9"/>
  <c r="E124" i="9"/>
  <c r="D124" i="9"/>
  <c r="C124" i="9"/>
  <c r="G123" i="9"/>
  <c r="E123" i="9"/>
  <c r="D123" i="9"/>
  <c r="C123" i="9"/>
  <c r="G122" i="9"/>
  <c r="E122" i="9"/>
  <c r="D122" i="9"/>
  <c r="C122" i="9"/>
  <c r="G121" i="9"/>
  <c r="E121" i="9"/>
  <c r="D121" i="9"/>
  <c r="C121" i="9"/>
  <c r="G120" i="9"/>
  <c r="E120" i="9"/>
  <c r="F120" i="9" s="1"/>
  <c r="D120" i="9"/>
  <c r="C120" i="9"/>
  <c r="G119" i="9"/>
  <c r="E119" i="9"/>
  <c r="F119" i="9" s="1"/>
  <c r="D119" i="9"/>
  <c r="C119" i="9"/>
  <c r="G118" i="9"/>
  <c r="F118" i="9"/>
  <c r="E118" i="9"/>
  <c r="D118" i="9"/>
  <c r="C118" i="9"/>
  <c r="G117" i="9"/>
  <c r="E117" i="9"/>
  <c r="D117" i="9"/>
  <c r="C117" i="9"/>
  <c r="G116" i="9"/>
  <c r="E116" i="9"/>
  <c r="F116" i="9" s="1"/>
  <c r="D116" i="9"/>
  <c r="C116" i="9"/>
  <c r="G115" i="9"/>
  <c r="E115" i="9"/>
  <c r="F115" i="9" s="1"/>
  <c r="D115" i="9"/>
  <c r="C115" i="9"/>
  <c r="G114" i="9"/>
  <c r="E114" i="9"/>
  <c r="D114" i="9"/>
  <c r="C114" i="9"/>
  <c r="G113" i="9"/>
  <c r="E113" i="9"/>
  <c r="D113" i="9"/>
  <c r="C113" i="9"/>
  <c r="G112" i="9"/>
  <c r="E112" i="9"/>
  <c r="D112" i="9"/>
  <c r="C112" i="9"/>
  <c r="G111" i="9"/>
  <c r="E111" i="9"/>
  <c r="F111" i="9" s="1"/>
  <c r="D111" i="9"/>
  <c r="C111" i="9"/>
  <c r="G110" i="9"/>
  <c r="E110" i="9"/>
  <c r="D110" i="9"/>
  <c r="C110" i="9"/>
  <c r="G109" i="9"/>
  <c r="E109" i="9"/>
  <c r="D109" i="9"/>
  <c r="C109" i="9"/>
  <c r="G108" i="9"/>
  <c r="F108" i="9"/>
  <c r="E108" i="9"/>
  <c r="D108" i="9"/>
  <c r="C108" i="9"/>
  <c r="G107" i="9"/>
  <c r="E107" i="9"/>
  <c r="D107" i="9"/>
  <c r="C107" i="9"/>
  <c r="G106" i="9"/>
  <c r="E106" i="9"/>
  <c r="D106" i="9"/>
  <c r="C106" i="9"/>
  <c r="G105" i="9"/>
  <c r="E105" i="9"/>
  <c r="D105" i="9"/>
  <c r="C105" i="9"/>
  <c r="G104" i="9"/>
  <c r="F104" i="9"/>
  <c r="E104" i="9"/>
  <c r="D104" i="9"/>
  <c r="C104" i="9"/>
  <c r="G103" i="9"/>
  <c r="E103" i="9"/>
  <c r="D103" i="9"/>
  <c r="C103" i="9"/>
  <c r="G102" i="9"/>
  <c r="E102" i="9"/>
  <c r="D102" i="9"/>
  <c r="C102" i="9"/>
  <c r="G101" i="9"/>
  <c r="E101" i="9"/>
  <c r="F101" i="9" s="1"/>
  <c r="D101" i="9"/>
  <c r="C101" i="9"/>
  <c r="G100" i="9"/>
  <c r="E100" i="9"/>
  <c r="D100" i="9"/>
  <c r="C100" i="9"/>
  <c r="G99" i="9"/>
  <c r="E99" i="9"/>
  <c r="F99" i="9" s="1"/>
  <c r="D99" i="9"/>
  <c r="C99" i="9"/>
  <c r="G98" i="9"/>
  <c r="E98" i="9"/>
  <c r="F98" i="9" s="1"/>
  <c r="D98" i="9"/>
  <c r="C98" i="9"/>
  <c r="G97" i="9"/>
  <c r="E97" i="9"/>
  <c r="D97" i="9"/>
  <c r="C97" i="9"/>
  <c r="G96" i="9"/>
  <c r="E96" i="9"/>
  <c r="F96" i="9" s="1"/>
  <c r="D96" i="9"/>
  <c r="C96" i="9"/>
  <c r="G95" i="9"/>
  <c r="E95" i="9"/>
  <c r="D95" i="9"/>
  <c r="C95" i="9"/>
  <c r="G94" i="9"/>
  <c r="E94" i="9"/>
  <c r="D94" i="9"/>
  <c r="C94" i="9"/>
  <c r="G93" i="9"/>
  <c r="E93" i="9"/>
  <c r="D93" i="9"/>
  <c r="C93" i="9"/>
  <c r="G92" i="9"/>
  <c r="F92" i="9"/>
  <c r="E92" i="9"/>
  <c r="D92" i="9"/>
  <c r="C92" i="9"/>
  <c r="G91" i="9"/>
  <c r="E91" i="9"/>
  <c r="D91" i="9"/>
  <c r="C91" i="9"/>
  <c r="G90" i="9"/>
  <c r="E90" i="9"/>
  <c r="D90" i="9"/>
  <c r="C90" i="9"/>
  <c r="G89" i="9"/>
  <c r="E89" i="9"/>
  <c r="D89" i="9"/>
  <c r="C89" i="9"/>
  <c r="G88" i="9"/>
  <c r="F88" i="9"/>
  <c r="E88" i="9"/>
  <c r="D88" i="9"/>
  <c r="C88" i="9"/>
  <c r="G87" i="9"/>
  <c r="E87" i="9"/>
  <c r="D87" i="9"/>
  <c r="C87" i="9"/>
  <c r="G86" i="9"/>
  <c r="E86" i="9"/>
  <c r="D86" i="9"/>
  <c r="C86" i="9"/>
  <c r="G85" i="9"/>
  <c r="E85" i="9"/>
  <c r="D85" i="9"/>
  <c r="C85" i="9"/>
  <c r="J84" i="9"/>
  <c r="G84" i="9"/>
  <c r="E84" i="9"/>
  <c r="F84" i="9" s="1"/>
  <c r="D84" i="9"/>
  <c r="C84" i="9"/>
  <c r="J83" i="9"/>
  <c r="G83" i="9"/>
  <c r="E83" i="9"/>
  <c r="D83" i="9"/>
  <c r="C83" i="9"/>
  <c r="J82" i="9"/>
  <c r="G82" i="9"/>
  <c r="E82" i="9"/>
  <c r="D82" i="9"/>
  <c r="C82" i="9"/>
  <c r="J81" i="9"/>
  <c r="G81" i="9"/>
  <c r="E81" i="9"/>
  <c r="F81" i="9" s="1"/>
  <c r="D81" i="9"/>
  <c r="C81" i="9"/>
  <c r="J80" i="9"/>
  <c r="G80" i="9"/>
  <c r="F80" i="9"/>
  <c r="E80" i="9"/>
  <c r="D80" i="9"/>
  <c r="C80" i="9"/>
  <c r="J79" i="9"/>
  <c r="G79" i="9"/>
  <c r="E79" i="9"/>
  <c r="F79" i="9" s="1"/>
  <c r="D79" i="9"/>
  <c r="C79" i="9"/>
  <c r="J78" i="9"/>
  <c r="G78" i="9"/>
  <c r="E78" i="9"/>
  <c r="D78" i="9"/>
  <c r="C78" i="9"/>
  <c r="J77" i="9"/>
  <c r="G77" i="9"/>
  <c r="E77" i="9"/>
  <c r="D77" i="9"/>
  <c r="C77" i="9"/>
  <c r="J76" i="9"/>
  <c r="G76" i="9"/>
  <c r="F76" i="9"/>
  <c r="E76" i="9"/>
  <c r="D76" i="9"/>
  <c r="C76" i="9"/>
  <c r="AP75" i="9"/>
  <c r="AN75" i="9"/>
  <c r="J75" i="9"/>
  <c r="I75" i="9"/>
  <c r="G75" i="9"/>
  <c r="E75" i="9"/>
  <c r="D75" i="9"/>
  <c r="C75" i="9"/>
  <c r="AP74" i="9"/>
  <c r="G74" i="9"/>
  <c r="E74" i="9"/>
  <c r="D74" i="9"/>
  <c r="C74" i="9"/>
  <c r="AP73" i="9"/>
  <c r="G73" i="9"/>
  <c r="E73" i="9"/>
  <c r="D73" i="9"/>
  <c r="C73" i="9"/>
  <c r="AP72" i="9"/>
  <c r="G72" i="9"/>
  <c r="E72" i="9"/>
  <c r="D72" i="9"/>
  <c r="C72" i="9"/>
  <c r="AP71" i="9"/>
  <c r="G71" i="9"/>
  <c r="E71" i="9"/>
  <c r="D71" i="9"/>
  <c r="C71" i="9"/>
  <c r="AP70" i="9"/>
  <c r="G70" i="9"/>
  <c r="E70" i="9"/>
  <c r="D70" i="9"/>
  <c r="C70" i="9"/>
  <c r="AP69" i="9"/>
  <c r="G69" i="9"/>
  <c r="E69" i="9"/>
  <c r="D69" i="9"/>
  <c r="C69" i="9"/>
  <c r="AP68" i="9"/>
  <c r="G68" i="9"/>
  <c r="E68" i="9"/>
  <c r="D68" i="9"/>
  <c r="C68" i="9"/>
  <c r="AP67" i="9"/>
  <c r="G67" i="9"/>
  <c r="E67" i="9"/>
  <c r="D67" i="9"/>
  <c r="C67" i="9"/>
  <c r="AP66" i="9"/>
  <c r="G66" i="9"/>
  <c r="E66" i="9"/>
  <c r="D66" i="9"/>
  <c r="C66" i="9"/>
  <c r="AP65" i="9"/>
  <c r="G65" i="9"/>
  <c r="E65" i="9"/>
  <c r="D65" i="9"/>
  <c r="C65" i="9"/>
  <c r="AP64" i="9"/>
  <c r="G64" i="9"/>
  <c r="E64" i="9"/>
  <c r="D64" i="9"/>
  <c r="C64" i="9"/>
  <c r="AP63" i="9"/>
  <c r="G63" i="9"/>
  <c r="E63" i="9"/>
  <c r="D63" i="9"/>
  <c r="C63" i="9"/>
  <c r="AP62" i="9"/>
  <c r="G62" i="9"/>
  <c r="E62" i="9"/>
  <c r="F62" i="9" s="1"/>
  <c r="D62" i="9"/>
  <c r="C62" i="9"/>
  <c r="AP61" i="9"/>
  <c r="G61" i="9"/>
  <c r="E61" i="9"/>
  <c r="D61" i="9"/>
  <c r="C61" i="9"/>
  <c r="AP60" i="9"/>
  <c r="G60" i="9"/>
  <c r="E60" i="9"/>
  <c r="D60" i="9"/>
  <c r="C60" i="9"/>
  <c r="AP59" i="9"/>
  <c r="G59" i="9"/>
  <c r="E59" i="9"/>
  <c r="D59" i="9"/>
  <c r="C59" i="9"/>
  <c r="AP58" i="9"/>
  <c r="G58" i="9"/>
  <c r="F58" i="9"/>
  <c r="E58" i="9"/>
  <c r="AK58" i="9" s="1"/>
  <c r="D58" i="9"/>
  <c r="C58" i="9"/>
  <c r="AP57" i="9"/>
  <c r="G57" i="9"/>
  <c r="E57" i="9"/>
  <c r="D57" i="9"/>
  <c r="C57" i="9"/>
  <c r="AP56" i="9"/>
  <c r="G56" i="9"/>
  <c r="E56" i="9"/>
  <c r="F56" i="9" s="1"/>
  <c r="D56" i="9"/>
  <c r="C56" i="9"/>
  <c r="AP55" i="9"/>
  <c r="G55" i="9"/>
  <c r="E55" i="9"/>
  <c r="D55" i="9"/>
  <c r="C55" i="9"/>
  <c r="AP54" i="9"/>
  <c r="G54" i="9"/>
  <c r="E54" i="9"/>
  <c r="F54" i="9" s="1"/>
  <c r="D54" i="9"/>
  <c r="C54" i="9"/>
  <c r="AP53" i="9"/>
  <c r="G53" i="9"/>
  <c r="E53" i="9"/>
  <c r="D53" i="9"/>
  <c r="C53" i="9"/>
  <c r="AP52" i="9"/>
  <c r="G52" i="9"/>
  <c r="E52" i="9"/>
  <c r="D52" i="9"/>
  <c r="C52" i="9"/>
  <c r="AP51" i="9"/>
  <c r="G51" i="9"/>
  <c r="E51" i="9"/>
  <c r="D51" i="9"/>
  <c r="C51" i="9"/>
  <c r="AP50" i="9"/>
  <c r="G50" i="9"/>
  <c r="E50" i="9"/>
  <c r="F50" i="9" s="1"/>
  <c r="D50" i="9"/>
  <c r="C50" i="9"/>
  <c r="AP49" i="9"/>
  <c r="G49" i="9"/>
  <c r="E49" i="9"/>
  <c r="F49" i="9" s="1"/>
  <c r="D49" i="9"/>
  <c r="C49" i="9"/>
  <c r="AP48" i="9"/>
  <c r="G48" i="9"/>
  <c r="E48" i="9"/>
  <c r="D48" i="9"/>
  <c r="C48" i="9"/>
  <c r="AP47" i="9"/>
  <c r="G47" i="9"/>
  <c r="E47" i="9"/>
  <c r="D47" i="9"/>
  <c r="C47" i="9"/>
  <c r="AP46" i="9"/>
  <c r="G46" i="9"/>
  <c r="E46" i="9"/>
  <c r="D46" i="9"/>
  <c r="C46" i="9"/>
  <c r="AP45" i="9"/>
  <c r="G45" i="9"/>
  <c r="E45" i="9"/>
  <c r="F45" i="9" s="1"/>
  <c r="D45" i="9"/>
  <c r="C45" i="9"/>
  <c r="AP44" i="9"/>
  <c r="G44" i="9"/>
  <c r="E44" i="9"/>
  <c r="D44" i="9"/>
  <c r="C44" i="9"/>
  <c r="AP43" i="9"/>
  <c r="G43" i="9"/>
  <c r="E43" i="9"/>
  <c r="D43" i="9"/>
  <c r="C43" i="9"/>
  <c r="AP42" i="9"/>
  <c r="G42" i="9"/>
  <c r="E42" i="9"/>
  <c r="F42" i="9" s="1"/>
  <c r="D42" i="9"/>
  <c r="C42" i="9"/>
  <c r="AP41" i="9"/>
  <c r="G41" i="9"/>
  <c r="E41" i="9"/>
  <c r="D41" i="9"/>
  <c r="C41" i="9"/>
  <c r="AP40" i="9"/>
  <c r="G40" i="9"/>
  <c r="E40" i="9"/>
  <c r="F40" i="9" s="1"/>
  <c r="D40" i="9"/>
  <c r="C40" i="9"/>
  <c r="AP39" i="9"/>
  <c r="G39" i="9"/>
  <c r="E39" i="9"/>
  <c r="D39" i="9"/>
  <c r="C39" i="9"/>
  <c r="AP38" i="9"/>
  <c r="G38" i="9"/>
  <c r="F38" i="9"/>
  <c r="E38" i="9"/>
  <c r="D38" i="9"/>
  <c r="C38" i="9"/>
  <c r="AP37" i="9"/>
  <c r="K37" i="9"/>
  <c r="G37" i="9"/>
  <c r="F37" i="9"/>
  <c r="E37" i="9"/>
  <c r="D37" i="9"/>
  <c r="C37" i="9"/>
  <c r="AP36" i="9"/>
  <c r="G36" i="9"/>
  <c r="E36" i="9"/>
  <c r="D36" i="9"/>
  <c r="C36" i="9"/>
  <c r="AP35" i="9"/>
  <c r="G35" i="9"/>
  <c r="E35" i="9"/>
  <c r="D35" i="9"/>
  <c r="C35" i="9"/>
  <c r="AP34" i="9"/>
  <c r="G34" i="9"/>
  <c r="E34" i="9"/>
  <c r="D34" i="9"/>
  <c r="C34" i="9"/>
  <c r="AP33" i="9"/>
  <c r="G33" i="9"/>
  <c r="E33" i="9"/>
  <c r="F33" i="9" s="1"/>
  <c r="D33" i="9"/>
  <c r="C33" i="9"/>
  <c r="AP32" i="9"/>
  <c r="G32" i="9"/>
  <c r="E32" i="9"/>
  <c r="D32" i="9"/>
  <c r="C32" i="9"/>
  <c r="AP31" i="9"/>
  <c r="G31" i="9"/>
  <c r="E31" i="9"/>
  <c r="D31" i="9"/>
  <c r="C31" i="9"/>
  <c r="AP30" i="9"/>
  <c r="G30" i="9"/>
  <c r="E30" i="9"/>
  <c r="D30" i="9"/>
  <c r="C30" i="9"/>
  <c r="AP29" i="9"/>
  <c r="G29" i="9"/>
  <c r="E29" i="9"/>
  <c r="F29" i="9" s="1"/>
  <c r="D29" i="9"/>
  <c r="C29" i="9"/>
  <c r="AP28" i="9"/>
  <c r="G28" i="9"/>
  <c r="E28" i="9"/>
  <c r="D28" i="9"/>
  <c r="C28" i="9"/>
  <c r="AP27" i="9"/>
  <c r="G27" i="9"/>
  <c r="E27" i="9"/>
  <c r="D27" i="9"/>
  <c r="C27" i="9"/>
  <c r="AP26" i="9"/>
  <c r="G26" i="9"/>
  <c r="E26" i="9"/>
  <c r="D26" i="9"/>
  <c r="C26" i="9"/>
  <c r="AP25" i="9"/>
  <c r="G25" i="9"/>
  <c r="E25" i="9"/>
  <c r="D25" i="9"/>
  <c r="C25" i="9"/>
  <c r="AP24" i="9"/>
  <c r="G24" i="9"/>
  <c r="E24" i="9"/>
  <c r="D24" i="9"/>
  <c r="C24" i="9"/>
  <c r="AP23" i="9"/>
  <c r="G23" i="9"/>
  <c r="E23" i="9"/>
  <c r="D23" i="9"/>
  <c r="C23" i="9"/>
  <c r="AP22" i="9"/>
  <c r="G22" i="9"/>
  <c r="E22" i="9"/>
  <c r="D22" i="9"/>
  <c r="C22" i="9"/>
  <c r="AP21" i="9"/>
  <c r="G21" i="9"/>
  <c r="E21" i="9"/>
  <c r="D21" i="9"/>
  <c r="C21" i="9"/>
  <c r="AP20" i="9"/>
  <c r="G20" i="9"/>
  <c r="E20" i="9"/>
  <c r="D20" i="9"/>
  <c r="C20" i="9"/>
  <c r="AP19" i="9"/>
  <c r="G19" i="9"/>
  <c r="E19" i="9"/>
  <c r="D19" i="9"/>
  <c r="C19" i="9"/>
  <c r="AP18" i="9"/>
  <c r="G18" i="9"/>
  <c r="E18" i="9"/>
  <c r="F18" i="9" s="1"/>
  <c r="D18" i="9"/>
  <c r="C18" i="9"/>
  <c r="AP17" i="9"/>
  <c r="G17" i="9"/>
  <c r="E17" i="9"/>
  <c r="D17" i="9"/>
  <c r="C17" i="9"/>
  <c r="AP16" i="9"/>
  <c r="G16" i="9"/>
  <c r="E16" i="9"/>
  <c r="D16" i="9"/>
  <c r="C16" i="9"/>
  <c r="AP15" i="9"/>
  <c r="G15" i="9"/>
  <c r="E15" i="9"/>
  <c r="F15" i="9" s="1"/>
  <c r="D15" i="9"/>
  <c r="C15" i="9"/>
  <c r="AP14" i="9"/>
  <c r="AM14" i="9" s="1"/>
  <c r="J14" i="9"/>
  <c r="G14" i="9"/>
  <c r="E14" i="9"/>
  <c r="D14" i="9"/>
  <c r="C14" i="9"/>
  <c r="AP13" i="9"/>
  <c r="AM13" i="9" s="1"/>
  <c r="AN13" i="9" s="1"/>
  <c r="I13" i="9" s="1"/>
  <c r="G13" i="9"/>
  <c r="E13" i="9"/>
  <c r="D13" i="9"/>
  <c r="C13" i="9"/>
  <c r="AP12" i="9"/>
  <c r="AM12" i="9" s="1"/>
  <c r="J12" i="9" s="1"/>
  <c r="G12" i="9"/>
  <c r="E12" i="9"/>
  <c r="D12" i="9"/>
  <c r="C12" i="9"/>
  <c r="AP11" i="9"/>
  <c r="AM11" i="9" s="1"/>
  <c r="J11" i="9" s="1"/>
  <c r="G11" i="9"/>
  <c r="E11" i="9"/>
  <c r="F11" i="9" s="1"/>
  <c r="D11" i="9"/>
  <c r="C11" i="9"/>
  <c r="AP10" i="9"/>
  <c r="AM10" i="9" s="1"/>
  <c r="AN10" i="9" s="1"/>
  <c r="I10" i="9" s="1"/>
  <c r="G10" i="9"/>
  <c r="E10" i="9"/>
  <c r="D10" i="9"/>
  <c r="C10" i="9"/>
  <c r="AP9" i="9"/>
  <c r="AM9" i="9" s="1"/>
  <c r="AN9" i="9" s="1"/>
  <c r="I9" i="9" s="1"/>
  <c r="J9" i="9"/>
  <c r="G9" i="9"/>
  <c r="E9" i="9"/>
  <c r="D9" i="9"/>
  <c r="C9" i="9"/>
  <c r="AP8" i="9"/>
  <c r="AM8" i="9" s="1"/>
  <c r="J8" i="9" s="1"/>
  <c r="G8" i="9"/>
  <c r="E8" i="9"/>
  <c r="D8" i="9"/>
  <c r="C8" i="9"/>
  <c r="AP7" i="9"/>
  <c r="AM7" i="9" s="1"/>
  <c r="J7" i="9" s="1"/>
  <c r="AN7" i="9"/>
  <c r="I7" i="9" s="1"/>
  <c r="G7" i="9"/>
  <c r="E7" i="9"/>
  <c r="D7" i="9"/>
  <c r="C7" i="9"/>
  <c r="AP6" i="9"/>
  <c r="AM6" i="9"/>
  <c r="AN6" i="9" s="1"/>
  <c r="J6" i="9"/>
  <c r="I6" i="9"/>
  <c r="G6" i="9"/>
  <c r="E6" i="9"/>
  <c r="D6" i="9"/>
  <c r="C6" i="9"/>
  <c r="AP5" i="9"/>
  <c r="AM5" i="9"/>
  <c r="AN5" i="9" s="1"/>
  <c r="I5" i="9" s="1"/>
  <c r="J5" i="9"/>
  <c r="G5" i="9"/>
  <c r="E5" i="9"/>
  <c r="D5" i="9"/>
  <c r="C5" i="9"/>
  <c r="AP4" i="9"/>
  <c r="AM4" i="9" s="1"/>
  <c r="J4" i="9" s="1"/>
  <c r="G4" i="9"/>
  <c r="E4" i="9"/>
  <c r="D4" i="9"/>
  <c r="C4" i="9"/>
  <c r="B15" i="58"/>
  <c r="B14" i="58"/>
  <c r="B13" i="58"/>
  <c r="B12" i="58"/>
  <c r="E10" i="55"/>
  <c r="K12" i="30"/>
  <c r="G12" i="30"/>
  <c r="E12" i="30"/>
  <c r="K11" i="30"/>
  <c r="E11" i="30"/>
  <c r="G11" i="30" s="1"/>
  <c r="K10" i="30"/>
  <c r="E10" i="30"/>
  <c r="G10" i="30" s="1"/>
  <c r="K9" i="30"/>
  <c r="E9" i="30"/>
  <c r="G9" i="30" s="1"/>
  <c r="K8" i="30"/>
  <c r="E8" i="30"/>
  <c r="G8" i="30" s="1"/>
  <c r="K7" i="30"/>
  <c r="G7" i="30"/>
  <c r="G6" i="30"/>
  <c r="E5" i="30"/>
  <c r="G5" i="30" s="1"/>
  <c r="K4" i="30"/>
  <c r="G4" i="30"/>
  <c r="N94" i="57"/>
  <c r="I94" i="57"/>
  <c r="G94" i="57"/>
  <c r="D94" i="57"/>
  <c r="N93" i="57"/>
  <c r="I93" i="57"/>
  <c r="G93" i="57"/>
  <c r="D93" i="57"/>
  <c r="N92" i="57"/>
  <c r="I92" i="57"/>
  <c r="G92" i="57"/>
  <c r="D92" i="57"/>
  <c r="N91" i="57"/>
  <c r="I91" i="57"/>
  <c r="G91" i="57"/>
  <c r="D91" i="57"/>
  <c r="N90" i="57"/>
  <c r="I90" i="57"/>
  <c r="G90" i="57"/>
  <c r="D90" i="57"/>
  <c r="N89" i="57"/>
  <c r="I89" i="57"/>
  <c r="G89" i="57"/>
  <c r="D89" i="57"/>
  <c r="N88" i="57"/>
  <c r="I88" i="57"/>
  <c r="G88" i="57"/>
  <c r="D88" i="57"/>
  <c r="N87" i="57"/>
  <c r="I87" i="57"/>
  <c r="G87" i="57"/>
  <c r="D87" i="57"/>
  <c r="N86" i="57"/>
  <c r="I86" i="57"/>
  <c r="G86" i="57"/>
  <c r="D86" i="57"/>
  <c r="N85" i="57"/>
  <c r="I85" i="57"/>
  <c r="G85" i="57"/>
  <c r="D85" i="57"/>
  <c r="N84" i="57"/>
  <c r="I84" i="57"/>
  <c r="G84" i="57"/>
  <c r="D84" i="57"/>
  <c r="N83" i="57"/>
  <c r="I83" i="57"/>
  <c r="G83" i="57"/>
  <c r="D83" i="57"/>
  <c r="N82" i="57"/>
  <c r="I82" i="57"/>
  <c r="G82" i="57"/>
  <c r="D82" i="57"/>
  <c r="N81" i="57"/>
  <c r="I81" i="57"/>
  <c r="G81" i="57"/>
  <c r="D81" i="57"/>
  <c r="N80" i="57"/>
  <c r="I80" i="57"/>
  <c r="G80" i="57"/>
  <c r="D80" i="57"/>
  <c r="N79" i="57"/>
  <c r="I79" i="57"/>
  <c r="G79" i="57"/>
  <c r="D79" i="57"/>
  <c r="N78" i="57"/>
  <c r="I78" i="57"/>
  <c r="G78" i="57"/>
  <c r="D78" i="57"/>
  <c r="N77" i="57"/>
  <c r="I77" i="57"/>
  <c r="G77" i="57"/>
  <c r="D77" i="57"/>
  <c r="N76" i="57"/>
  <c r="I76" i="57"/>
  <c r="G76" i="57"/>
  <c r="D76" i="57"/>
  <c r="N75" i="57"/>
  <c r="I75" i="57"/>
  <c r="G75" i="57"/>
  <c r="D75" i="57"/>
  <c r="N74" i="57"/>
  <c r="I74" i="57"/>
  <c r="G74" i="57"/>
  <c r="D74" i="57"/>
  <c r="N73" i="57"/>
  <c r="I73" i="57"/>
  <c r="G73" i="57"/>
  <c r="D73" i="57"/>
  <c r="N72" i="57"/>
  <c r="I72" i="57"/>
  <c r="G72" i="57"/>
  <c r="D72" i="57"/>
  <c r="N47" i="71"/>
  <c r="I47" i="71"/>
  <c r="D47" i="71"/>
  <c r="C47" i="71"/>
  <c r="G47" i="71" s="1"/>
  <c r="N46" i="71"/>
  <c r="I46" i="71"/>
  <c r="D46" i="71"/>
  <c r="C46" i="71"/>
  <c r="G46" i="71" s="1"/>
  <c r="N45" i="71"/>
  <c r="I45" i="71"/>
  <c r="D45" i="71"/>
  <c r="C45" i="71"/>
  <c r="G45" i="71" s="1"/>
  <c r="N44" i="71"/>
  <c r="I44" i="71"/>
  <c r="G44" i="71"/>
  <c r="D44" i="71"/>
  <c r="C44" i="71"/>
  <c r="N43" i="71"/>
  <c r="I43" i="71"/>
  <c r="G43" i="71"/>
  <c r="D43" i="71"/>
  <c r="C43" i="71"/>
  <c r="N42" i="71"/>
  <c r="I42" i="71"/>
  <c r="D42" i="71"/>
  <c r="C42" i="71"/>
  <c r="G42" i="71" s="1"/>
  <c r="N41" i="71"/>
  <c r="I41" i="71"/>
  <c r="D41" i="71"/>
  <c r="C41" i="71"/>
  <c r="G41" i="71" s="1"/>
  <c r="N40" i="71"/>
  <c r="I40" i="71"/>
  <c r="D40" i="71"/>
  <c r="C40" i="71"/>
  <c r="G40" i="71" s="1"/>
  <c r="N39" i="71"/>
  <c r="I39" i="71"/>
  <c r="D39" i="71"/>
  <c r="C39" i="71"/>
  <c r="G39" i="71" s="1"/>
  <c r="N38" i="71"/>
  <c r="I38" i="71"/>
  <c r="D38" i="71"/>
  <c r="C38" i="71"/>
  <c r="G38" i="71" s="1"/>
  <c r="N37" i="71"/>
  <c r="I37" i="71"/>
  <c r="D37" i="71"/>
  <c r="C37" i="71"/>
  <c r="G37" i="71" s="1"/>
  <c r="N36" i="71"/>
  <c r="I36" i="71"/>
  <c r="G36" i="71"/>
  <c r="D36" i="71"/>
  <c r="C36" i="71"/>
  <c r="N35" i="71"/>
  <c r="I35" i="71"/>
  <c r="G35" i="71"/>
  <c r="D35" i="71"/>
  <c r="C35" i="71"/>
  <c r="N34" i="71"/>
  <c r="I34" i="71"/>
  <c r="D34" i="71"/>
  <c r="C34" i="71"/>
  <c r="G34" i="71" s="1"/>
  <c r="N33" i="71"/>
  <c r="I33" i="71"/>
  <c r="D33" i="71"/>
  <c r="C33" i="71"/>
  <c r="G33" i="71" s="1"/>
  <c r="N32" i="71"/>
  <c r="I32" i="71"/>
  <c r="D32" i="71"/>
  <c r="C32" i="71"/>
  <c r="G32" i="71" s="1"/>
  <c r="N31" i="71"/>
  <c r="I31" i="71"/>
  <c r="D31" i="71"/>
  <c r="C31" i="71"/>
  <c r="G31" i="71" s="1"/>
  <c r="N30" i="71"/>
  <c r="I30" i="71"/>
  <c r="D30" i="71"/>
  <c r="C30" i="71"/>
  <c r="G30" i="71" s="1"/>
  <c r="N29" i="71"/>
  <c r="I29" i="71"/>
  <c r="D29" i="71"/>
  <c r="C29" i="71"/>
  <c r="G29" i="71" s="1"/>
  <c r="N28" i="71"/>
  <c r="I28" i="71"/>
  <c r="G28" i="71"/>
  <c r="D28" i="71"/>
  <c r="C28" i="71"/>
  <c r="N27" i="71"/>
  <c r="I27" i="71"/>
  <c r="G27" i="71"/>
  <c r="D27" i="71"/>
  <c r="C27" i="71"/>
  <c r="N26" i="71"/>
  <c r="I26" i="71"/>
  <c r="D26" i="71"/>
  <c r="C26" i="71"/>
  <c r="G26" i="71" s="1"/>
  <c r="N25" i="71"/>
  <c r="I25" i="71"/>
  <c r="D25" i="71"/>
  <c r="C25" i="71"/>
  <c r="G25" i="71" s="1"/>
  <c r="D106" i="32"/>
  <c r="C106" i="32"/>
  <c r="D105" i="32"/>
  <c r="C105" i="32"/>
  <c r="D104" i="32"/>
  <c r="C104" i="32"/>
  <c r="D103" i="32"/>
  <c r="C103" i="32"/>
  <c r="D102" i="32"/>
  <c r="C102" i="32"/>
  <c r="D101" i="32"/>
  <c r="C101" i="32"/>
  <c r="D100" i="32"/>
  <c r="C100" i="32"/>
  <c r="D99" i="32"/>
  <c r="C99" i="32"/>
  <c r="D98" i="32"/>
  <c r="C98" i="32"/>
  <c r="D97" i="32"/>
  <c r="C97" i="32"/>
  <c r="D96" i="32"/>
  <c r="C96" i="32"/>
  <c r="D95" i="32"/>
  <c r="C95" i="32"/>
  <c r="D94" i="32"/>
  <c r="C94" i="32"/>
  <c r="D93" i="32"/>
  <c r="C93" i="32"/>
  <c r="D92" i="32"/>
  <c r="C92" i="32"/>
  <c r="D91" i="32"/>
  <c r="C91" i="32"/>
  <c r="D90" i="32"/>
  <c r="C90" i="32"/>
  <c r="D89" i="32"/>
  <c r="C89" i="32"/>
  <c r="D88" i="32"/>
  <c r="C88" i="32"/>
  <c r="D87" i="32"/>
  <c r="C87" i="32"/>
  <c r="D86" i="32"/>
  <c r="C86" i="32"/>
  <c r="D85" i="32"/>
  <c r="C85" i="32"/>
  <c r="D84" i="32"/>
  <c r="C84" i="32"/>
  <c r="D83" i="32"/>
  <c r="C83" i="32"/>
  <c r="D82" i="32"/>
  <c r="C82" i="32"/>
  <c r="D81" i="32"/>
  <c r="C81" i="32"/>
  <c r="D80" i="32"/>
  <c r="C80" i="32"/>
  <c r="D79" i="32"/>
  <c r="C79" i="32"/>
  <c r="D78" i="32"/>
  <c r="C78" i="32"/>
  <c r="D77" i="32"/>
  <c r="C77" i="32"/>
  <c r="D76" i="32"/>
  <c r="C76" i="32"/>
  <c r="D75" i="32"/>
  <c r="C75" i="32"/>
  <c r="D74" i="32"/>
  <c r="C74" i="32"/>
  <c r="D73" i="32"/>
  <c r="C73" i="32"/>
  <c r="D72" i="32"/>
  <c r="C72" i="32"/>
  <c r="D71" i="32"/>
  <c r="C71" i="32"/>
  <c r="D70" i="32"/>
  <c r="C70" i="32"/>
  <c r="D69" i="32"/>
  <c r="C69" i="32"/>
  <c r="D68" i="32"/>
  <c r="C68" i="32"/>
  <c r="D67" i="32"/>
  <c r="C67" i="32"/>
  <c r="D66" i="32"/>
  <c r="C66" i="32"/>
  <c r="D65" i="32"/>
  <c r="C65" i="32"/>
  <c r="D64" i="32"/>
  <c r="C64" i="32"/>
  <c r="D63" i="32"/>
  <c r="C63" i="32"/>
  <c r="D62" i="32"/>
  <c r="C62" i="32"/>
  <c r="D61" i="32"/>
  <c r="C61" i="32"/>
  <c r="D60" i="32"/>
  <c r="C60" i="32"/>
  <c r="D59" i="32"/>
  <c r="C59" i="32"/>
  <c r="D58" i="32"/>
  <c r="C58" i="32"/>
  <c r="D57" i="32"/>
  <c r="C57" i="32"/>
  <c r="D56" i="32"/>
  <c r="C56" i="32"/>
  <c r="D55" i="32"/>
  <c r="C55" i="32"/>
  <c r="D54" i="32"/>
  <c r="C54" i="32"/>
  <c r="D53" i="32"/>
  <c r="C53" i="32"/>
  <c r="D52" i="32"/>
  <c r="C52" i="32"/>
  <c r="D51" i="32"/>
  <c r="C51" i="32"/>
  <c r="D50" i="32"/>
  <c r="C50" i="32"/>
  <c r="D49" i="32"/>
  <c r="C49" i="32"/>
  <c r="D48" i="32"/>
  <c r="C48" i="32"/>
  <c r="D47" i="32"/>
  <c r="C47" i="32"/>
  <c r="D46" i="32"/>
  <c r="C46" i="32"/>
  <c r="D45" i="32"/>
  <c r="C45" i="32"/>
  <c r="D44" i="32"/>
  <c r="C44" i="32"/>
  <c r="D43" i="32"/>
  <c r="C43" i="32"/>
  <c r="D42" i="32"/>
  <c r="C42" i="32"/>
  <c r="D41" i="32"/>
  <c r="C41" i="32"/>
  <c r="D40" i="32"/>
  <c r="C40" i="32"/>
  <c r="D39" i="32"/>
  <c r="C39" i="32"/>
  <c r="D38" i="32"/>
  <c r="C38" i="32"/>
  <c r="D37" i="32"/>
  <c r="C37" i="32"/>
  <c r="D36" i="32"/>
  <c r="C36" i="32"/>
  <c r="D35" i="32"/>
  <c r="C35" i="32"/>
  <c r="D34" i="32"/>
  <c r="C34" i="32"/>
  <c r="D33" i="32"/>
  <c r="C33" i="32"/>
  <c r="D32" i="32"/>
  <c r="C32" i="32"/>
  <c r="D31" i="32"/>
  <c r="C31" i="32"/>
  <c r="D30" i="32"/>
  <c r="C30" i="32"/>
  <c r="D29" i="32"/>
  <c r="C29" i="32"/>
  <c r="D28" i="32"/>
  <c r="C28" i="32"/>
  <c r="D27" i="32"/>
  <c r="C27" i="32"/>
  <c r="D26" i="32"/>
  <c r="C26" i="32"/>
  <c r="D25" i="32"/>
  <c r="C25" i="32"/>
  <c r="D24" i="32"/>
  <c r="C24" i="32"/>
  <c r="D23" i="32"/>
  <c r="C23" i="32"/>
  <c r="D22" i="32"/>
  <c r="C22" i="32"/>
  <c r="D21" i="32"/>
  <c r="C21" i="32"/>
  <c r="D20" i="32"/>
  <c r="C20" i="32"/>
  <c r="D19" i="32"/>
  <c r="C19" i="32"/>
  <c r="D18" i="32"/>
  <c r="C18" i="32"/>
  <c r="D17" i="32"/>
  <c r="C17" i="32"/>
  <c r="D16" i="32"/>
  <c r="C16" i="32"/>
  <c r="D15" i="32"/>
  <c r="C15" i="32"/>
  <c r="D14" i="32"/>
  <c r="C14" i="32"/>
  <c r="D13" i="32"/>
  <c r="C13" i="32"/>
  <c r="D12" i="32"/>
  <c r="C12" i="32"/>
  <c r="D11" i="32"/>
  <c r="C11" i="32"/>
  <c r="D10" i="32"/>
  <c r="C10" i="32"/>
  <c r="D9" i="32"/>
  <c r="C9" i="32"/>
  <c r="D8" i="32"/>
  <c r="C8" i="32"/>
  <c r="D7" i="32"/>
  <c r="C7" i="32"/>
  <c r="D6" i="32"/>
  <c r="C6" i="32"/>
  <c r="D5" i="32"/>
  <c r="C5" i="32"/>
  <c r="D4" i="32"/>
  <c r="C4" i="32"/>
  <c r="F110" i="9" l="1"/>
  <c r="F158" i="9"/>
  <c r="F170" i="9"/>
  <c r="AN8" i="9"/>
  <c r="I8" i="9" s="1"/>
  <c r="AN12" i="9"/>
  <c r="I12" i="9" s="1"/>
  <c r="F192" i="9"/>
  <c r="F219" i="9"/>
  <c r="F229" i="9"/>
  <c r="J10" i="9"/>
  <c r="F106" i="9"/>
  <c r="F226" i="9"/>
  <c r="AK226" i="9"/>
  <c r="F39" i="9"/>
  <c r="F41" i="9"/>
  <c r="F43" i="9"/>
  <c r="F53" i="9"/>
  <c r="F55" i="9"/>
  <c r="F57" i="9"/>
  <c r="F63" i="9"/>
  <c r="F82" i="9"/>
  <c r="F138" i="9"/>
  <c r="F159" i="9"/>
  <c r="F171" i="9"/>
  <c r="F207" i="9"/>
  <c r="F218" i="9"/>
  <c r="F94" i="9"/>
  <c r="F238" i="9"/>
  <c r="F112" i="9"/>
  <c r="F150" i="9"/>
  <c r="F151" i="9"/>
  <c r="F162" i="9"/>
  <c r="F186" i="9"/>
  <c r="F187" i="9"/>
  <c r="F198" i="9"/>
  <c r="F199" i="9"/>
  <c r="F231" i="9"/>
  <c r="F233" i="9"/>
  <c r="F245" i="9"/>
  <c r="F59" i="9"/>
  <c r="F78" i="9"/>
  <c r="F194" i="9"/>
  <c r="F214" i="9"/>
  <c r="AN11" i="9"/>
  <c r="I11" i="9" s="1"/>
  <c r="J13" i="9"/>
  <c r="AK43" i="9"/>
  <c r="F73" i="9"/>
  <c r="F90" i="9"/>
  <c r="F100" i="9"/>
  <c r="F102" i="9"/>
  <c r="F128" i="9"/>
  <c r="F130" i="9"/>
  <c r="F142" i="9"/>
  <c r="F143" i="9"/>
  <c r="F166" i="9"/>
  <c r="F176" i="9"/>
  <c r="F178" i="9"/>
  <c r="F36" i="9"/>
  <c r="F85" i="9"/>
  <c r="AK85" i="9"/>
  <c r="F86" i="9"/>
  <c r="F97" i="9"/>
  <c r="F122" i="9"/>
  <c r="F134" i="9"/>
  <c r="F180" i="9"/>
  <c r="F191" i="9"/>
  <c r="F61" i="9"/>
  <c r="F103" i="9"/>
  <c r="F114" i="9"/>
  <c r="F144" i="9"/>
  <c r="F174" i="9"/>
  <c r="F202" i="9"/>
  <c r="F222" i="9"/>
  <c r="F239" i="9"/>
  <c r="F234" i="9"/>
  <c r="AN4" i="9"/>
  <c r="I4" i="9" s="1"/>
  <c r="AM15" i="9"/>
  <c r="AN14" i="9"/>
  <c r="I14" i="9" s="1"/>
  <c r="F7" i="9"/>
  <c r="F13" i="9"/>
  <c r="F19" i="9"/>
  <c r="F35" i="9"/>
  <c r="F52" i="9"/>
  <c r="F5" i="9"/>
  <c r="F9" i="9"/>
  <c r="F17" i="9"/>
  <c r="F21" i="9"/>
  <c r="F23" i="9"/>
  <c r="F25" i="9"/>
  <c r="F27" i="9"/>
  <c r="F31" i="9"/>
  <c r="AK35" i="9"/>
  <c r="K5" i="9"/>
  <c r="K38" i="9"/>
  <c r="F44" i="9"/>
  <c r="F46" i="9"/>
  <c r="F48" i="9"/>
  <c r="AK52" i="9"/>
  <c r="F72" i="9"/>
  <c r="F74" i="9"/>
  <c r="F136" i="9"/>
  <c r="F165" i="9"/>
  <c r="F172" i="9"/>
  <c r="F193" i="9"/>
  <c r="F200" i="9"/>
  <c r="F145" i="9"/>
  <c r="F152" i="9"/>
  <c r="F181" i="9"/>
  <c r="F188" i="9"/>
  <c r="F209" i="9"/>
  <c r="F216" i="9"/>
  <c r="F236" i="9"/>
  <c r="F242" i="9"/>
  <c r="F4" i="9"/>
  <c r="F6" i="9"/>
  <c r="F8" i="9"/>
  <c r="F10" i="9"/>
  <c r="F12" i="9"/>
  <c r="AK14" i="9"/>
  <c r="F14" i="9"/>
  <c r="F16" i="9"/>
  <c r="F20" i="9"/>
  <c r="F22" i="9"/>
  <c r="F24" i="9"/>
  <c r="F26" i="9"/>
  <c r="F28" i="9"/>
  <c r="F30" i="9"/>
  <c r="F32" i="9"/>
  <c r="F34" i="9"/>
  <c r="F47" i="9"/>
  <c r="F51" i="9"/>
  <c r="F71" i="9"/>
  <c r="AK75" i="9"/>
  <c r="F75" i="9"/>
  <c r="F140" i="9"/>
  <c r="F161" i="9"/>
  <c r="F168" i="9"/>
  <c r="F197" i="9"/>
  <c r="F204" i="9"/>
  <c r="F225" i="9"/>
  <c r="F230" i="9"/>
  <c r="F64" i="9"/>
  <c r="F65" i="9"/>
  <c r="F66" i="9"/>
  <c r="F67" i="9"/>
  <c r="F68" i="9"/>
  <c r="F69" i="9"/>
  <c r="F70" i="9"/>
  <c r="F149" i="9"/>
  <c r="F156" i="9"/>
  <c r="F177" i="9"/>
  <c r="F184" i="9"/>
  <c r="F213" i="9"/>
  <c r="F220" i="9"/>
  <c r="F77" i="9"/>
  <c r="F87" i="9"/>
  <c r="F91" i="9"/>
  <c r="F95" i="9"/>
  <c r="F107" i="9"/>
  <c r="F123" i="9"/>
  <c r="F127" i="9"/>
  <c r="F131" i="9"/>
  <c r="F141" i="9"/>
  <c r="F173" i="9"/>
  <c r="F179" i="9"/>
  <c r="F205" i="9"/>
  <c r="F211" i="9"/>
  <c r="F228" i="9"/>
  <c r="F240" i="9"/>
  <c r="F60" i="9"/>
  <c r="F83" i="9"/>
  <c r="F89" i="9"/>
  <c r="F93" i="9"/>
  <c r="F105" i="9"/>
  <c r="F109" i="9"/>
  <c r="F113" i="9"/>
  <c r="F117" i="9"/>
  <c r="F121" i="9"/>
  <c r="F125" i="9"/>
  <c r="F129" i="9"/>
  <c r="F133" i="9"/>
  <c r="F157" i="9"/>
  <c r="F189" i="9"/>
  <c r="F195" i="9"/>
  <c r="F221" i="9"/>
  <c r="F244" i="9"/>
  <c r="F137" i="9"/>
  <c r="F153" i="9"/>
  <c r="F169" i="9"/>
  <c r="F185" i="9"/>
  <c r="F201" i="9"/>
  <c r="F232" i="9"/>
  <c r="J15" i="9" l="1"/>
  <c r="AM16" i="9"/>
  <c r="AN15" i="9"/>
  <c r="I15" i="9" s="1"/>
  <c r="K6" i="9"/>
  <c r="AS61" i="9"/>
  <c r="K39" i="9"/>
  <c r="J16" i="9" l="1"/>
  <c r="AM17" i="9"/>
  <c r="AN16" i="9"/>
  <c r="I16" i="9" s="1"/>
  <c r="K40" i="9"/>
  <c r="K7" i="9"/>
  <c r="AM18" i="9" l="1"/>
  <c r="AN17" i="9"/>
  <c r="I17" i="9" s="1"/>
  <c r="J17" i="9"/>
  <c r="K41" i="9"/>
  <c r="K8" i="9"/>
  <c r="AM19" i="9" l="1"/>
  <c r="AN18" i="9"/>
  <c r="I18" i="9" s="1"/>
  <c r="J18" i="9"/>
  <c r="K9" i="9"/>
  <c r="K42" i="9"/>
  <c r="J19" i="9" l="1"/>
  <c r="AM20" i="9"/>
  <c r="AN19" i="9"/>
  <c r="I19" i="9" s="1"/>
  <c r="K43" i="9"/>
  <c r="K10" i="9"/>
  <c r="J20" i="9" l="1"/>
  <c r="AM21" i="9"/>
  <c r="AN20" i="9"/>
  <c r="I20" i="9" s="1"/>
  <c r="K11" i="9"/>
  <c r="K44" i="9"/>
  <c r="AN21" i="9" l="1"/>
  <c r="I21" i="9" s="1"/>
  <c r="AM22" i="9"/>
  <c r="J21" i="9"/>
  <c r="K45" i="9"/>
  <c r="K12" i="9"/>
  <c r="AM23" i="9" l="1"/>
  <c r="AN22" i="9"/>
  <c r="I22" i="9" s="1"/>
  <c r="J22" i="9"/>
  <c r="K13" i="9"/>
  <c r="K46" i="9"/>
  <c r="AM24" i="9" l="1"/>
  <c r="AN23" i="9"/>
  <c r="I23" i="9" s="1"/>
  <c r="J23" i="9"/>
  <c r="K47" i="9"/>
  <c r="K14" i="9"/>
  <c r="AN24" i="9" l="1"/>
  <c r="I24" i="9" s="1"/>
  <c r="AM25" i="9"/>
  <c r="J24" i="9"/>
  <c r="K15" i="9"/>
  <c r="K48" i="9"/>
  <c r="J25" i="9" l="1"/>
  <c r="AN25" i="9"/>
  <c r="I25" i="9" s="1"/>
  <c r="AM26" i="9"/>
  <c r="K49" i="9"/>
  <c r="K16" i="9"/>
  <c r="AM27" i="9" l="1"/>
  <c r="AN26" i="9"/>
  <c r="I26" i="9" s="1"/>
  <c r="J26" i="9"/>
  <c r="K17" i="9"/>
  <c r="K50" i="9"/>
  <c r="AM28" i="9" l="1"/>
  <c r="AN27" i="9"/>
  <c r="I27" i="9" s="1"/>
  <c r="J27" i="9"/>
  <c r="K18" i="9"/>
  <c r="K51" i="9"/>
  <c r="AN28" i="9" l="1"/>
  <c r="I28" i="9" s="1"/>
  <c r="AM29" i="9"/>
  <c r="J28" i="9"/>
  <c r="K19" i="9"/>
  <c r="K52" i="9"/>
  <c r="J29" i="9" l="1"/>
  <c r="AN29" i="9"/>
  <c r="I29" i="9" s="1"/>
  <c r="AM30" i="9"/>
  <c r="K53" i="9"/>
  <c r="K20" i="9"/>
  <c r="AM31" i="9" l="1"/>
  <c r="AN30" i="9"/>
  <c r="I30" i="9" s="1"/>
  <c r="J30" i="9"/>
  <c r="K21" i="9"/>
  <c r="K54" i="9"/>
  <c r="AM32" i="9" l="1"/>
  <c r="AN31" i="9"/>
  <c r="I31" i="9" s="1"/>
  <c r="J31" i="9"/>
  <c r="K22" i="9"/>
  <c r="K55" i="9"/>
  <c r="AN32" i="9" l="1"/>
  <c r="I32" i="9" s="1"/>
  <c r="AM33" i="9"/>
  <c r="J32" i="9"/>
  <c r="K56" i="9"/>
  <c r="K23" i="9"/>
  <c r="J33" i="9" l="1"/>
  <c r="AN33" i="9"/>
  <c r="I33" i="9" s="1"/>
  <c r="AM34" i="9"/>
  <c r="K24" i="9"/>
  <c r="K57" i="9"/>
  <c r="AM35" i="9" l="1"/>
  <c r="AN34" i="9"/>
  <c r="I34" i="9" s="1"/>
  <c r="J34" i="9"/>
  <c r="K25" i="9"/>
  <c r="K58" i="9"/>
  <c r="AN35" i="9" l="1"/>
  <c r="I35" i="9" s="1"/>
  <c r="AM36" i="9"/>
  <c r="J35" i="9"/>
  <c r="K59" i="9"/>
  <c r="K26" i="9"/>
  <c r="AM37" i="9" l="1"/>
  <c r="J36" i="9"/>
  <c r="AN36" i="9"/>
  <c r="I36" i="9" s="1"/>
  <c r="K27" i="9"/>
  <c r="K60" i="9"/>
  <c r="J37" i="9" l="1"/>
  <c r="AN37" i="9"/>
  <c r="I37" i="9" s="1"/>
  <c r="AM38" i="9"/>
  <c r="K61" i="9"/>
  <c r="K28" i="9"/>
  <c r="AM39" i="9" l="1"/>
  <c r="AN38" i="9"/>
  <c r="I38" i="9" s="1"/>
  <c r="J38" i="9"/>
  <c r="K29" i="9"/>
  <c r="K62" i="9"/>
  <c r="AM40" i="9" l="1"/>
  <c r="AN39" i="9"/>
  <c r="I39" i="9" s="1"/>
  <c r="J39" i="9"/>
  <c r="K63" i="9"/>
  <c r="K30" i="9"/>
  <c r="AM41" i="9" l="1"/>
  <c r="J40" i="9"/>
  <c r="AN40" i="9"/>
  <c r="I40" i="9" s="1"/>
  <c r="K31" i="9"/>
  <c r="K64" i="9"/>
  <c r="AM42" i="9" l="1"/>
  <c r="AN41" i="9"/>
  <c r="I41" i="9" s="1"/>
  <c r="J41" i="9"/>
  <c r="K65" i="9"/>
  <c r="K32" i="9"/>
  <c r="AN42" i="9" l="1"/>
  <c r="I42" i="9" s="1"/>
  <c r="AM43" i="9"/>
  <c r="J42" i="9"/>
  <c r="K33" i="9"/>
  <c r="K66" i="9"/>
  <c r="J43" i="9" l="1"/>
  <c r="AM44" i="9"/>
  <c r="AN43" i="9"/>
  <c r="I43" i="9" s="1"/>
  <c r="K67" i="9"/>
  <c r="K34" i="9"/>
  <c r="J44" i="9" l="1"/>
  <c r="AN44" i="9"/>
  <c r="I44" i="9" s="1"/>
  <c r="AM45" i="9"/>
  <c r="K35" i="9"/>
  <c r="K68" i="9"/>
  <c r="AM46" i="9" l="1"/>
  <c r="AN45" i="9"/>
  <c r="I45" i="9" s="1"/>
  <c r="J45" i="9"/>
  <c r="K69" i="9"/>
  <c r="K36" i="9"/>
  <c r="AM47" i="9" l="1"/>
  <c r="J46" i="9"/>
  <c r="AN46" i="9"/>
  <c r="I46" i="9" s="1"/>
  <c r="K70" i="9"/>
  <c r="J47" i="9" l="1"/>
  <c r="AM48" i="9"/>
  <c r="AN47" i="9"/>
  <c r="I47" i="9" s="1"/>
  <c r="K71" i="9"/>
  <c r="J48" i="9" l="1"/>
  <c r="AN48" i="9"/>
  <c r="I48" i="9" s="1"/>
  <c r="AM49" i="9"/>
  <c r="K72" i="9"/>
  <c r="AM50" i="9" l="1"/>
  <c r="AN49" i="9"/>
  <c r="I49" i="9" s="1"/>
  <c r="J49" i="9"/>
  <c r="K73" i="9"/>
  <c r="AM51" i="9" l="1"/>
  <c r="J50" i="9"/>
  <c r="AN50" i="9"/>
  <c r="I50" i="9" s="1"/>
  <c r="K74" i="9"/>
  <c r="J51" i="9" l="1"/>
  <c r="AM52" i="9"/>
  <c r="AN51" i="9"/>
  <c r="I51" i="9" s="1"/>
  <c r="K75" i="9"/>
  <c r="AM53" i="9" l="1"/>
  <c r="J52" i="9"/>
  <c r="AN52" i="9"/>
  <c r="I52" i="9" s="1"/>
  <c r="K76" i="9"/>
  <c r="AM54" i="9" l="1"/>
  <c r="AN53" i="9"/>
  <c r="I53" i="9" s="1"/>
  <c r="J53" i="9"/>
  <c r="K77" i="9"/>
  <c r="AM55" i="9" l="1"/>
  <c r="AN54" i="9"/>
  <c r="I54" i="9" s="1"/>
  <c r="J54" i="9"/>
  <c r="K78" i="9"/>
  <c r="J55" i="9" l="1"/>
  <c r="AM56" i="9"/>
  <c r="AN55" i="9"/>
  <c r="I55" i="9" s="1"/>
  <c r="K79" i="9"/>
  <c r="AM57" i="9" l="1"/>
  <c r="J56" i="9"/>
  <c r="AN56" i="9"/>
  <c r="I56" i="9" s="1"/>
  <c r="K80" i="9"/>
  <c r="AM58" i="9" l="1"/>
  <c r="AN57" i="9"/>
  <c r="I57" i="9" s="1"/>
  <c r="J57" i="9"/>
  <c r="K81" i="9"/>
  <c r="AM59" i="9" l="1"/>
  <c r="AN58" i="9"/>
  <c r="I58" i="9" s="1"/>
  <c r="J58" i="9"/>
  <c r="K82" i="9"/>
  <c r="AM60" i="9" l="1"/>
  <c r="AN59" i="9"/>
  <c r="I59" i="9" s="1"/>
  <c r="J59" i="9"/>
  <c r="K83" i="9"/>
  <c r="AN60" i="9" l="1"/>
  <c r="I60" i="9" s="1"/>
  <c r="AM61" i="9"/>
  <c r="J60" i="9"/>
  <c r="K84" i="9"/>
  <c r="J61" i="9" l="1"/>
  <c r="AN61" i="9"/>
  <c r="I61" i="9" s="1"/>
  <c r="AM62" i="9"/>
  <c r="K85" i="9"/>
  <c r="AN62" i="9" l="1"/>
  <c r="I62" i="9" s="1"/>
  <c r="J62" i="9"/>
  <c r="AM63" i="9"/>
  <c r="K86" i="9"/>
  <c r="AM64" i="9" l="1"/>
  <c r="AN63" i="9"/>
  <c r="I63" i="9" s="1"/>
  <c r="J63" i="9"/>
  <c r="K87" i="9"/>
  <c r="AN64" i="9" l="1"/>
  <c r="I64" i="9" s="1"/>
  <c r="AM65" i="9"/>
  <c r="J64" i="9"/>
  <c r="K88" i="9"/>
  <c r="J65" i="9" l="1"/>
  <c r="AN65" i="9"/>
  <c r="I65" i="9" s="1"/>
  <c r="AM66" i="9"/>
  <c r="K89" i="9"/>
  <c r="AM67" i="9" l="1"/>
  <c r="AN66" i="9"/>
  <c r="I66" i="9" s="1"/>
  <c r="J66" i="9"/>
  <c r="K90" i="9"/>
  <c r="AM68" i="9" l="1"/>
  <c r="AN67" i="9"/>
  <c r="I67" i="9" s="1"/>
  <c r="J67" i="9"/>
  <c r="K91" i="9"/>
  <c r="AN68" i="9" l="1"/>
  <c r="I68" i="9" s="1"/>
  <c r="AM69" i="9"/>
  <c r="J68" i="9"/>
  <c r="K92" i="9"/>
  <c r="J69" i="9" l="1"/>
  <c r="AN69" i="9"/>
  <c r="I69" i="9" s="1"/>
  <c r="AM70" i="9"/>
  <c r="K93" i="9"/>
  <c r="AM71" i="9" l="1"/>
  <c r="AN70" i="9"/>
  <c r="I70" i="9" s="1"/>
  <c r="J70" i="9"/>
  <c r="K94" i="9"/>
  <c r="AM72" i="9" l="1"/>
  <c r="AN71" i="9"/>
  <c r="I71" i="9" s="1"/>
  <c r="J71" i="9"/>
  <c r="K95" i="9"/>
  <c r="AN72" i="9" l="1"/>
  <c r="I72" i="9" s="1"/>
  <c r="AM73" i="9"/>
  <c r="J72" i="9"/>
  <c r="K96" i="9"/>
  <c r="J73" i="9" l="1"/>
  <c r="AN73" i="9"/>
  <c r="I73" i="9" s="1"/>
  <c r="AM74" i="9"/>
  <c r="K97" i="9"/>
  <c r="AN74" i="9" l="1"/>
  <c r="I74" i="9" s="1"/>
  <c r="AS62" i="9" s="1"/>
  <c r="J74" i="9"/>
  <c r="K98" i="9"/>
  <c r="AS63" i="9" l="1"/>
  <c r="B11" i="58"/>
  <c r="K99" i="9"/>
  <c r="K100" i="9" l="1"/>
  <c r="K101" i="9" l="1"/>
  <c r="K102" i="9" l="1"/>
  <c r="K103" i="9" l="1"/>
  <c r="K104" i="9" l="1"/>
  <c r="K105" i="9" l="1"/>
  <c r="K106" i="9" l="1"/>
  <c r="K107" i="9" l="1"/>
  <c r="K108" i="9" l="1"/>
  <c r="K109" i="9" l="1"/>
  <c r="K110" i="9" l="1"/>
  <c r="K111" i="9" l="1"/>
  <c r="K112" i="9" l="1"/>
  <c r="K113" i="9" l="1"/>
  <c r="K114" i="9" l="1"/>
  <c r="K115" i="9" l="1"/>
  <c r="K116" i="9" l="1"/>
  <c r="K117" i="9" l="1"/>
  <c r="K118" i="9" l="1"/>
  <c r="K119" i="9" l="1"/>
  <c r="K120" i="9" l="1"/>
  <c r="K121" i="9" l="1"/>
  <c r="K122" i="9" l="1"/>
  <c r="K123" i="9" l="1"/>
  <c r="K124" i="9" l="1"/>
  <c r="K125" i="9" l="1"/>
  <c r="K126" i="9" l="1"/>
  <c r="K127" i="9" l="1"/>
  <c r="K128" i="9" l="1"/>
  <c r="K129" i="9" l="1"/>
  <c r="K130" i="9" l="1"/>
  <c r="K131" i="9" l="1"/>
  <c r="K132" i="9" l="1"/>
  <c r="K133" i="9" l="1"/>
</calcChain>
</file>

<file path=xl/comments1.xml><?xml version="1.0" encoding="utf-8"?>
<comments xmlns="http://schemas.openxmlformats.org/spreadsheetml/2006/main">
  <authors>
    <author>K Sullivan</author>
  </authors>
  <commentList>
    <comment ref="H3" authorId="0" shapeId="0">
      <text>
        <r>
          <rPr>
            <b/>
            <sz val="9"/>
            <color indexed="81"/>
            <rFont val="Tahoma"/>
            <family val="2"/>
          </rPr>
          <t>Note:
WASP modeled increase at peak of GKM plume was generally used. At some sites, observed concentrations were compared and sometimes small adjustments were made.</t>
        </r>
        <r>
          <rPr>
            <sz val="9"/>
            <color indexed="81"/>
            <rFont val="Tahoma"/>
            <family val="2"/>
          </rPr>
          <t xml:space="preserve">
</t>
        </r>
      </text>
    </comment>
  </commentList>
</comments>
</file>

<file path=xl/comments2.xml><?xml version="1.0" encoding="utf-8"?>
<comments xmlns="http://schemas.openxmlformats.org/spreadsheetml/2006/main">
  <authors>
    <author>K Sullivan</author>
  </authors>
  <commentList>
    <comment ref="AS1" authorId="0" shapeId="0">
      <text>
        <r>
          <rPr>
            <b/>
            <sz val="10"/>
            <color indexed="81"/>
            <rFont val="Tahoma"/>
            <family val="2"/>
          </rPr>
          <t xml:space="preserve">Note:   
Steps for modeling the GKM plume concentration in the San Juan River: (Approach differs from Animas because of high background sediment and metal loads in the San Juan as the GKM plume passed through). 
The first method relies on WASP to establish the peak arrival time, then fits the plume to observations only. Individual metals are calculated this way and total metals minus cations are shown in column E.
The second approach builds a model of the plume with and without the high background concentrations of metals based on WASP and the sonde shape factor.  WASP determines the peak arrival time and peak  concentration due to the Gold King plume as if in distilled water.  The remainder of the plume was reconstructed from the peak using the sonde shape factor.  Two GKM plume concentrations are reconstructed:  1) plume as if in distilled water.  2) plume added to the background metals concentration, which should reflect samples. 
STEPS on this worksheet for estimating concentrations from the sondes and WASP (colunms AL to AP)
1)  Determine maximum peak concentration from WASP simulation of GKM plume as if in distilled water  (AN2). (Calculation uses total summed metals minus major cations)
2) Determine the remainder of the plume concentrations using the normalized sonde shape factor calculated relative to the baseline (not peak as done for Animas) (Column AL).
3) Translate the normalized shape factor to incremental change in concentration in each 15-min interval from GKM plume.  This is calculated as the percent rise of the sonde shape factor in the period (column AO). The percent is translated to concentration increase per period (AP) by multiplying the percent by the maximum concentration. This is  incrementally added through the plume in estimate the concentration due to the GKM plume in column AM.
4) Estimate actual concentration by adding GKM concentration to background concentration (column AN).  The background concentration is taken as a constant for the 12-15 hrs of the plume.  It is entered in AL2. </t>
        </r>
      </text>
    </comment>
    <comment ref="H2" authorId="0" shapeId="0">
      <text>
        <r>
          <rPr>
            <b/>
            <sz val="9"/>
            <color indexed="81"/>
            <rFont val="Tahoma"/>
            <family val="2"/>
          </rPr>
          <t>Note:  SJ is high in cations.  Plume cations assumed constant at 2 mg/L</t>
        </r>
        <r>
          <rPr>
            <sz val="9"/>
            <color indexed="81"/>
            <rFont val="Tahoma"/>
            <family val="2"/>
          </rPr>
          <t xml:space="preserve">
</t>
        </r>
      </text>
    </comment>
    <comment ref="AM2" authorId="0" shapeId="0">
      <text>
        <r>
          <rPr>
            <b/>
            <sz val="9"/>
            <color indexed="81"/>
            <rFont val="Tahoma"/>
            <family val="2"/>
          </rPr>
          <t>Maximum GKM plume concentration modeled by WASP as if in distilled water</t>
        </r>
      </text>
    </comment>
    <comment ref="I3" authorId="0" shapeId="0">
      <text>
        <r>
          <rPr>
            <b/>
            <sz val="9"/>
            <color indexed="81"/>
            <rFont val="Tahoma"/>
            <family val="2"/>
          </rPr>
          <t>NOTE:  Metals concentrations including background + estimated GKM</t>
        </r>
        <r>
          <rPr>
            <sz val="9"/>
            <color indexed="81"/>
            <rFont val="Tahoma"/>
            <family val="2"/>
          </rPr>
          <t xml:space="preserve">
</t>
        </r>
      </text>
    </comment>
    <comment ref="J3" authorId="0" shapeId="0">
      <text>
        <r>
          <rPr>
            <b/>
            <sz val="9"/>
            <color indexed="81"/>
            <rFont val="Tahoma"/>
            <family val="2"/>
          </rPr>
          <t xml:space="preserve">Note:  Estimated concentration with background concentration removed.  This represents Gold King Effluent only. </t>
        </r>
        <r>
          <rPr>
            <sz val="9"/>
            <color indexed="81"/>
            <rFont val="Tahoma"/>
            <family val="2"/>
          </rPr>
          <t xml:space="preserve">
</t>
        </r>
      </text>
    </comment>
    <comment ref="AL3" authorId="0" shapeId="0">
      <text>
        <r>
          <rPr>
            <b/>
            <sz val="9"/>
            <color indexed="81"/>
            <rFont val="Tahoma"/>
            <family val="2"/>
          </rPr>
          <t>Note:  In the San Juan River, the somde shape factor normalized to baseline is used.</t>
        </r>
        <r>
          <rPr>
            <sz val="9"/>
            <color indexed="81"/>
            <rFont val="Tahoma"/>
            <family val="2"/>
          </rPr>
          <t xml:space="preserve">
</t>
        </r>
      </text>
    </comment>
  </commentList>
</comments>
</file>

<file path=xl/sharedStrings.xml><?xml version="1.0" encoding="utf-8"?>
<sst xmlns="http://schemas.openxmlformats.org/spreadsheetml/2006/main" count="839" uniqueCount="352">
  <si>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</si>
  <si>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</si>
  <si>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</si>
  <si>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</si>
  <si>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</si>
  <si>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</si>
  <si>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</si>
  <si>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</si>
  <si>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</si>
  <si>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</si>
  <si>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</si>
  <si>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</si>
  <si>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</si>
  <si>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</si>
  <si>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</si>
  <si>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</si>
  <si>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</si>
  <si>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</si>
  <si>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</si>
  <si>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</si>
  <si>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</si>
  <si>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</si>
  <si>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</si>
  <si>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</si>
  <si>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Total</t>
  </si>
  <si>
    <t>Date</t>
  </si>
  <si>
    <t>Flow (cfs)</t>
  </si>
  <si>
    <t>Liters</t>
  </si>
  <si>
    <t>Location</t>
  </si>
  <si>
    <t>Trace</t>
  </si>
  <si>
    <t>1. All metals excluding major cations (Na, Mg, K, Ca)</t>
  </si>
  <si>
    <t>2. All metals excluding major cations, Al and Fe</t>
  </si>
  <si>
    <t>This table is based on calculations during the plume passage.  For sites on the lower Animas and San Juan, this is approximately a 48-hour period</t>
  </si>
  <si>
    <t>Total Mass (kg) Transported During Gold King Mine Plume at USGS Hydrologic Stations</t>
  </si>
  <si>
    <t>Dissolved</t>
  </si>
  <si>
    <t>River Km</t>
  </si>
  <si>
    <r>
      <t>Max Total Concentration</t>
    </r>
    <r>
      <rPr>
        <b/>
        <vertAlign val="superscript"/>
        <sz val="9"/>
        <color theme="1"/>
        <rFont val="Arial"/>
        <family val="2"/>
      </rPr>
      <t>1</t>
    </r>
    <r>
      <rPr>
        <b/>
        <sz val="9"/>
        <color theme="1"/>
        <rFont val="Arial"/>
        <family val="2"/>
      </rPr>
      <t xml:space="preserve"> (mg/l)</t>
    </r>
  </si>
  <si>
    <r>
      <t>Total Mass</t>
    </r>
    <r>
      <rPr>
        <b/>
        <vertAlign val="superscript"/>
        <sz val="9"/>
        <color theme="1"/>
        <rFont val="Arial"/>
        <family val="2"/>
      </rPr>
      <t>1</t>
    </r>
    <r>
      <rPr>
        <b/>
        <sz val="9"/>
        <color theme="1"/>
        <rFont val="Arial"/>
        <family val="2"/>
      </rPr>
      <t xml:space="preserve"> (kg)</t>
    </r>
  </si>
  <si>
    <t>All Metals</t>
  </si>
  <si>
    <t>Major Cations</t>
  </si>
  <si>
    <t>Gold King Mine</t>
  </si>
  <si>
    <t>Rounded figures</t>
  </si>
  <si>
    <t>potassium, magnesium, calcium, sodium</t>
  </si>
  <si>
    <t>Cement Creek  RK 12.5</t>
  </si>
  <si>
    <t>Animas at Silverton  RK 16</t>
  </si>
  <si>
    <t>Animas at Baker's Bridge  RK 64</t>
  </si>
  <si>
    <t>Animas at Durango  RK 95</t>
  </si>
  <si>
    <t>Animas at Farmington  RK 190</t>
  </si>
  <si>
    <t>San Juan at Farmington  RK 196</t>
  </si>
  <si>
    <t>San Juan at Shiprock  RK 246</t>
  </si>
  <si>
    <t xml:space="preserve">  San Juan at Mexican Hat  RK 421</t>
  </si>
  <si>
    <t>Total Less Cations</t>
  </si>
  <si>
    <t>Total (kg)</t>
  </si>
  <si>
    <t>Dissolved (kg)</t>
  </si>
  <si>
    <t>Colloidal/Particulate (kg)</t>
  </si>
  <si>
    <t>Animas at Aztec  RK 163</t>
  </si>
  <si>
    <t>Animas at Farmington</t>
  </si>
  <si>
    <t>Gold King Mine at Release Site</t>
  </si>
  <si>
    <t>Conc (mg/l)</t>
  </si>
  <si>
    <t>Animas</t>
  </si>
  <si>
    <t>At Gold King Mine</t>
  </si>
  <si>
    <t>TOTAL</t>
  </si>
  <si>
    <t>Major Cations (kg)</t>
  </si>
  <si>
    <t>Animas at So. Ute NAR06 RK132</t>
  </si>
  <si>
    <t>Total Major Cations (kg)</t>
  </si>
  <si>
    <r>
      <t>Minor Mass</t>
    </r>
    <r>
      <rPr>
        <b/>
        <vertAlign val="superscript"/>
        <sz val="9"/>
        <color theme="1"/>
        <rFont val="Arial"/>
        <family val="2"/>
      </rPr>
      <t>2</t>
    </r>
    <r>
      <rPr>
        <b/>
        <sz val="9"/>
        <color theme="1"/>
        <rFont val="Arial"/>
        <family val="2"/>
      </rPr>
      <t xml:space="preserve"> (kg)</t>
    </r>
  </si>
  <si>
    <t>Actual Measurement; SJLP-081015-11</t>
  </si>
  <si>
    <t>San Juan at Bluff, Sand Island RK 377</t>
  </si>
  <si>
    <t>Background at Silverton (A68)</t>
  </si>
  <si>
    <t xml:space="preserve">Background at Farmington </t>
  </si>
  <si>
    <t>All Total Metals</t>
  </si>
  <si>
    <t>All Metals Mass (kg)</t>
  </si>
  <si>
    <t>Plume Cations</t>
  </si>
  <si>
    <t>Plume Major Cations (kg)</t>
  </si>
  <si>
    <t>Total Minus Cations</t>
  </si>
  <si>
    <t>2. Metals excluding major cations, Fe and Al</t>
  </si>
  <si>
    <t>Measurement SJLP Aug 9 9:54</t>
  </si>
  <si>
    <t>NMex 67SanJua088 Aug 8 23:50</t>
  </si>
  <si>
    <t>NMex 67SanJua088 Aug 10 16:49</t>
  </si>
  <si>
    <t>NMex 67SanJua088 Aug 9 7:20</t>
  </si>
  <si>
    <t>Notes</t>
  </si>
  <si>
    <t>Sample</t>
  </si>
  <si>
    <t>Basic Increase Step</t>
  </si>
  <si>
    <t>USGS 8/9/16:30 at gage  At WASP PEAK</t>
  </si>
  <si>
    <t>67SanJua088.1 Aug 8 13:45; estimated at Peak, moved up in time</t>
  </si>
  <si>
    <t>GKEM estimated plume</t>
  </si>
  <si>
    <t>Farmington</t>
  </si>
  <si>
    <t>Baseline Concentration (mg/L)</t>
  </si>
  <si>
    <t>Peak Increase Used (mg/L)</t>
  </si>
  <si>
    <t>Total Metals-- SAN JUAN</t>
  </si>
  <si>
    <t>Bluff</t>
  </si>
  <si>
    <t>Mexican Hat</t>
  </si>
  <si>
    <t>Peak Concentrations  (mg/L)</t>
  </si>
  <si>
    <r>
      <t>Total Conc</t>
    </r>
    <r>
      <rPr>
        <b/>
        <vertAlign val="superscript"/>
        <sz val="9"/>
        <color theme="1"/>
        <rFont val="Arial"/>
        <family val="2"/>
      </rPr>
      <t>1</t>
    </r>
    <r>
      <rPr>
        <b/>
        <sz val="9"/>
        <color theme="1"/>
        <rFont val="Arial"/>
        <family val="2"/>
      </rPr>
      <t xml:space="preserve"> (mg/L)</t>
    </r>
  </si>
  <si>
    <r>
      <t>Minor Conc</t>
    </r>
    <r>
      <rPr>
        <b/>
        <vertAlign val="superscript"/>
        <sz val="9"/>
        <color theme="1"/>
        <rFont val="Arial"/>
        <family val="2"/>
      </rPr>
      <t>2</t>
    </r>
    <r>
      <rPr>
        <b/>
        <sz val="9"/>
        <color theme="1"/>
        <rFont val="Arial"/>
        <family val="2"/>
      </rPr>
      <t xml:space="preserve"> (mg/L)</t>
    </r>
  </si>
  <si>
    <t>All Metals Concentration (mg/L)</t>
  </si>
  <si>
    <t>Major Cations (mg/L)</t>
  </si>
  <si>
    <t>TOTAL LOAD</t>
  </si>
  <si>
    <t xml:space="preserve">TOTAL CONCENTRATION AT PEAK </t>
  </si>
  <si>
    <t>River</t>
  </si>
  <si>
    <t>Site</t>
  </si>
  <si>
    <t>Cement</t>
  </si>
  <si>
    <t>Animas below Silverton (RK 16.4)</t>
  </si>
  <si>
    <t>NAR06 (RK 132)</t>
  </si>
  <si>
    <t>San Juan</t>
  </si>
  <si>
    <t>Aztec Background</t>
  </si>
  <si>
    <t>Farmington Background</t>
  </si>
  <si>
    <t>Comparison of Peak at Farmington to Background at Farmington</t>
  </si>
  <si>
    <t>mg/L</t>
  </si>
  <si>
    <t>ug/L</t>
  </si>
  <si>
    <t>Peak</t>
  </si>
  <si>
    <t>Cement Creek      (RK 12.5)</t>
  </si>
  <si>
    <t>San Juan at Farmington  RK 193</t>
  </si>
  <si>
    <t>Measurement SJLP Aug 8 15:32 moved up 1 hr 15</t>
  </si>
  <si>
    <t>Nmex 67SanJua088 Aug 8 19:20 moved up to 15:45</t>
  </si>
  <si>
    <t>USGS at 196  23:30 moved up 1 hr</t>
  </si>
  <si>
    <t xml:space="preserve">LVW FD rk 203.34 Aug 8 15:20 Moved up 3.5 hr </t>
  </si>
  <si>
    <t>SJLP 15:32 moved up 1 hour</t>
  </si>
  <si>
    <t>this is on ditch far from river--not used</t>
  </si>
  <si>
    <t>4Corners</t>
  </si>
  <si>
    <t>Shiprock</t>
  </si>
  <si>
    <t>Plume Total Metal Mass</t>
  </si>
  <si>
    <t>67SanJua088.1 Aug 8 13:45; estimated very near peak</t>
  </si>
  <si>
    <t>Halfway between two actual samples: SJSR Aug 8 19:34and SJSR-080915-11</t>
  </si>
  <si>
    <t>Average of two samples: SJBB 8/10 12:40 and UDEQ Sand Island 8/11/10:53; UDEQ sample at 8/10 16:00 has very high relative zinc that is out of line with other sites</t>
  </si>
  <si>
    <t>UDEQ Aug 11 15:43; this sample has metal concentrations most congruous to samples at other sites</t>
  </si>
  <si>
    <t>Sample Concentration</t>
  </si>
  <si>
    <t>Legend</t>
  </si>
  <si>
    <t>Relatively consistent mass throughout San Juan</t>
  </si>
  <si>
    <t>High mass at Farmington, then drops off and stays relatively consistently downstream</t>
  </si>
  <si>
    <t>Mass consistenly decreases in the downstream direction</t>
  </si>
  <si>
    <t>Calculating the Mass of Individual Metals at San Juan Sites Using Empirical Model</t>
  </si>
  <si>
    <t>Peak Concentrations  mg/L</t>
  </si>
  <si>
    <t>Sample from LVW020 Aug 7 13:10  This is preplume:  pre dam release</t>
  </si>
  <si>
    <t>Apportioning Total Load to Individual Metals (kg)</t>
  </si>
  <si>
    <t>Remember:  A lot of extra load in the sediment.  This is apportioned to plume only</t>
  </si>
  <si>
    <t>These peaks are taken from San Juan Plume Mass Estimates worksheet</t>
  </si>
  <si>
    <t>MASS kg</t>
  </si>
  <si>
    <t>Lake Powell Est.</t>
  </si>
  <si>
    <t>Metal</t>
  </si>
  <si>
    <t>Ratio D/T</t>
  </si>
  <si>
    <t>SJ at Farmington</t>
  </si>
  <si>
    <t xml:space="preserve"> Animas At Farmington</t>
  </si>
  <si>
    <t>Animas Background</t>
  </si>
  <si>
    <t>Graphing order</t>
  </si>
  <si>
    <t>Animas at Farmington (RK 190)</t>
  </si>
  <si>
    <t>Aztec (RK 164)</t>
  </si>
  <si>
    <t>Durango (RK 94)</t>
  </si>
  <si>
    <t>Bakers Bridge (RK 64)</t>
  </si>
  <si>
    <t>San Juan at Four Corners  RK 296</t>
  </si>
  <si>
    <t>Four Corners</t>
  </si>
  <si>
    <t>Four Corners         (RK 296)</t>
  </si>
  <si>
    <t>Mexican Hat       (RK 421)</t>
  </si>
  <si>
    <t>Mexican Hat                               (RK 421)</t>
  </si>
  <si>
    <t xml:space="preserve"> Bluff                 (RK 377)</t>
  </si>
  <si>
    <t>Shiprock                 (RK 246)</t>
  </si>
  <si>
    <t>Animas/San Juan River Confluence at Farmington, RK 190-196</t>
  </si>
  <si>
    <t>GKM Peak, Animas River</t>
  </si>
  <si>
    <t>Animas River Background</t>
  </si>
  <si>
    <t>Shiprock            (RK 246)</t>
  </si>
  <si>
    <t xml:space="preserve"> Bluff                  (RK 377)</t>
  </si>
  <si>
    <t>San Juan at Farmington (RK 196)</t>
  </si>
  <si>
    <t xml:space="preserve"> Farmington (RK 196)</t>
  </si>
  <si>
    <t>GKM Peak, San Juan River</t>
  </si>
  <si>
    <t>Cement Creek  (RK 12.5)</t>
  </si>
  <si>
    <t>Durango  (RK 94.2)</t>
  </si>
  <si>
    <t>Farmington (RK 190.2)</t>
  </si>
  <si>
    <t>Cement Creek ( RK 12.5)</t>
  </si>
  <si>
    <t>Silverton  (RK 16.4)</t>
  </si>
  <si>
    <t>Baker's Bridge  (RK 63.8)</t>
  </si>
  <si>
    <t>Aztec  (RK 164.1)</t>
  </si>
  <si>
    <t xml:space="preserve"> Shiprock (RK 246.4)</t>
  </si>
  <si>
    <t>Bluff (RK 377.6)</t>
  </si>
  <si>
    <t>NAR06 (RK 131.5)</t>
  </si>
  <si>
    <t>Farmington (RK 196.1)</t>
  </si>
  <si>
    <t>Four Corners (RK 295.8)</t>
  </si>
  <si>
    <t>Mexican Hat (RK 421.3)</t>
  </si>
  <si>
    <t>Below Silverton  (RK 16.4)</t>
  </si>
  <si>
    <t>Bakers Bridge  (RK 64)</t>
  </si>
  <si>
    <t>Durango  (RK 94)</t>
  </si>
  <si>
    <t xml:space="preserve"> NAR06 (RK 132)</t>
  </si>
  <si>
    <t>Farmington (RK 190)</t>
  </si>
  <si>
    <t>Background at RK 190</t>
  </si>
  <si>
    <t>Modeling Approach for SJ Readme</t>
  </si>
  <si>
    <t>NMex 67SanJua088 Aug 8 8:15 moved up 3.75 hrs to match site location</t>
  </si>
  <si>
    <t>Note:  Nmex does not sample all metals</t>
  </si>
  <si>
    <t>Concentration Increase</t>
  </si>
  <si>
    <t>WASP peak arrive 10:30</t>
  </si>
  <si>
    <t xml:space="preserve">GKM Plume increment to background </t>
  </si>
  <si>
    <t>Total Minus Cations GKM only</t>
  </si>
  <si>
    <t>Total Minus Cations With Background</t>
  </si>
  <si>
    <t>GKM + Background</t>
  </si>
  <si>
    <t>Background Concentration</t>
  </si>
  <si>
    <t>SUMMED METALS--Modeled Fit to Observations Only</t>
  </si>
  <si>
    <t>Empirical GKM Model--Fit With Sonde Shape Factor and WASP</t>
  </si>
  <si>
    <t xml:space="preserve">Sum of Metals during Duration of WASP Plume </t>
  </si>
  <si>
    <t>Sonde Shape Factor Normalized to Base</t>
  </si>
  <si>
    <t>Sample Conc Total Minus Cations</t>
  </si>
  <si>
    <t>Comparison of Load of Total Metals Mass Minus Cations Produced by 3 methods</t>
  </si>
  <si>
    <t>GKM Fit to Observations with Background</t>
  </si>
  <si>
    <t>Sonde Modeled GKM without Background</t>
  </si>
  <si>
    <t>Sonde Modeled GKM with Background</t>
  </si>
  <si>
    <t>WASP-Based Total Metals Minus Cations-- Max Conc (mg/L)</t>
  </si>
  <si>
    <t>Empirically Modeled  GKM Plume Concentrations in Cement Creek</t>
  </si>
  <si>
    <t xml:space="preserve">Refer to the original modeling files for how the concentrations were determined and to verify summarized tabular data. </t>
  </si>
  <si>
    <t>Source data for graphics in this file come from the basic empirically modeled metals concentration at each site found in:</t>
  </si>
  <si>
    <t>Empirical Model GKM Plume_Dissolved.xls</t>
  </si>
  <si>
    <t>Empirical Model GKM Plume_Total.xls</t>
  </si>
  <si>
    <t>Streamflow at USGS Gage</t>
  </si>
  <si>
    <t>Samples                         Summed Metals                      Minus Major Cations                 (mg/L)</t>
  </si>
  <si>
    <t>Empirically Modeled                  Summed Metals                          Minus Major Cations                (mg/L)</t>
  </si>
  <si>
    <t>Figure 3-18</t>
  </si>
  <si>
    <t>Fig 3-18 Cement Cr Plume</t>
  </si>
  <si>
    <t>Worksheets that contain Figure or Table from Final Report are identified by this tab color</t>
  </si>
  <si>
    <t>Guide to Location of Final Report Figures and Tables Found in this File</t>
  </si>
  <si>
    <t>Other worksheets are informational</t>
  </si>
  <si>
    <t>Report Figure Or Table</t>
  </si>
  <si>
    <t>Worksheet</t>
  </si>
  <si>
    <t>Guide to This File</t>
  </si>
  <si>
    <t xml:space="preserve">This file estimates metals concentrations in the Gold King Mine plume as it passed selected locations in the Animas and San Juan Rivers.  </t>
  </si>
  <si>
    <t>Total Metal</t>
  </si>
  <si>
    <t>Comparison of Individual Total Metals at Peak in the Animas and San Juan Rivers at Farmington (RK 190.2) tp Background in the Animas</t>
  </si>
  <si>
    <t>Dissolved (ug/L)</t>
  </si>
  <si>
    <t>Total (ug/L)</t>
  </si>
  <si>
    <t>Late Summer Background Animas River at Farmington                  (RK 190.2)</t>
  </si>
  <si>
    <t>Figure 5-16</t>
  </si>
  <si>
    <t>Summed Total Metals mg/L</t>
  </si>
  <si>
    <t>Individual Total Metals (mg/L)</t>
  </si>
  <si>
    <t>Figure 5-16 Below</t>
  </si>
  <si>
    <t>Fig 5-16 Compare Background</t>
  </si>
  <si>
    <t>Figure 5-26</t>
  </si>
  <si>
    <t>Date:Time</t>
  </si>
  <si>
    <t>Empirical Model of GKM Plume</t>
  </si>
  <si>
    <t>Constructed GKM Plume Concentration--TOTAL Water Concentration mg/l---USES FIT TO OBSERVATIONS</t>
  </si>
  <si>
    <t>Late Summer Background (ug/L)</t>
  </si>
  <si>
    <t>Distance from GKM --RK (km)</t>
  </si>
  <si>
    <t>Summed Metals (mg/L)</t>
  </si>
  <si>
    <t>Indiviudal Metals (mg/L)</t>
  </si>
  <si>
    <t>Plume Major Cations  Concentration</t>
  </si>
  <si>
    <t>TOTAL Water Concentrations at GKM Plume Peak  (mg/l)</t>
  </si>
  <si>
    <t>From the Empirical Model</t>
  </si>
  <si>
    <t>GKM Peak Date:Time</t>
  </si>
  <si>
    <t>Rk is river kilometer from source</t>
  </si>
  <si>
    <t xml:space="preserve">For Graphing </t>
  </si>
  <si>
    <t>Figure 5-27</t>
  </si>
  <si>
    <t>Fig 5-27 SJ Peak Conc</t>
  </si>
  <si>
    <t>Total Concentration (mg/L) Farmington</t>
  </si>
  <si>
    <t>Total Concentration (ug/L) Farmington</t>
  </si>
  <si>
    <t>Mdetal</t>
  </si>
  <si>
    <t>Summed Metals Mass (Minus major cations Ca, K, Mg, Na)</t>
  </si>
  <si>
    <t>sulfate, chloride, fluride or Nox;</t>
  </si>
  <si>
    <t xml:space="preserve">Mass is calculated without </t>
  </si>
  <si>
    <t>Distance from Gold King Mine (km)</t>
  </si>
  <si>
    <t>RK refers to distance from GKM in river km</t>
  </si>
  <si>
    <t>Figure 6-3</t>
  </si>
  <si>
    <t xml:space="preserve">we do not calculate with these because there is no </t>
  </si>
  <si>
    <t>data for some of these paramters at downstream sites,</t>
  </si>
  <si>
    <t>and because the cations are the dominant background constituent</t>
  </si>
  <si>
    <t>Fig 6-3 Animas Load</t>
  </si>
  <si>
    <t xml:space="preserve">This table is based on calculations during the plume passage. </t>
  </si>
  <si>
    <t>Distance from GKM (km)</t>
  </si>
  <si>
    <t>RK in graphics refers to distance from source in river kilometers</t>
  </si>
  <si>
    <t>Individual Metal Mass--Total (kg)</t>
  </si>
  <si>
    <t>Summed Metals Mass (kg)</t>
  </si>
  <si>
    <t>Background Animas River at Silverton (A68)</t>
  </si>
  <si>
    <t xml:space="preserve">Background Animas River at Farmington </t>
  </si>
  <si>
    <t>TOTAL Mass (kg) Transported During Gold King Mine Plume Empirically Modeled at USGS Hydrologic Stations</t>
  </si>
  <si>
    <t>Summary data taken from : Empirical Model GKM Plume_Total Water.xls</t>
  </si>
  <si>
    <t>Empirically Modeled Release and Transport Loads for the GKM Plume -- Animas River Only</t>
  </si>
  <si>
    <t>Individual Metal Mass (kg)</t>
  </si>
  <si>
    <t>Flow, Total Liters (millions)</t>
  </si>
  <si>
    <t>RK in the Figures is distance from GKM in km</t>
  </si>
  <si>
    <r>
      <t>Total Mass</t>
    </r>
    <r>
      <rPr>
        <b/>
        <vertAlign val="superscript"/>
        <sz val="9"/>
        <color theme="1"/>
        <rFont val="Arial"/>
        <family val="2"/>
      </rPr>
      <t>1</t>
    </r>
    <r>
      <rPr>
        <b/>
        <sz val="9"/>
        <color theme="1"/>
        <rFont val="Arial"/>
        <family val="2"/>
      </rPr>
      <t xml:space="preserve"> (mtons)</t>
    </r>
  </si>
  <si>
    <t>Figure 6-4</t>
  </si>
  <si>
    <t>Figure 6-8</t>
  </si>
  <si>
    <t>San Juan River</t>
  </si>
  <si>
    <t>Animas River</t>
  </si>
  <si>
    <t xml:space="preserve">Animas and San Juan Rivers </t>
  </si>
  <si>
    <t>Graphing Mass Calc Load</t>
  </si>
  <si>
    <t>Figure 6-6</t>
  </si>
  <si>
    <t>WASP Load w/o Background (kg)</t>
  </si>
  <si>
    <t>Distance From Source (km)</t>
  </si>
  <si>
    <r>
      <t>Load During Plume Including Background</t>
    </r>
    <r>
      <rPr>
        <b/>
        <sz val="11"/>
        <color theme="1"/>
        <rFont val="Gill Sans MT"/>
        <family val="2"/>
      </rPr>
      <t xml:space="preserve"> (kg)</t>
    </r>
  </si>
  <si>
    <r>
      <t>Empirical Estimate of Plume Without Background</t>
    </r>
    <r>
      <rPr>
        <b/>
        <sz val="11"/>
        <color theme="1"/>
        <rFont val="Gill Sans MT"/>
        <family val="2"/>
      </rPr>
      <t xml:space="preserve"> (kg)</t>
    </r>
  </si>
  <si>
    <t>Summed Metals Mass in San Juan River                                                        (Minus Major Cations, Ca, K, MG, Na)</t>
  </si>
  <si>
    <t>Summed Metals Concentration                                     (Minus Major Cations)</t>
  </si>
  <si>
    <t>WASP Modeled Increase With GKM Plume (mg/L)</t>
  </si>
  <si>
    <t>Fig 6-6 San Juan Summary</t>
  </si>
  <si>
    <r>
      <t>Flow (m</t>
    </r>
    <r>
      <rPr>
        <b/>
        <vertAlign val="superscript"/>
        <sz val="10"/>
        <color theme="1"/>
        <rFont val="Calibri"/>
        <family val="2"/>
        <scheme val="minor"/>
      </rPr>
      <t>3</t>
    </r>
    <r>
      <rPr>
        <b/>
        <sz val="10"/>
        <color theme="1"/>
        <rFont val="Calibri"/>
        <family val="2"/>
        <scheme val="minor"/>
      </rPr>
      <t>/s)</t>
    </r>
  </si>
  <si>
    <t xml:space="preserve">This file is the primary graphing file for the empirical modeled plume. The tablular summarized data are translated into various graphics and tables. Graphics in this file appear in a number of the chapters in the Final Report. </t>
  </si>
  <si>
    <t xml:space="preserve">This file contains summary tables of peak concentrations and total mass determined from the empirical modeling at 12 locations in the Animas and San Juan Rivers.  </t>
  </si>
  <si>
    <t>% of Increase this period</t>
  </si>
  <si>
    <t>Fig 5-26 Plume SJ</t>
  </si>
  <si>
    <t xml:space="preserve">A discussion of the modeling methods  and estimated plume concentrations at individual locations can be found in the above files. </t>
  </si>
  <si>
    <t>Labels for Graphing</t>
  </si>
  <si>
    <t>Table 4-2</t>
  </si>
  <si>
    <t>Table 4-2 Modeled Site Info</t>
  </si>
  <si>
    <t>Data Source Information for Sites where the Gold King Plume was Empirically Modeled</t>
  </si>
  <si>
    <t xml:space="preserve">Table 4-2. Locations where the Gold King plume was empirically modeled. Sites are located near USGS gages and locations where water quality samples were routinely collected during the Gold King plume and in the months following. Samples from multiple providers were consolidated at associated sampling sites. </t>
  </si>
  <si>
    <t>Empirical Model Sites</t>
  </si>
  <si>
    <t>State</t>
  </si>
  <si>
    <t>Site Distance from Gold King Mine (km)</t>
  </si>
  <si>
    <t>Nearest USGS Gage Used in Model</t>
  </si>
  <si>
    <t>Associated Sampling Sites Used in Model</t>
  </si>
  <si>
    <t>Cement Creek</t>
  </si>
  <si>
    <t xml:space="preserve">Cement Creek </t>
  </si>
  <si>
    <t>CO</t>
  </si>
  <si>
    <r>
      <t>EPA R8: 14</t>
    </r>
    <r>
      <rPr>
        <vertAlign val="superscript"/>
        <sz val="9"/>
        <color theme="1"/>
        <rFont val="Calibri"/>
        <family val="2"/>
        <scheme val="minor"/>
      </rPr>
      <t>th</t>
    </r>
    <r>
      <rPr>
        <sz val="9"/>
        <color theme="1"/>
        <rFont val="Calibri"/>
        <family val="2"/>
        <scheme val="minor"/>
      </rPr>
      <t xml:space="preserve"> St. Bridge, CC48</t>
    </r>
  </si>
  <si>
    <t>A72</t>
  </si>
  <si>
    <t>EPA R8: A72</t>
  </si>
  <si>
    <t>(Silverton)</t>
  </si>
  <si>
    <t xml:space="preserve"> Bakers Bridge </t>
  </si>
  <si>
    <t>EPA R8: Bakers Bridge</t>
  </si>
  <si>
    <t xml:space="preserve">          GKM02</t>
  </si>
  <si>
    <t>Rotary Park (Durango)</t>
  </si>
  <si>
    <t>EPA R8: GKM04</t>
  </si>
  <si>
    <t xml:space="preserve"> MSI: Rotary Park</t>
  </si>
  <si>
    <t>CO River Watch</t>
  </si>
  <si>
    <t xml:space="preserve"> NAR06</t>
  </si>
  <si>
    <t>SUIT: NAR06</t>
  </si>
  <si>
    <t>(SUIT)</t>
  </si>
  <si>
    <t>ADW010</t>
  </si>
  <si>
    <t>NM</t>
  </si>
  <si>
    <t>EPA R6: ADW010</t>
  </si>
  <si>
    <t>(Aztec)</t>
  </si>
  <si>
    <t>NMED: 66Animas028.1</t>
  </si>
  <si>
    <t xml:space="preserve">FW040 </t>
  </si>
  <si>
    <t>EPA R6: FW040</t>
  </si>
  <si>
    <t xml:space="preserve">(Farmington)  </t>
  </si>
  <si>
    <t>NMED: 66Animas001.7</t>
  </si>
  <si>
    <t>LVW020</t>
  </si>
  <si>
    <t>EPA R6: LVW020, SJLP</t>
  </si>
  <si>
    <t>(Farmington)</t>
  </si>
  <si>
    <t>NMED: 67SanJuan088</t>
  </si>
  <si>
    <t>SJSR</t>
  </si>
  <si>
    <t>EPA R6: SJSR</t>
  </si>
  <si>
    <t>(Shiprock)</t>
  </si>
  <si>
    <t>SJ4C</t>
  </si>
  <si>
    <r>
      <t>NM</t>
    </r>
    <r>
      <rPr>
        <vertAlign val="superscript"/>
        <sz val="9"/>
        <color theme="1"/>
        <rFont val="Calibri"/>
        <family val="2"/>
        <scheme val="minor"/>
      </rPr>
      <t>1</t>
    </r>
  </si>
  <si>
    <t>EPA R6: SJ4C</t>
  </si>
  <si>
    <t>(Four Corners)</t>
  </si>
  <si>
    <t>UDEQ 160 Xing</t>
  </si>
  <si>
    <t>SJFF</t>
  </si>
  <si>
    <t>UT</t>
  </si>
  <si>
    <t>EPA R9: SJBB</t>
  </si>
  <si>
    <t>(Bluff)</t>
  </si>
  <si>
    <t>UDEQ:  Sand Island</t>
  </si>
  <si>
    <t xml:space="preserve"> SJMC</t>
  </si>
  <si>
    <t>EPA R9: SJMH</t>
  </si>
  <si>
    <t xml:space="preserve"> (Mexican Hat) </t>
  </si>
  <si>
    <t>UDEQ: Mex Hat</t>
  </si>
  <si>
    <r>
      <t xml:space="preserve">              1</t>
    </r>
    <r>
      <rPr>
        <sz val="9"/>
        <color theme="1"/>
        <rFont val="Calibri"/>
        <family val="2"/>
        <scheme val="minor"/>
      </rPr>
      <t xml:space="preserve"> Sampling site SJ4C is located on San Juan River in New Mexico although map geographic location is Colorado.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</si>
</sst>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_(* \(#,##0.00\);_(* &quot;-&quot;??_);_(@_)"/>
    <numFmt numFmtId="164" formatCode="0.0"/>
    <numFmt numFmtId="165" formatCode="m/d/yy\ h:mm;@"/>
    <numFmt numFmtId="166" formatCode="[$-409]m/d/yy\ h:mm\ AM/PM;@"/>
    <numFmt numFmtId="167" formatCode="0.000"/>
    <numFmt numFmtId="168" formatCode="0.0000"/>
    <numFmt numFmtId="169" formatCode="0.00000"/>
    <numFmt numFmtId="170" formatCode="#,##0.0"/>
    <numFmt numFmtId="171" formatCode="#,##0.000"/>
    <numFmt numFmtId="172" formatCode="#,##0.0_);\(#,##0.0\)"/>
    <numFmt numFmtId="173" formatCode="#,##0.00000"/>
    <numFmt numFmtId="174" formatCode="#,##0.000_);\(#,##0.000\)"/>
    <numFmt numFmtId="175" formatCode="#,##0.0000"/>
    <numFmt numFmtId="176" formatCode="#,##0.00000_);\(#,##0.00000\)"/>
    <numFmt numFmtId="177" formatCode="#,##0.000000_);\(#,##0.000000\)"/>
  </numFmts>
  <fonts count="64" x14ac:knownFonts="1">
    <font>
      <sz val="11"/>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8"/>
      <color theme="1"/>
      <name val="Calibri"/>
      <family val="2"/>
      <scheme val="minor"/>
    </font>
    <font>
      <sz val="10"/>
      <color theme="1"/>
      <name val="Arial"/>
      <family val="2"/>
    </font>
    <font>
      <b/>
      <sz val="10"/>
      <color theme="1"/>
      <name val="Arial"/>
      <family val="2"/>
    </font>
    <font>
      <b/>
      <sz val="14"/>
      <color theme="1"/>
      <name val="Calibri"/>
      <family val="2"/>
      <scheme val="minor"/>
    </font>
    <font>
      <sz val="9"/>
      <color theme="1"/>
      <name val="Calibri"/>
      <family val="2"/>
      <scheme val="minor"/>
    </font>
    <font>
      <b/>
      <sz val="11"/>
      <color theme="1"/>
      <name val="Calibri"/>
      <family val="2"/>
      <scheme val="minor"/>
    </font>
    <font>
      <b/>
      <sz val="10"/>
      <color theme="1"/>
      <name val="Calibri"/>
      <family val="2"/>
      <scheme val="minor"/>
    </font>
    <font>
      <b/>
      <sz val="9"/>
      <color theme="1"/>
      <name val="Arial"/>
      <family val="2"/>
    </font>
    <font>
      <b/>
      <vertAlign val="superscript"/>
      <sz val="9"/>
      <color theme="1"/>
      <name val="Arial"/>
      <family val="2"/>
    </font>
    <font>
      <b/>
      <sz val="16"/>
      <color theme="1"/>
      <name val="Calibri"/>
      <family val="2"/>
      <scheme val="minor"/>
    </font>
    <font>
      <sz val="11"/>
      <color theme="0"/>
      <name val="Calibri"/>
      <family val="2"/>
      <scheme val="minor"/>
    </font>
    <font>
      <sz val="11"/>
      <color theme="1"/>
      <name val="Calibri"/>
      <family val="2"/>
      <scheme val="minor"/>
    </font>
    <font>
      <sz val="12"/>
      <color theme="1"/>
      <name val="Calibri"/>
      <family val="2"/>
      <scheme val="minor"/>
    </font>
    <font>
      <sz val="10"/>
      <name val="Calibri"/>
      <family val="2"/>
      <scheme val="minor"/>
    </font>
    <font>
      <sz val="12"/>
      <color rgb="FFFF0000"/>
      <name val="Calibri"/>
      <family val="2"/>
      <scheme val="minor"/>
    </font>
    <font>
      <b/>
      <sz val="14"/>
      <color rgb="FF0033CC"/>
      <name val="Calibri"/>
      <family val="2"/>
      <scheme val="minor"/>
    </font>
    <font>
      <sz val="14"/>
      <color rgb="FF0033CC"/>
      <name val="Calibri"/>
      <family val="2"/>
      <scheme val="minor"/>
    </font>
    <font>
      <sz val="14"/>
      <color theme="1"/>
      <name val="Calibri"/>
      <family val="2"/>
      <scheme val="minor"/>
    </font>
    <font>
      <b/>
      <sz val="12"/>
      <color rgb="FFFF0000"/>
      <name val="Calibri"/>
      <family val="2"/>
      <scheme val="minor"/>
    </font>
    <font>
      <b/>
      <sz val="10"/>
      <color rgb="FFFF0000"/>
      <name val="Calibri"/>
      <family val="2"/>
      <scheme val="minor"/>
    </font>
    <font>
      <b/>
      <sz val="8"/>
      <color theme="1"/>
      <name val="Calibri"/>
      <family val="2"/>
      <scheme val="minor"/>
    </font>
    <font>
      <b/>
      <sz val="12"/>
      <color theme="1"/>
      <name val="Calibri"/>
      <family val="2"/>
      <scheme val="minor"/>
    </font>
    <font>
      <b/>
      <sz val="9"/>
      <color indexed="81"/>
      <name val="Tahoma"/>
      <family val="2"/>
    </font>
    <font>
      <sz val="9"/>
      <color indexed="81"/>
      <name val="Tahoma"/>
      <family val="2"/>
    </font>
    <font>
      <sz val="9"/>
      <color rgb="FFFF0000"/>
      <name val="Calibri"/>
      <family val="2"/>
      <scheme val="minor"/>
    </font>
    <font>
      <sz val="8"/>
      <color rgb="FF000000"/>
      <name val="Calibri"/>
      <family val="2"/>
    </font>
    <font>
      <sz val="10"/>
      <color rgb="FFFF0000"/>
      <name val="Calibri"/>
      <family val="2"/>
      <scheme val="minor"/>
    </font>
    <font>
      <sz val="10"/>
      <color theme="1"/>
      <name val="Calibri"/>
      <family val="2"/>
    </font>
    <font>
      <b/>
      <sz val="9"/>
      <color theme="1"/>
      <name val="Calibri"/>
      <family val="2"/>
      <scheme val="minor"/>
    </font>
    <font>
      <sz val="9"/>
      <color rgb="FF000000"/>
      <name val="Calibri"/>
      <family val="2"/>
    </font>
    <font>
      <sz val="8"/>
      <color theme="1"/>
      <name val="Calibri"/>
      <family val="2"/>
    </font>
    <font>
      <sz val="11"/>
      <color theme="1"/>
      <name val="Gill Sans MT"/>
      <family val="2"/>
    </font>
    <font>
      <b/>
      <sz val="11"/>
      <color theme="1"/>
      <name val="Gill Sans MT"/>
      <family val="2"/>
    </font>
    <font>
      <b/>
      <sz val="14"/>
      <color theme="1"/>
      <name val="Gill Sans MT"/>
      <family val="2"/>
    </font>
    <font>
      <sz val="10"/>
      <color rgb="FF000000"/>
      <name val="Calibri"/>
      <family val="2"/>
    </font>
    <font>
      <b/>
      <sz val="10"/>
      <color indexed="81"/>
      <name val="Tahoma"/>
      <family val="2"/>
    </font>
    <font>
      <b/>
      <sz val="16"/>
      <color rgb="FFFF0000"/>
      <name val="Calibri"/>
      <family val="2"/>
      <scheme val="minor"/>
    </font>
    <font>
      <b/>
      <sz val="10"/>
      <name val="Calibri"/>
      <family val="2"/>
      <scheme val="minor"/>
    </font>
    <font>
      <b/>
      <sz val="12"/>
      <name val="Calibri"/>
      <family val="2"/>
      <scheme val="minor"/>
    </font>
    <font>
      <b/>
      <sz val="12"/>
      <color rgb="FF0033CC"/>
      <name val="Calibri"/>
      <family val="2"/>
      <scheme val="minor"/>
    </font>
    <font>
      <b/>
      <vertAlign val="superscript"/>
      <sz val="10"/>
      <color theme="1"/>
      <name val="Calibri"/>
      <family val="2"/>
      <scheme val="minor"/>
    </font>
    <font>
      <i/>
      <sz val="10"/>
      <color theme="1"/>
      <name val="Calibri"/>
      <family val="2"/>
      <scheme val="minor"/>
    </font>
    <font>
      <i/>
      <sz val="10"/>
      <color rgb="FFFF0000"/>
      <name val="Calibri"/>
      <family val="2"/>
      <scheme val="minor"/>
    </font>
    <font>
      <b/>
      <i/>
      <sz val="10"/>
      <color rgb="FFFF0000"/>
      <name val="Calibri"/>
      <family val="2"/>
      <scheme val="minor"/>
    </font>
    <font>
      <b/>
      <sz val="10"/>
      <color rgb="FF0033CC"/>
      <name val="Calibri"/>
      <family val="2"/>
      <scheme val="minor"/>
    </font>
    <font>
      <b/>
      <sz val="13"/>
      <color theme="1"/>
      <name val="Calibri"/>
      <family val="2"/>
      <scheme val="minor"/>
    </font>
    <font>
      <sz val="10"/>
      <color rgb="FF000000"/>
      <name val="Calibri"/>
      <family val="2"/>
      <scheme val="minor"/>
    </font>
    <font>
      <i/>
      <sz val="11"/>
      <color theme="1"/>
      <name val="Gill Sans MT"/>
      <family val="2"/>
    </font>
    <font>
      <b/>
      <sz val="14"/>
      <color rgb="FF0033CC"/>
      <name val="Gill Sans MT"/>
      <family val="2"/>
    </font>
    <font>
      <sz val="11"/>
      <color theme="1" tint="4.9989318521683403E-2"/>
      <name val="Calibri"/>
      <family val="2"/>
      <scheme val="minor"/>
    </font>
    <font>
      <b/>
      <sz val="9"/>
      <color rgb="FF000000"/>
      <name val="Calibri"/>
      <family val="2"/>
      <scheme val="minor"/>
    </font>
    <font>
      <sz val="9"/>
      <color rgb="FF000000"/>
      <name val="Calibri"/>
      <family val="2"/>
      <scheme val="minor"/>
    </font>
    <font>
      <vertAlign val="superscript"/>
      <sz val="9"/>
      <color theme="1"/>
      <name val="Calibri"/>
      <family val="2"/>
      <scheme val="minor"/>
    </font>
    <font>
      <b/>
      <sz val="11"/>
      <color rgb="FF000000"/>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D9D9D9"/>
        <bgColor rgb="FF000000"/>
      </patternFill>
    </fill>
    <fill>
      <patternFill patternType="solid">
        <fgColor theme="1" tint="0.49998474074526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rgb="FF000000"/>
      </patternFill>
    </fill>
    <fill>
      <patternFill patternType="solid">
        <fgColor theme="9" tint="0.79998168889431442"/>
        <bgColor rgb="FF000000"/>
      </patternFill>
    </fill>
    <fill>
      <patternFill patternType="solid">
        <fgColor theme="0" tint="-0.14999847407452621"/>
        <bgColor rgb="FF000000"/>
      </patternFill>
    </fill>
    <fill>
      <patternFill patternType="solid">
        <fgColor theme="5" tint="-0.249977111117893"/>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34998626667073579"/>
      </bottom>
      <diagonal/>
    </border>
    <border>
      <left style="thin">
        <color rgb="FFBFBFBF"/>
      </left>
      <right style="thin">
        <color rgb="FFBFBFBF"/>
      </right>
      <top style="thin">
        <color rgb="FFBFBFBF"/>
      </top>
      <bottom style="thin">
        <color rgb="FFBFBFBF"/>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499984740745262"/>
      </bottom>
      <diagonal/>
    </border>
    <border>
      <left style="thin">
        <color theme="0" tint="-0.14996795556505021"/>
      </left>
      <right style="thin">
        <color theme="0" tint="-0.14996795556505021"/>
      </right>
      <top/>
      <bottom style="thin">
        <color theme="0" tint="-0.149967955565050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theme="0" tint="-0.24994659260841701"/>
      </right>
      <top/>
      <bottom style="thin">
        <color indexed="64"/>
      </bottom>
      <diagonal/>
    </border>
    <border>
      <left style="thin">
        <color theme="0" tint="-0.34998626667073579"/>
      </left>
      <right/>
      <top style="thin">
        <color indexed="64"/>
      </top>
      <bottom style="thin">
        <color indexed="64"/>
      </bottom>
      <diagonal/>
    </border>
    <border>
      <left style="thin">
        <color theme="0" tint="-0.34998626667073579"/>
      </left>
      <right/>
      <top/>
      <bottom/>
      <diagonal/>
    </border>
    <border>
      <left style="thin">
        <color theme="0" tint="-0.34998626667073579"/>
      </left>
      <right/>
      <top/>
      <bottom style="thin">
        <color indexed="64"/>
      </bottom>
      <diagonal/>
    </border>
    <border>
      <left style="thin">
        <color theme="0" tint="-0.24994659260841701"/>
      </left>
      <right style="thin">
        <color theme="0" tint="-0.24994659260841701"/>
      </right>
      <top/>
      <bottom style="thin">
        <color theme="0" tint="-0.24994659260841701"/>
      </bottom>
      <diagonal/>
    </border>
    <border>
      <left style="thin">
        <color theme="0" tint="-0.34998626667073579"/>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medium">
        <color rgb="FFA6A6A6"/>
      </bottom>
      <diagonal/>
    </border>
    <border>
      <left style="medium">
        <color rgb="FFA6A6A6"/>
      </left>
      <right/>
      <top style="medium">
        <color rgb="FFA6A6A6"/>
      </top>
      <bottom style="medium">
        <color rgb="FFA6A6A6"/>
      </bottom>
      <diagonal/>
    </border>
    <border>
      <left/>
      <right/>
      <top style="medium">
        <color rgb="FFA6A6A6"/>
      </top>
      <bottom style="medium">
        <color rgb="FFA6A6A6"/>
      </bottom>
      <diagonal/>
    </border>
    <border>
      <left/>
      <right style="medium">
        <color rgb="FFA6A6A6"/>
      </right>
      <top style="medium">
        <color rgb="FFA6A6A6"/>
      </top>
      <bottom style="medium">
        <color rgb="FFA6A6A6"/>
      </bottom>
      <diagonal/>
    </border>
    <border>
      <left style="medium">
        <color rgb="FFA6A6A6"/>
      </left>
      <right/>
      <top/>
      <bottom style="medium">
        <color rgb="FFA6A6A6"/>
      </bottom>
      <diagonal/>
    </border>
    <border>
      <left/>
      <right style="medium">
        <color rgb="FFA6A6A6"/>
      </right>
      <top/>
      <bottom style="medium">
        <color rgb="FFA6A6A6"/>
      </bottom>
      <diagonal/>
    </border>
    <border>
      <left style="medium">
        <color rgb="FFA6A6A6"/>
      </left>
      <right/>
      <top style="medium">
        <color rgb="FFA6A6A6"/>
      </top>
      <bottom/>
      <diagonal/>
    </border>
    <border>
      <left/>
      <right/>
      <top style="medium">
        <color rgb="FFA6A6A6"/>
      </top>
      <bottom/>
      <diagonal/>
    </border>
    <border>
      <left/>
      <right style="medium">
        <color rgb="FFA6A6A6"/>
      </right>
      <top style="medium">
        <color rgb="FFA6A6A6"/>
      </top>
      <bottom/>
      <diagonal/>
    </border>
    <border>
      <left style="medium">
        <color rgb="FFA6A6A6"/>
      </left>
      <right/>
      <top/>
      <bottom/>
      <diagonal/>
    </border>
    <border>
      <left/>
      <right style="medium">
        <color rgb="FFA6A6A6"/>
      </right>
      <top/>
      <bottom/>
      <diagonal/>
    </border>
  </borders>
  <cellStyleXfs count="2">
    <xf numFmtId="0" fontId="0" fillId="0" borderId="0"/>
    <xf numFmtId="43" fontId="21" fillId="0" borderId="0" applyFont="0" applyFill="0" applyBorder="0" applyAlignment="0" applyProtection="0"/>
  </cellStyleXfs>
  <cellXfs count="430">
    <xf numFmtId="0" fontId="0" fillId="0" borderId="0" xfId="0"/>
    <xf numFmtId="0" fontId="10"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Border="1" applyAlignment="1">
      <alignment horizontal="center" vertical="center"/>
    </xf>
    <xf numFmtId="0" fontId="13" fillId="0" borderId="0" xfId="0" applyFont="1" applyAlignment="1">
      <alignment horizontal="left" vertical="center"/>
    </xf>
    <xf numFmtId="0" fontId="9" fillId="0" borderId="0" xfId="0" applyFont="1" applyBorder="1" applyAlignment="1">
      <alignment horizontal="left" vertical="center"/>
    </xf>
    <xf numFmtId="0" fontId="12" fillId="0" borderId="0" xfId="0" applyFont="1" applyBorder="1" applyAlignment="1">
      <alignment horizontal="center" vertical="center"/>
    </xf>
    <xf numFmtId="0" fontId="12" fillId="0" borderId="0" xfId="0" applyFont="1" applyBorder="1" applyAlignment="1">
      <alignment horizontal="center" vertical="center" wrapText="1"/>
    </xf>
    <xf numFmtId="0" fontId="0" fillId="0" borderId="0" xfId="0" applyFont="1" applyBorder="1" applyAlignment="1">
      <alignment horizontal="center" vertical="center"/>
    </xf>
    <xf numFmtId="3" fontId="0" fillId="0" borderId="0" xfId="0" applyNumberFormat="1" applyFont="1" applyBorder="1" applyAlignment="1">
      <alignment horizontal="center" vertical="center"/>
    </xf>
    <xf numFmtId="3" fontId="0" fillId="0" borderId="0" xfId="0" applyNumberFormat="1" applyFont="1" applyFill="1" applyBorder="1" applyAlignment="1">
      <alignment horizontal="center" vertical="center"/>
    </xf>
    <xf numFmtId="0" fontId="14" fillId="0" borderId="0" xfId="0" applyFont="1" applyBorder="1" applyAlignment="1">
      <alignment horizontal="center" vertical="center"/>
    </xf>
    <xf numFmtId="0" fontId="9" fillId="0" borderId="0"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Border="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17" fillId="0" borderId="2" xfId="0" applyFont="1" applyBorder="1" applyAlignment="1">
      <alignment horizontal="center" vertical="center"/>
    </xf>
    <xf numFmtId="0" fontId="17" fillId="0" borderId="2" xfId="0" applyFont="1" applyBorder="1" applyAlignment="1">
      <alignment horizontal="center" vertical="center" wrapText="1"/>
    </xf>
    <xf numFmtId="170" fontId="14" fillId="0" borderId="0" xfId="0" applyNumberFormat="1" applyFont="1" applyAlignment="1">
      <alignment horizontal="center" vertical="center"/>
    </xf>
    <xf numFmtId="3" fontId="14" fillId="0" borderId="0" xfId="0" applyNumberFormat="1" applyFont="1" applyAlignment="1">
      <alignment horizontal="center" vertical="center"/>
    </xf>
    <xf numFmtId="3" fontId="14" fillId="0" borderId="1" xfId="0" applyNumberFormat="1" applyFont="1" applyBorder="1" applyAlignment="1">
      <alignment horizontal="center" vertical="center"/>
    </xf>
    <xf numFmtId="0" fontId="14" fillId="0" borderId="0" xfId="0" applyFont="1" applyAlignment="1">
      <alignment horizontal="left" vertical="center"/>
    </xf>
    <xf numFmtId="0" fontId="22" fillId="0" borderId="0" xfId="0" applyFont="1" applyAlignment="1">
      <alignment horizontal="center"/>
    </xf>
    <xf numFmtId="1" fontId="14" fillId="0" borderId="0" xfId="0" applyNumberFormat="1" applyFont="1" applyAlignment="1">
      <alignment horizontal="center" vertical="center"/>
    </xf>
    <xf numFmtId="0" fontId="22" fillId="0" borderId="0" xfId="0" applyFont="1"/>
    <xf numFmtId="0" fontId="14" fillId="0" borderId="0" xfId="0" applyFont="1"/>
    <xf numFmtId="2" fontId="14" fillId="0" borderId="0" xfId="0" applyNumberFormat="1" applyFont="1" applyAlignment="1">
      <alignment horizontal="center"/>
    </xf>
    <xf numFmtId="0" fontId="19" fillId="0" borderId="0" xfId="0" applyFont="1"/>
    <xf numFmtId="0" fontId="26" fillId="0" borderId="0" xfId="0" applyFont="1" applyAlignment="1">
      <alignment horizontal="center" vertical="center"/>
    </xf>
    <xf numFmtId="0" fontId="26" fillId="0" borderId="0" xfId="0" applyFont="1" applyBorder="1" applyAlignment="1">
      <alignment horizontal="center" vertical="center"/>
    </xf>
    <xf numFmtId="0" fontId="27" fillId="0" borderId="0" xfId="0" applyFont="1" applyAlignment="1">
      <alignment horizontal="center" vertical="center"/>
    </xf>
    <xf numFmtId="0" fontId="26" fillId="0" borderId="0" xfId="0" applyFont="1" applyAlignment="1">
      <alignment horizontal="left" vertical="center"/>
    </xf>
    <xf numFmtId="0" fontId="27" fillId="0" borderId="0" xfId="0" applyFont="1" applyAlignment="1">
      <alignment vertical="center"/>
    </xf>
    <xf numFmtId="0" fontId="27" fillId="0" borderId="0" xfId="0" applyFont="1"/>
    <xf numFmtId="1" fontId="14" fillId="0" borderId="0" xfId="0" applyNumberFormat="1" applyFont="1" applyFill="1" applyAlignment="1">
      <alignment horizontal="center"/>
    </xf>
    <xf numFmtId="1" fontId="14" fillId="0" borderId="0" xfId="0" applyNumberFormat="1" applyFont="1" applyAlignment="1">
      <alignment horizontal="center"/>
    </xf>
    <xf numFmtId="0" fontId="0" fillId="0" borderId="0" xfId="0" applyAlignment="1">
      <alignment horizontal="center"/>
    </xf>
    <xf numFmtId="0" fontId="22" fillId="0" borderId="0" xfId="0" applyFont="1" applyAlignment="1"/>
    <xf numFmtId="0" fontId="0" fillId="0" borderId="0" xfId="0" applyAlignment="1"/>
    <xf numFmtId="0" fontId="25" fillId="0" borderId="0" xfId="0" applyFont="1" applyFill="1" applyAlignment="1"/>
    <xf numFmtId="0" fontId="26" fillId="0" borderId="0" xfId="0" applyFont="1" applyFill="1" applyAlignment="1"/>
    <xf numFmtId="0" fontId="10" fillId="0" borderId="0" xfId="0" applyFont="1" applyFill="1" applyBorder="1" applyAlignment="1">
      <alignment horizontal="center"/>
    </xf>
    <xf numFmtId="2" fontId="10" fillId="0" borderId="0" xfId="0" applyNumberFormat="1" applyFont="1" applyFill="1" applyBorder="1" applyAlignment="1">
      <alignment horizontal="center"/>
    </xf>
    <xf numFmtId="0" fontId="0" fillId="0" borderId="0" xfId="0" applyAlignment="1">
      <alignment horizontal="center"/>
    </xf>
    <xf numFmtId="0" fontId="0" fillId="0" borderId="0" xfId="0" applyFill="1"/>
    <xf numFmtId="0" fontId="28" fillId="0" borderId="0" xfId="0" applyFont="1" applyFill="1" applyBorder="1" applyAlignment="1">
      <alignment horizontal="left" vertical="center"/>
    </xf>
    <xf numFmtId="15" fontId="28" fillId="0" borderId="0" xfId="0" applyNumberFormat="1" applyFont="1"/>
    <xf numFmtId="0" fontId="24" fillId="0" borderId="0" xfId="0" applyFont="1"/>
    <xf numFmtId="0" fontId="10" fillId="0" borderId="0" xfId="0" applyFont="1"/>
    <xf numFmtId="0" fontId="10" fillId="2" borderId="0" xfId="0" applyFont="1" applyFill="1" applyBorder="1" applyAlignment="1">
      <alignment horizontal="center"/>
    </xf>
    <xf numFmtId="1" fontId="10" fillId="0" borderId="0" xfId="0" applyNumberFormat="1" applyFont="1" applyBorder="1" applyAlignment="1">
      <alignment horizontal="center"/>
    </xf>
    <xf numFmtId="1" fontId="10" fillId="0" borderId="0" xfId="0" applyNumberFormat="1" applyFont="1" applyFill="1" applyBorder="1" applyAlignment="1">
      <alignment horizontal="center"/>
    </xf>
    <xf numFmtId="0" fontId="0" fillId="0" borderId="0" xfId="0" applyFill="1" applyAlignment="1"/>
    <xf numFmtId="0" fontId="22" fillId="0" borderId="1" xfId="0" applyFont="1" applyBorder="1" applyAlignment="1">
      <alignment horizontal="center"/>
    </xf>
    <xf numFmtId="0" fontId="22" fillId="0" borderId="0" xfId="0" applyFont="1" applyBorder="1" applyAlignment="1"/>
    <xf numFmtId="0" fontId="13" fillId="0" borderId="0" xfId="0" applyFont="1" applyBorder="1" applyAlignment="1">
      <alignment vertical="center"/>
    </xf>
    <xf numFmtId="0" fontId="31" fillId="0" borderId="0" xfId="0" applyFont="1" applyAlignment="1">
      <alignment horizontal="center"/>
    </xf>
    <xf numFmtId="1" fontId="10" fillId="0" borderId="0" xfId="0" applyNumberFormat="1" applyFont="1" applyFill="1" applyBorder="1" applyAlignment="1">
      <alignment horizontal="center" vertical="center"/>
    </xf>
    <xf numFmtId="2" fontId="10" fillId="0" borderId="0" xfId="0" applyNumberFormat="1" applyFont="1" applyFill="1" applyBorder="1" applyAlignment="1">
      <alignment horizontal="center" vertical="center"/>
    </xf>
    <xf numFmtId="165" fontId="10" fillId="0" borderId="0" xfId="0" applyNumberFormat="1" applyFont="1" applyFill="1" applyBorder="1" applyAlignment="1">
      <alignment horizontal="center"/>
    </xf>
    <xf numFmtId="0" fontId="14" fillId="0" borderId="0" xfId="0" applyFont="1" applyFill="1" applyAlignment="1">
      <alignment horizontal="center"/>
    </xf>
    <xf numFmtId="0" fontId="7" fillId="0" borderId="0" xfId="0" applyFont="1" applyAlignment="1">
      <alignment vertical="center"/>
    </xf>
    <xf numFmtId="0" fontId="14" fillId="0" borderId="0" xfId="0" applyFont="1" applyFill="1" applyAlignment="1">
      <alignment horizontal="center" vertical="center"/>
    </xf>
    <xf numFmtId="1" fontId="14" fillId="0" borderId="0" xfId="0" applyNumberFormat="1" applyFont="1" applyFill="1" applyAlignment="1">
      <alignment horizontal="center" vertical="center"/>
    </xf>
    <xf numFmtId="37" fontId="14" fillId="0" borderId="0" xfId="1" applyNumberFormat="1" applyFont="1" applyFill="1" applyAlignment="1">
      <alignment horizontal="center" vertical="center"/>
    </xf>
    <xf numFmtId="3" fontId="14" fillId="0" borderId="0" xfId="0" applyNumberFormat="1" applyFont="1" applyFill="1" applyAlignment="1">
      <alignment horizontal="center" vertical="center"/>
    </xf>
    <xf numFmtId="0" fontId="14" fillId="0" borderId="1" xfId="0" applyFont="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Alignment="1">
      <alignment horizontal="center" vertical="center" wrapText="1"/>
    </xf>
    <xf numFmtId="0" fontId="16" fillId="0" borderId="0" xfId="0" applyFont="1" applyBorder="1" applyAlignment="1">
      <alignment horizontal="center" vertical="center"/>
    </xf>
    <xf numFmtId="0" fontId="22"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Border="1" applyAlignment="1">
      <alignment vertical="center"/>
    </xf>
    <xf numFmtId="0" fontId="8" fillId="0" borderId="0" xfId="0" applyFont="1" applyBorder="1" applyAlignment="1">
      <alignment horizontal="center"/>
    </xf>
    <xf numFmtId="37" fontId="8" fillId="0" borderId="0" xfId="0" applyNumberFormat="1" applyFont="1" applyBorder="1" applyAlignment="1">
      <alignment horizontal="center"/>
    </xf>
    <xf numFmtId="0" fontId="14" fillId="0" borderId="0" xfId="0" applyFont="1" applyAlignment="1">
      <alignment horizontal="center"/>
    </xf>
    <xf numFmtId="0" fontId="10" fillId="0" borderId="0" xfId="0" applyFont="1" applyAlignment="1">
      <alignment horizontal="center"/>
    </xf>
    <xf numFmtId="3" fontId="14" fillId="0" borderId="0" xfId="0" applyNumberFormat="1" applyFont="1" applyAlignment="1">
      <alignment horizontal="center"/>
    </xf>
    <xf numFmtId="1" fontId="14" fillId="0" borderId="1" xfId="0" applyNumberFormat="1" applyFont="1" applyBorder="1" applyAlignment="1">
      <alignment horizontal="center" vertical="center"/>
    </xf>
    <xf numFmtId="0" fontId="10" fillId="0" borderId="0" xfId="0" applyFont="1" applyAlignment="1">
      <alignment vertical="center"/>
    </xf>
    <xf numFmtId="1" fontId="10" fillId="0" borderId="0" xfId="0" applyNumberFormat="1" applyFont="1" applyAlignment="1">
      <alignment horizontal="center" vertical="center"/>
    </xf>
    <xf numFmtId="0" fontId="17" fillId="0" borderId="3" xfId="0" applyFont="1" applyFill="1" applyBorder="1" applyAlignment="1">
      <alignment horizontal="center" vertical="center"/>
    </xf>
    <xf numFmtId="0" fontId="17" fillId="0" borderId="3" xfId="0" applyFont="1" applyFill="1" applyBorder="1" applyAlignment="1">
      <alignment horizontal="center" vertical="center" wrapText="1"/>
    </xf>
    <xf numFmtId="0" fontId="14" fillId="0" borderId="3" xfId="0" applyFont="1" applyFill="1" applyBorder="1" applyAlignment="1">
      <alignment horizontal="center" vertical="center"/>
    </xf>
    <xf numFmtId="3" fontId="14" fillId="0" borderId="3" xfId="0" applyNumberFormat="1" applyFont="1" applyFill="1" applyBorder="1" applyAlignment="1">
      <alignment horizontal="center" vertical="center"/>
    </xf>
    <xf numFmtId="1" fontId="14" fillId="0" borderId="3" xfId="0" applyNumberFormat="1" applyFont="1" applyFill="1" applyBorder="1" applyAlignment="1">
      <alignment horizontal="center" vertical="center"/>
    </xf>
    <xf numFmtId="37" fontId="14" fillId="0" borderId="3" xfId="1" applyNumberFormat="1" applyFont="1" applyFill="1" applyBorder="1" applyAlignment="1">
      <alignment horizontal="center" vertical="center"/>
    </xf>
    <xf numFmtId="165" fontId="14" fillId="0" borderId="0" xfId="0" applyNumberFormat="1" applyFont="1" applyAlignment="1">
      <alignment horizontal="center"/>
    </xf>
    <xf numFmtId="165" fontId="14" fillId="0" borderId="0" xfId="0" applyNumberFormat="1" applyFont="1" applyFill="1" applyAlignment="1">
      <alignment horizontal="center"/>
    </xf>
    <xf numFmtId="165" fontId="14" fillId="4" borderId="0" xfId="0" applyNumberFormat="1" applyFont="1" applyFill="1" applyAlignment="1">
      <alignment horizontal="center"/>
    </xf>
    <xf numFmtId="39" fontId="14" fillId="0" borderId="3" xfId="1" applyNumberFormat="1" applyFont="1" applyFill="1" applyBorder="1" applyAlignment="1">
      <alignment horizontal="center" vertical="center"/>
    </xf>
    <xf numFmtId="3" fontId="10" fillId="0" borderId="4" xfId="0" applyNumberFormat="1" applyFont="1" applyBorder="1" applyAlignment="1">
      <alignment horizontal="center" vertical="center"/>
    </xf>
    <xf numFmtId="0" fontId="16" fillId="0" borderId="3" xfId="0" applyFont="1" applyFill="1" applyBorder="1" applyAlignment="1">
      <alignment horizontal="center" vertical="center"/>
    </xf>
    <xf numFmtId="0" fontId="0" fillId="0" borderId="0" xfId="0" applyAlignment="1">
      <alignment vertical="center"/>
    </xf>
    <xf numFmtId="0" fontId="14" fillId="0" borderId="0" xfId="0" applyFont="1" applyFill="1" applyBorder="1" applyAlignment="1">
      <alignment horizontal="center" vertical="center"/>
    </xf>
    <xf numFmtId="170" fontId="14" fillId="0" borderId="0" xfId="0" applyNumberFormat="1" applyFont="1" applyAlignment="1">
      <alignment horizontal="center"/>
    </xf>
    <xf numFmtId="0" fontId="10" fillId="0" borderId="0" xfId="0" applyFont="1" applyFill="1" applyAlignment="1">
      <alignment horizontal="center" vertical="center"/>
    </xf>
    <xf numFmtId="170" fontId="10" fillId="0" borderId="0" xfId="0" applyNumberFormat="1" applyFont="1" applyBorder="1" applyAlignment="1">
      <alignment horizontal="center"/>
    </xf>
    <xf numFmtId="0" fontId="34" fillId="0" borderId="0" xfId="0" applyFont="1" applyAlignment="1">
      <alignment horizontal="center" vertical="center"/>
    </xf>
    <xf numFmtId="2" fontId="14" fillId="0" borderId="0" xfId="0" applyNumberFormat="1" applyFont="1" applyFill="1" applyAlignment="1">
      <alignment horizontal="center" vertical="center"/>
    </xf>
    <xf numFmtId="0" fontId="0" fillId="0" borderId="0" xfId="0" applyBorder="1"/>
    <xf numFmtId="0" fontId="13" fillId="0" borderId="0" xfId="0" applyFont="1" applyAlignment="1">
      <alignment horizontal="center"/>
    </xf>
    <xf numFmtId="37" fontId="0" fillId="0" borderId="0" xfId="0" applyNumberFormat="1"/>
    <xf numFmtId="0" fontId="29" fillId="0" borderId="0" xfId="0" applyFont="1" applyAlignment="1">
      <alignment horizontal="center" vertical="center"/>
    </xf>
    <xf numFmtId="165" fontId="15" fillId="0" borderId="0" xfId="0" applyNumberFormat="1" applyFont="1" applyFill="1" applyBorder="1" applyAlignment="1">
      <alignment horizontal="center"/>
    </xf>
    <xf numFmtId="1" fontId="8" fillId="0" borderId="0" xfId="0" applyNumberFormat="1" applyFont="1" applyBorder="1" applyAlignment="1">
      <alignment horizontal="center"/>
    </xf>
    <xf numFmtId="1" fontId="35" fillId="0" borderId="0" xfId="0" applyNumberFormat="1" applyFont="1" applyFill="1" applyBorder="1" applyAlignment="1">
      <alignment horizontal="center"/>
    </xf>
    <xf numFmtId="1" fontId="35" fillId="6" borderId="0" xfId="0" applyNumberFormat="1" applyFont="1" applyFill="1" applyBorder="1" applyAlignment="1">
      <alignment horizontal="center"/>
    </xf>
    <xf numFmtId="0" fontId="35" fillId="0" borderId="0" xfId="0" applyFont="1" applyFill="1" applyBorder="1" applyAlignment="1">
      <alignment horizontal="center"/>
    </xf>
    <xf numFmtId="0" fontId="14" fillId="0" borderId="3" xfId="0" applyFont="1" applyBorder="1" applyAlignment="1">
      <alignment horizontal="center" vertical="center"/>
    </xf>
    <xf numFmtId="0" fontId="14" fillId="0" borderId="0" xfId="0" applyFont="1" applyAlignment="1">
      <alignment horizontal="center" wrapText="1"/>
    </xf>
    <xf numFmtId="0" fontId="14" fillId="0" borderId="0" xfId="0" applyFont="1" applyAlignment="1">
      <alignment horizontal="center" vertical="center" wrapText="1"/>
    </xf>
    <xf numFmtId="0" fontId="16" fillId="0" borderId="0" xfId="0" applyFont="1" applyBorder="1" applyAlignment="1">
      <alignment horizontal="center" vertical="center"/>
    </xf>
    <xf numFmtId="0" fontId="41" fillId="0" borderId="0" xfId="0" applyFont="1"/>
    <xf numFmtId="0" fontId="42" fillId="0" borderId="0" xfId="0" applyFont="1" applyAlignment="1">
      <alignment horizontal="center"/>
    </xf>
    <xf numFmtId="0" fontId="42" fillId="0" borderId="0" xfId="0" applyFont="1" applyAlignment="1">
      <alignment horizontal="center" wrapText="1"/>
    </xf>
    <xf numFmtId="0" fontId="43" fillId="0" borderId="0" xfId="0" applyFont="1"/>
    <xf numFmtId="0" fontId="41" fillId="0" borderId="7" xfId="0" applyFont="1" applyBorder="1" applyAlignment="1">
      <alignment horizontal="center"/>
    </xf>
    <xf numFmtId="3" fontId="41" fillId="0" borderId="7" xfId="0" applyNumberFormat="1" applyFont="1" applyBorder="1" applyAlignment="1">
      <alignment horizontal="center"/>
    </xf>
    <xf numFmtId="0" fontId="41" fillId="0" borderId="8" xfId="0" applyFont="1" applyBorder="1" applyAlignment="1">
      <alignment horizontal="center"/>
    </xf>
    <xf numFmtId="3" fontId="41" fillId="0" borderId="8" xfId="0" applyNumberFormat="1" applyFont="1" applyBorder="1" applyAlignment="1">
      <alignment horizontal="center"/>
    </xf>
    <xf numFmtId="0" fontId="41" fillId="0" borderId="0" xfId="0" applyFont="1" applyBorder="1" applyAlignment="1">
      <alignment horizontal="center"/>
    </xf>
    <xf numFmtId="0" fontId="41" fillId="0" borderId="0" xfId="0" applyFont="1" applyBorder="1"/>
    <xf numFmtId="172" fontId="14" fillId="0" borderId="3" xfId="1" applyNumberFormat="1" applyFont="1" applyFill="1" applyBorder="1" applyAlignment="1">
      <alignment horizontal="center" vertical="center"/>
    </xf>
    <xf numFmtId="4" fontId="14" fillId="0" borderId="3" xfId="0" applyNumberFormat="1" applyFont="1" applyFill="1" applyBorder="1" applyAlignment="1">
      <alignment horizontal="center" vertical="center"/>
    </xf>
    <xf numFmtId="0" fontId="14" fillId="10" borderId="0" xfId="0" applyFont="1" applyFill="1" applyAlignment="1">
      <alignment horizontal="center" vertical="center" wrapText="1"/>
    </xf>
    <xf numFmtId="0" fontId="14" fillId="10" borderId="0" xfId="0" applyFont="1" applyFill="1" applyAlignment="1">
      <alignment horizontal="center" vertical="center"/>
    </xf>
    <xf numFmtId="0" fontId="6" fillId="10" borderId="0" xfId="0" applyFont="1" applyFill="1" applyAlignment="1">
      <alignment horizontal="center" vertical="center"/>
    </xf>
    <xf numFmtId="0" fontId="6" fillId="10" borderId="0" xfId="0" applyFont="1" applyFill="1" applyBorder="1" applyAlignment="1">
      <alignment horizontal="center" vertical="center"/>
    </xf>
    <xf numFmtId="0" fontId="19" fillId="10" borderId="0" xfId="0" applyFont="1" applyFill="1" applyAlignment="1">
      <alignment horizontal="center" vertical="center"/>
    </xf>
    <xf numFmtId="0" fontId="14" fillId="10" borderId="0" xfId="0" applyFont="1" applyFill="1" applyAlignment="1">
      <alignment vertical="center"/>
    </xf>
    <xf numFmtId="4" fontId="14" fillId="0" borderId="0" xfId="0" applyNumberFormat="1" applyFont="1" applyAlignment="1">
      <alignment horizontal="center"/>
    </xf>
    <xf numFmtId="171" fontId="14" fillId="0" borderId="0" xfId="0" applyNumberFormat="1" applyFont="1" applyAlignment="1">
      <alignment horizontal="center"/>
    </xf>
    <xf numFmtId="173" fontId="14" fillId="0" borderId="0" xfId="0" applyNumberFormat="1" applyFont="1" applyAlignment="1">
      <alignment horizontal="center"/>
    </xf>
    <xf numFmtId="173" fontId="14" fillId="0" borderId="3" xfId="0" applyNumberFormat="1" applyFont="1" applyFill="1" applyBorder="1" applyAlignment="1">
      <alignment horizontal="center" vertical="center"/>
    </xf>
    <xf numFmtId="173" fontId="14" fillId="0" borderId="3" xfId="1" applyNumberFormat="1" applyFont="1" applyFill="1" applyBorder="1" applyAlignment="1">
      <alignment horizontal="center" vertical="center"/>
    </xf>
    <xf numFmtId="167" fontId="14" fillId="0" borderId="3" xfId="1" applyNumberFormat="1" applyFont="1" applyFill="1" applyBorder="1" applyAlignment="1">
      <alignment horizontal="center" vertical="center"/>
    </xf>
    <xf numFmtId="174" fontId="14" fillId="0" borderId="3" xfId="1" applyNumberFormat="1" applyFont="1" applyFill="1" applyBorder="1" applyAlignment="1">
      <alignment horizontal="center" vertical="center"/>
    </xf>
    <xf numFmtId="0" fontId="13" fillId="0" borderId="0" xfId="0" applyFont="1"/>
    <xf numFmtId="0" fontId="10" fillId="0" borderId="0" xfId="0" applyFont="1" applyBorder="1" applyAlignment="1">
      <alignment horizontal="center" wrapText="1"/>
    </xf>
    <xf numFmtId="0" fontId="10" fillId="0" borderId="0" xfId="0" applyFont="1" applyFill="1" applyBorder="1" applyAlignment="1">
      <alignment horizontal="center" wrapText="1"/>
    </xf>
    <xf numFmtId="0" fontId="10" fillId="0" borderId="0" xfId="0" applyFont="1" applyBorder="1" applyAlignment="1">
      <alignment horizontal="center" vertical="center" wrapText="1"/>
    </xf>
    <xf numFmtId="165" fontId="0" fillId="0" borderId="0" xfId="0" applyNumberFormat="1"/>
    <xf numFmtId="167" fontId="14" fillId="0" borderId="0" xfId="0" applyNumberFormat="1" applyFont="1" applyAlignment="1">
      <alignment horizontal="center"/>
    </xf>
    <xf numFmtId="171" fontId="37" fillId="0" borderId="0" xfId="0" applyNumberFormat="1" applyFont="1" applyFill="1" applyBorder="1" applyAlignment="1">
      <alignment horizontal="center"/>
    </xf>
    <xf numFmtId="167" fontId="37" fillId="0" borderId="0" xfId="0" applyNumberFormat="1" applyFont="1" applyFill="1" applyBorder="1" applyAlignment="1">
      <alignment horizontal="center"/>
    </xf>
    <xf numFmtId="0" fontId="37" fillId="0" borderId="0" xfId="0" applyFont="1" applyFill="1" applyBorder="1" applyAlignment="1">
      <alignment horizontal="center"/>
    </xf>
    <xf numFmtId="164" fontId="14" fillId="0" borderId="3" xfId="0" applyNumberFormat="1" applyFont="1" applyBorder="1" applyAlignment="1">
      <alignment horizontal="center"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xf numFmtId="168" fontId="4" fillId="0" borderId="0" xfId="0" applyNumberFormat="1" applyFont="1" applyAlignment="1">
      <alignment horizontal="center"/>
    </xf>
    <xf numFmtId="0" fontId="39" fillId="0" borderId="0" xfId="0" applyFont="1" applyFill="1" applyBorder="1" applyAlignment="1">
      <alignment horizontal="center" vertical="center"/>
    </xf>
    <xf numFmtId="168" fontId="4" fillId="0" borderId="0" xfId="0" applyNumberFormat="1" applyFont="1" applyAlignment="1">
      <alignment horizontal="center" vertical="center"/>
    </xf>
    <xf numFmtId="164" fontId="4" fillId="3" borderId="0" xfId="0" applyNumberFormat="1" applyFont="1" applyFill="1" applyAlignment="1">
      <alignment horizontal="center"/>
    </xf>
    <xf numFmtId="164" fontId="4" fillId="11" borderId="0" xfId="0" applyNumberFormat="1" applyFont="1" applyFill="1" applyAlignment="1">
      <alignment horizontal="center"/>
    </xf>
    <xf numFmtId="164" fontId="4" fillId="2" borderId="0" xfId="0" applyNumberFormat="1" applyFont="1" applyFill="1" applyAlignment="1">
      <alignment horizontal="center"/>
    </xf>
    <xf numFmtId="0" fontId="4" fillId="11" borderId="0" xfId="0" applyFont="1" applyFill="1" applyAlignment="1">
      <alignment horizontal="center"/>
    </xf>
    <xf numFmtId="0" fontId="4" fillId="2" borderId="0" xfId="0" applyFont="1" applyFill="1" applyAlignment="1">
      <alignment horizontal="center"/>
    </xf>
    <xf numFmtId="0" fontId="4" fillId="3" borderId="0" xfId="0" applyFont="1" applyFill="1" applyAlignment="1">
      <alignment horizontal="center"/>
    </xf>
    <xf numFmtId="0" fontId="4" fillId="0" borderId="0" xfId="0" applyFont="1" applyAlignment="1">
      <alignment horizontal="left"/>
    </xf>
    <xf numFmtId="2" fontId="4" fillId="2" borderId="0" xfId="0" applyNumberFormat="1" applyFont="1" applyFill="1" applyAlignment="1">
      <alignment horizontal="center"/>
    </xf>
    <xf numFmtId="167" fontId="40" fillId="0" borderId="0" xfId="0" applyNumberFormat="1" applyFont="1" applyFill="1" applyBorder="1" applyAlignment="1">
      <alignment horizontal="center"/>
    </xf>
    <xf numFmtId="0" fontId="14" fillId="0" borderId="0" xfId="0" applyFont="1" applyAlignment="1">
      <alignment horizontal="left"/>
    </xf>
    <xf numFmtId="39" fontId="14" fillId="2" borderId="3" xfId="0" applyNumberFormat="1" applyFont="1" applyFill="1" applyBorder="1" applyAlignment="1">
      <alignment horizontal="center" vertical="center"/>
    </xf>
    <xf numFmtId="167" fontId="14" fillId="2" borderId="3" xfId="0" applyNumberFormat="1" applyFont="1" applyFill="1" applyBorder="1" applyAlignment="1">
      <alignment horizontal="center" vertical="center"/>
    </xf>
    <xf numFmtId="174" fontId="14" fillId="2" borderId="3" xfId="0" applyNumberFormat="1" applyFont="1" applyFill="1" applyBorder="1" applyAlignment="1">
      <alignment horizontal="center" vertical="center"/>
    </xf>
    <xf numFmtId="173" fontId="14" fillId="2" borderId="3" xfId="0" applyNumberFormat="1" applyFont="1" applyFill="1" applyBorder="1" applyAlignment="1">
      <alignment horizontal="center" vertical="center"/>
    </xf>
    <xf numFmtId="3" fontId="4" fillId="0" borderId="0" xfId="0" applyNumberFormat="1" applyFont="1" applyAlignment="1">
      <alignment horizontal="center" vertical="center"/>
    </xf>
    <xf numFmtId="0" fontId="3" fillId="0" borderId="0" xfId="0" applyFont="1"/>
    <xf numFmtId="3" fontId="4" fillId="0" borderId="0" xfId="0" applyNumberFormat="1" applyFont="1" applyAlignment="1">
      <alignment horizontal="center"/>
    </xf>
    <xf numFmtId="3" fontId="3" fillId="0" borderId="0" xfId="0" applyNumberFormat="1" applyFont="1" applyAlignment="1">
      <alignment horizontal="center"/>
    </xf>
    <xf numFmtId="0" fontId="31" fillId="0" borderId="0" xfId="0" applyFont="1" applyAlignment="1">
      <alignment horizontal="left"/>
    </xf>
    <xf numFmtId="168" fontId="3" fillId="0" borderId="0" xfId="0" applyNumberFormat="1" applyFont="1" applyAlignment="1">
      <alignment horizontal="center"/>
    </xf>
    <xf numFmtId="0" fontId="2" fillId="0" borderId="0" xfId="0" applyFont="1" applyAlignment="1">
      <alignment horizontal="center" vertical="center"/>
    </xf>
    <xf numFmtId="171" fontId="14" fillId="0" borderId="0" xfId="0" applyNumberFormat="1" applyFont="1" applyAlignment="1">
      <alignment horizontal="left"/>
    </xf>
    <xf numFmtId="3" fontId="1" fillId="0" borderId="0" xfId="0" applyNumberFormat="1" applyFont="1" applyAlignment="1">
      <alignment horizontal="center"/>
    </xf>
    <xf numFmtId="170" fontId="1" fillId="0" borderId="0" xfId="0" applyNumberFormat="1" applyFont="1" applyAlignment="1">
      <alignment horizontal="center"/>
    </xf>
    <xf numFmtId="170" fontId="10" fillId="0" borderId="4" xfId="0" applyNumberFormat="1" applyFont="1" applyBorder="1" applyAlignment="1">
      <alignment horizontal="center" vertical="center"/>
    </xf>
    <xf numFmtId="0" fontId="6" fillId="0" borderId="0" xfId="0" applyFont="1" applyFill="1" applyAlignment="1">
      <alignment vertical="center"/>
    </xf>
    <xf numFmtId="0" fontId="41" fillId="0" borderId="9" xfId="0" applyFont="1" applyBorder="1" applyAlignment="1">
      <alignment horizontal="center"/>
    </xf>
    <xf numFmtId="3" fontId="41" fillId="0" borderId="9" xfId="0" applyNumberFormat="1" applyFont="1" applyBorder="1" applyAlignment="1">
      <alignment horizontal="center"/>
    </xf>
    <xf numFmtId="0" fontId="41" fillId="0" borderId="0" xfId="0" applyFont="1" applyBorder="1" applyAlignment="1">
      <alignment horizontal="center" wrapText="1"/>
    </xf>
    <xf numFmtId="3" fontId="41" fillId="0" borderId="0" xfId="0" applyNumberFormat="1" applyFont="1" applyBorder="1" applyAlignment="1">
      <alignment horizontal="center"/>
    </xf>
    <xf numFmtId="3" fontId="41" fillId="0" borderId="0" xfId="0" applyNumberFormat="1" applyFont="1" applyBorder="1" applyAlignment="1">
      <alignment horizontal="center" wrapText="1"/>
    </xf>
    <xf numFmtId="3" fontId="0" fillId="0" borderId="0" xfId="0" applyNumberFormat="1" applyAlignment="1">
      <alignment horizontal="center"/>
    </xf>
    <xf numFmtId="3" fontId="0" fillId="0" borderId="0" xfId="0" applyNumberFormat="1" applyBorder="1" applyAlignment="1">
      <alignment horizontal="center"/>
    </xf>
    <xf numFmtId="0" fontId="15" fillId="0" borderId="0" xfId="0" applyFont="1" applyBorder="1"/>
    <xf numFmtId="4" fontId="10" fillId="0" borderId="0" xfId="0" applyNumberFormat="1" applyFont="1" applyAlignment="1">
      <alignment horizontal="center"/>
    </xf>
    <xf numFmtId="0" fontId="30" fillId="0" borderId="0" xfId="0" applyFont="1" applyAlignment="1">
      <alignment horizontal="left" vertical="center"/>
    </xf>
    <xf numFmtId="176" fontId="14" fillId="0" borderId="3" xfId="1" applyNumberFormat="1" applyFont="1" applyFill="1" applyBorder="1" applyAlignment="1">
      <alignment horizontal="center" vertical="center"/>
    </xf>
    <xf numFmtId="0" fontId="38" fillId="0" borderId="0" xfId="0" applyFont="1" applyAlignment="1">
      <alignment horizontal="center" wrapText="1"/>
    </xf>
    <xf numFmtId="3" fontId="41" fillId="0" borderId="0" xfId="1" applyNumberFormat="1" applyFont="1" applyBorder="1" applyAlignment="1">
      <alignment horizontal="center"/>
    </xf>
    <xf numFmtId="168" fontId="14" fillId="0" borderId="0" xfId="0" applyNumberFormat="1" applyFont="1" applyFill="1" applyAlignment="1">
      <alignment horizontal="center"/>
    </xf>
    <xf numFmtId="0" fontId="1" fillId="0" borderId="3" xfId="0" applyFont="1" applyBorder="1" applyAlignment="1">
      <alignment horizontal="center" vertical="center"/>
    </xf>
    <xf numFmtId="0" fontId="1" fillId="0" borderId="3" xfId="0" applyFont="1" applyFill="1" applyBorder="1" applyAlignment="1">
      <alignment horizontal="center" vertical="center"/>
    </xf>
    <xf numFmtId="3" fontId="1" fillId="0" borderId="3" xfId="0" applyNumberFormat="1" applyFont="1" applyFill="1" applyBorder="1" applyAlignment="1">
      <alignment horizontal="center" vertical="center"/>
    </xf>
    <xf numFmtId="170" fontId="1" fillId="0" borderId="3" xfId="0" applyNumberFormat="1" applyFont="1" applyFill="1" applyBorder="1" applyAlignment="1">
      <alignment horizontal="center" vertical="center"/>
    </xf>
    <xf numFmtId="1"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37" fontId="1" fillId="0" borderId="3" xfId="1" applyNumberFormat="1" applyFont="1" applyFill="1" applyBorder="1" applyAlignment="1">
      <alignment horizontal="center" vertical="center"/>
    </xf>
    <xf numFmtId="39" fontId="1" fillId="0" borderId="3" xfId="1" applyNumberFormat="1" applyFont="1" applyFill="1" applyBorder="1" applyAlignment="1">
      <alignment horizontal="center" vertical="center"/>
    </xf>
    <xf numFmtId="172" fontId="1" fillId="0" borderId="3" xfId="1" applyNumberFormat="1" applyFont="1" applyFill="1" applyBorder="1" applyAlignment="1">
      <alignment horizontal="center" vertical="center"/>
    </xf>
    <xf numFmtId="3" fontId="23" fillId="0" borderId="3" xfId="0" applyNumberFormat="1" applyFont="1" applyFill="1" applyBorder="1" applyAlignment="1">
      <alignment horizontal="center" vertical="center"/>
    </xf>
    <xf numFmtId="3" fontId="36" fillId="0" borderId="3" xfId="0" applyNumberFormat="1" applyFont="1" applyFill="1" applyBorder="1" applyAlignment="1">
      <alignment horizontal="center" vertical="center"/>
    </xf>
    <xf numFmtId="4" fontId="1" fillId="0" borderId="3" xfId="0" applyNumberFormat="1" applyFont="1" applyFill="1" applyBorder="1" applyAlignment="1">
      <alignment horizontal="center" vertical="center"/>
    </xf>
    <xf numFmtId="3" fontId="1" fillId="15" borderId="3" xfId="0" applyNumberFormat="1" applyFont="1" applyFill="1" applyBorder="1" applyAlignment="1">
      <alignment horizontal="center" vertical="center"/>
    </xf>
    <xf numFmtId="170" fontId="1" fillId="15" borderId="3" xfId="0" applyNumberFormat="1" applyFont="1" applyFill="1" applyBorder="1" applyAlignment="1">
      <alignment horizontal="center" vertical="center"/>
    </xf>
    <xf numFmtId="170" fontId="1" fillId="2" borderId="3" xfId="0"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2" fontId="14" fillId="0" borderId="3" xfId="0" applyNumberFormat="1" applyFont="1" applyFill="1" applyBorder="1" applyAlignment="1">
      <alignment horizontal="center" vertical="center"/>
    </xf>
    <xf numFmtId="168" fontId="14" fillId="0" borderId="3" xfId="0" applyNumberFormat="1" applyFont="1" applyFill="1" applyBorder="1" applyAlignment="1">
      <alignment horizontal="center" vertical="center"/>
    </xf>
    <xf numFmtId="177" fontId="14" fillId="2" borderId="3" xfId="0" applyNumberFormat="1" applyFont="1" applyFill="1" applyBorder="1" applyAlignment="1">
      <alignment horizontal="center" vertical="center"/>
    </xf>
    <xf numFmtId="170" fontId="10" fillId="0" borderId="4" xfId="0" applyNumberFormat="1" applyFont="1" applyFill="1" applyBorder="1" applyAlignment="1">
      <alignment horizontal="center" vertical="center"/>
    </xf>
    <xf numFmtId="0" fontId="0" fillId="0" borderId="0" xfId="0" applyAlignment="1">
      <alignment wrapText="1"/>
    </xf>
    <xf numFmtId="171" fontId="14" fillId="0" borderId="0" xfId="0" applyNumberFormat="1" applyFont="1" applyFill="1" applyAlignment="1">
      <alignment horizontal="center"/>
    </xf>
    <xf numFmtId="0" fontId="14" fillId="4" borderId="0" xfId="0" applyFont="1" applyFill="1" applyAlignment="1">
      <alignment horizontal="center"/>
    </xf>
    <xf numFmtId="0" fontId="22" fillId="0" borderId="0" xfId="0" applyFont="1" applyFill="1"/>
    <xf numFmtId="0" fontId="1" fillId="0" borderId="0" xfId="0" applyFont="1"/>
    <xf numFmtId="166" fontId="1" fillId="0" borderId="0" xfId="0" applyNumberFormat="1" applyFont="1" applyFill="1" applyAlignment="1">
      <alignment horizontal="center"/>
    </xf>
    <xf numFmtId="0" fontId="1" fillId="0" borderId="0" xfId="0" applyFont="1" applyFill="1" applyAlignment="1">
      <alignment horizontal="center"/>
    </xf>
    <xf numFmtId="0" fontId="1" fillId="0" borderId="0" xfId="0" applyFont="1" applyAlignment="1">
      <alignment horizontal="center"/>
    </xf>
    <xf numFmtId="0" fontId="1" fillId="0" borderId="0" xfId="0" applyFont="1" applyAlignment="1">
      <alignment horizontal="center" wrapText="1"/>
    </xf>
    <xf numFmtId="2" fontId="1" fillId="0" borderId="0" xfId="0" applyNumberFormat="1" applyFont="1" applyAlignment="1">
      <alignment horizontal="center"/>
    </xf>
    <xf numFmtId="1" fontId="1" fillId="0" borderId="0" xfId="0" applyNumberFormat="1" applyFont="1" applyFill="1" applyAlignment="1">
      <alignment horizontal="center"/>
    </xf>
    <xf numFmtId="164" fontId="1" fillId="0" borderId="0" xfId="0" applyNumberFormat="1" applyFont="1" applyFill="1" applyAlignment="1">
      <alignment horizontal="center"/>
    </xf>
    <xf numFmtId="169" fontId="1" fillId="0" borderId="0" xfId="0" applyNumberFormat="1" applyFont="1" applyFill="1" applyAlignment="1">
      <alignment horizontal="center"/>
    </xf>
    <xf numFmtId="0" fontId="1" fillId="2" borderId="0" xfId="0" applyFont="1" applyFill="1" applyAlignment="1">
      <alignment horizontal="center"/>
    </xf>
    <xf numFmtId="169" fontId="1" fillId="0" borderId="0" xfId="0" applyNumberFormat="1" applyFont="1" applyAlignment="1">
      <alignment horizontal="center"/>
    </xf>
    <xf numFmtId="2" fontId="1" fillId="2" borderId="0" xfId="0" applyNumberFormat="1" applyFont="1" applyFill="1" applyAlignment="1">
      <alignment horizontal="center"/>
    </xf>
    <xf numFmtId="0" fontId="1" fillId="0" borderId="0" xfId="0" applyFont="1" applyFill="1" applyBorder="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xf>
    <xf numFmtId="0" fontId="1" fillId="0" borderId="0" xfId="0" applyFont="1" applyFill="1" applyAlignment="1">
      <alignment horizontal="center" wrapText="1"/>
    </xf>
    <xf numFmtId="165" fontId="1" fillId="4" borderId="0" xfId="0" applyNumberFormat="1" applyFont="1" applyFill="1" applyAlignment="1">
      <alignment horizontal="center"/>
    </xf>
    <xf numFmtId="2" fontId="1" fillId="0" borderId="0" xfId="0" applyNumberFormat="1" applyFont="1" applyFill="1" applyAlignment="1">
      <alignment horizontal="center"/>
    </xf>
    <xf numFmtId="167" fontId="1" fillId="0" borderId="0" xfId="0" applyNumberFormat="1" applyFont="1" applyFill="1" applyAlignment="1">
      <alignment horizontal="center"/>
    </xf>
    <xf numFmtId="165" fontId="1" fillId="0" borderId="0" xfId="0" applyNumberFormat="1" applyFont="1" applyFill="1" applyAlignment="1">
      <alignment horizontal="center"/>
    </xf>
    <xf numFmtId="167" fontId="1" fillId="0" borderId="0" xfId="0" applyNumberFormat="1" applyFont="1" applyFill="1" applyAlignment="1">
      <alignment horizontal="center" wrapText="1"/>
    </xf>
    <xf numFmtId="22" fontId="1" fillId="0" borderId="0" xfId="0" applyNumberFormat="1" applyFont="1" applyAlignment="1"/>
    <xf numFmtId="1" fontId="1" fillId="0" borderId="0" xfId="0" applyNumberFormat="1" applyFont="1" applyFill="1" applyAlignment="1">
      <alignment horizontal="center" wrapText="1"/>
    </xf>
    <xf numFmtId="164" fontId="1" fillId="0" borderId="0" xfId="0" applyNumberFormat="1" applyFont="1" applyFill="1" applyAlignment="1">
      <alignment horizontal="center" wrapText="1"/>
    </xf>
    <xf numFmtId="169" fontId="1" fillId="2" borderId="0" xfId="0" applyNumberFormat="1" applyFont="1" applyFill="1" applyAlignment="1">
      <alignment horizontal="center"/>
    </xf>
    <xf numFmtId="165" fontId="1" fillId="4" borderId="0" xfId="0" applyNumberFormat="1" applyFont="1" applyFill="1" applyAlignment="1">
      <alignment horizontal="center" wrapText="1"/>
    </xf>
    <xf numFmtId="0" fontId="36" fillId="0" borderId="0" xfId="0" applyFont="1" applyFill="1" applyAlignment="1">
      <alignment horizontal="center"/>
    </xf>
    <xf numFmtId="0" fontId="44" fillId="0" borderId="0" xfId="0" applyFont="1" applyFill="1" applyBorder="1" applyAlignment="1">
      <alignment horizontal="left"/>
    </xf>
    <xf numFmtId="169" fontId="1" fillId="5" borderId="0" xfId="0" applyNumberFormat="1" applyFont="1" applyFill="1" applyAlignment="1">
      <alignment horizontal="center"/>
    </xf>
    <xf numFmtId="2" fontId="1" fillId="5" borderId="0" xfId="0" applyNumberFormat="1" applyFont="1" applyFill="1" applyAlignment="1">
      <alignment horizontal="center"/>
    </xf>
    <xf numFmtId="0" fontId="44" fillId="0" borderId="0" xfId="0" applyFont="1" applyFill="1" applyBorder="1" applyAlignment="1">
      <alignment horizontal="center"/>
    </xf>
    <xf numFmtId="2" fontId="1" fillId="0" borderId="0" xfId="0" applyNumberFormat="1" applyFont="1" applyFill="1" applyAlignment="1">
      <alignment horizontal="left"/>
    </xf>
    <xf numFmtId="2" fontId="36" fillId="0" borderId="0" xfId="0" applyNumberFormat="1" applyFont="1" applyFill="1" applyAlignment="1">
      <alignment horizontal="left"/>
    </xf>
    <xf numFmtId="2" fontId="36" fillId="0" borderId="0" xfId="0" applyNumberFormat="1" applyFont="1" applyFill="1" applyAlignment="1">
      <alignment horizontal="center"/>
    </xf>
    <xf numFmtId="0" fontId="1" fillId="2" borderId="0" xfId="0" applyFont="1" applyFill="1" applyBorder="1"/>
    <xf numFmtId="0" fontId="1" fillId="0" borderId="0" xfId="0" applyFont="1" applyFill="1"/>
    <xf numFmtId="1" fontId="1" fillId="0" borderId="0" xfId="0" applyNumberFormat="1" applyFont="1" applyAlignment="1">
      <alignment horizontal="center"/>
    </xf>
    <xf numFmtId="167" fontId="44" fillId="17" borderId="0" xfId="0" applyNumberFormat="1" applyFont="1" applyFill="1" applyBorder="1" applyAlignment="1">
      <alignment horizontal="center"/>
    </xf>
    <xf numFmtId="0" fontId="0" fillId="0" borderId="0" xfId="0" applyFont="1" applyAlignment="1">
      <alignment horizontal="center" wrapText="1"/>
    </xf>
    <xf numFmtId="0" fontId="13" fillId="0" borderId="0" xfId="0" applyFont="1" applyBorder="1" applyAlignment="1">
      <alignment horizontal="left"/>
    </xf>
    <xf numFmtId="0" fontId="27" fillId="0" borderId="0" xfId="0" applyFont="1" applyBorder="1" applyAlignment="1">
      <alignment horizontal="center"/>
    </xf>
    <xf numFmtId="3" fontId="13" fillId="0" borderId="0" xfId="0" applyNumberFormat="1" applyFont="1" applyBorder="1" applyAlignment="1">
      <alignment horizontal="center"/>
    </xf>
    <xf numFmtId="0" fontId="13" fillId="0" borderId="5" xfId="0" applyFont="1" applyFill="1" applyBorder="1" applyAlignment="1"/>
    <xf numFmtId="3" fontId="13" fillId="0" borderId="0" xfId="0" applyNumberFormat="1" applyFont="1" applyFill="1" applyBorder="1" applyAlignment="1">
      <alignment horizontal="center"/>
    </xf>
    <xf numFmtId="0" fontId="13" fillId="0" borderId="0" xfId="0" applyFont="1" applyFill="1" applyBorder="1" applyAlignment="1">
      <alignment horizontal="center"/>
    </xf>
    <xf numFmtId="167" fontId="44" fillId="8" borderId="0" xfId="0" applyNumberFormat="1" applyFont="1" applyFill="1" applyBorder="1" applyAlignment="1">
      <alignment horizontal="center"/>
    </xf>
    <xf numFmtId="169" fontId="1" fillId="13" borderId="0" xfId="0" applyNumberFormat="1" applyFont="1" applyFill="1" applyAlignment="1">
      <alignment horizontal="center"/>
    </xf>
    <xf numFmtId="169" fontId="1" fillId="12" borderId="0" xfId="0" applyNumberFormat="1" applyFont="1" applyFill="1" applyAlignment="1">
      <alignment horizontal="center"/>
    </xf>
    <xf numFmtId="0" fontId="1" fillId="14" borderId="0" xfId="0" applyFont="1" applyFill="1" applyAlignment="1">
      <alignment horizontal="center" wrapText="1"/>
    </xf>
    <xf numFmtId="164" fontId="16" fillId="14" borderId="0" xfId="0" applyNumberFormat="1" applyFont="1" applyFill="1" applyAlignment="1">
      <alignment horizontal="center"/>
    </xf>
    <xf numFmtId="0" fontId="16" fillId="14" borderId="0" xfId="0" applyFont="1" applyFill="1" applyAlignment="1">
      <alignment horizontal="center" wrapText="1"/>
    </xf>
    <xf numFmtId="0" fontId="46" fillId="0" borderId="0" xfId="0" applyFont="1" applyBorder="1" applyAlignment="1">
      <alignment horizontal="center"/>
    </xf>
    <xf numFmtId="0" fontId="1" fillId="5" borderId="0" xfId="0" applyFont="1" applyFill="1" applyAlignment="1">
      <alignment horizontal="center"/>
    </xf>
    <xf numFmtId="167" fontId="44" fillId="5" borderId="0" xfId="0" applyNumberFormat="1" applyFont="1" applyFill="1" applyBorder="1" applyAlignment="1">
      <alignment horizontal="center"/>
    </xf>
    <xf numFmtId="0" fontId="16" fillId="9" borderId="0" xfId="0" applyFont="1" applyFill="1" applyAlignment="1">
      <alignment horizontal="center" wrapText="1"/>
    </xf>
    <xf numFmtId="1" fontId="16" fillId="9" borderId="0" xfId="0" applyNumberFormat="1" applyFont="1" applyFill="1" applyAlignment="1">
      <alignment horizontal="center"/>
    </xf>
    <xf numFmtId="0" fontId="1" fillId="0" borderId="0" xfId="0" applyFont="1" applyAlignment="1">
      <alignment horizontal="left"/>
    </xf>
    <xf numFmtId="0" fontId="1" fillId="2" borderId="0" xfId="0" applyFont="1" applyFill="1" applyAlignment="1">
      <alignment horizontal="center" wrapText="1"/>
    </xf>
    <xf numFmtId="0" fontId="14" fillId="0" borderId="0" xfId="0" applyFont="1" applyFill="1" applyAlignment="1">
      <alignment horizontal="center"/>
    </xf>
    <xf numFmtId="0" fontId="14" fillId="0" borderId="0" xfId="0" applyFont="1" applyAlignment="1">
      <alignment horizontal="center"/>
    </xf>
    <xf numFmtId="0" fontId="16" fillId="0" borderId="0" xfId="0" applyFont="1" applyBorder="1" applyAlignment="1">
      <alignment horizontal="center"/>
    </xf>
    <xf numFmtId="0" fontId="13" fillId="0" borderId="0" xfId="0" applyFont="1" applyFill="1" applyBorder="1" applyAlignment="1">
      <alignment horizontal="left"/>
    </xf>
    <xf numFmtId="0" fontId="5" fillId="0" borderId="0" xfId="0" applyFont="1" applyFill="1" applyBorder="1" applyAlignment="1">
      <alignment horizontal="center"/>
    </xf>
    <xf numFmtId="0" fontId="16" fillId="0" borderId="0" xfId="0" applyFont="1" applyFill="1" applyBorder="1" applyAlignment="1">
      <alignment horizontal="center"/>
    </xf>
    <xf numFmtId="0" fontId="8" fillId="0" borderId="0" xfId="0" applyFont="1" applyFill="1" applyBorder="1" applyAlignment="1">
      <alignment horizontal="center"/>
    </xf>
    <xf numFmtId="0" fontId="1" fillId="5" borderId="0" xfId="0" applyFont="1" applyFill="1" applyBorder="1" applyAlignment="1">
      <alignment horizontal="center"/>
    </xf>
    <xf numFmtId="0" fontId="1" fillId="2" borderId="0" xfId="0" applyFont="1" applyFill="1" applyBorder="1" applyAlignment="1">
      <alignment horizontal="center"/>
    </xf>
    <xf numFmtId="0" fontId="47" fillId="0" borderId="0" xfId="0" applyFont="1" applyBorder="1" applyAlignment="1">
      <alignment horizontal="center"/>
    </xf>
    <xf numFmtId="0" fontId="49" fillId="0" borderId="0" xfId="0" applyFont="1" applyAlignment="1">
      <alignment wrapText="1"/>
    </xf>
    <xf numFmtId="0" fontId="10" fillId="5" borderId="0" xfId="0" applyFont="1" applyFill="1" applyBorder="1" applyAlignment="1">
      <alignment horizontal="center"/>
    </xf>
    <xf numFmtId="1" fontId="35" fillId="16" borderId="0" xfId="0" applyNumberFormat="1" applyFont="1" applyFill="1" applyBorder="1" applyAlignment="1">
      <alignment horizontal="center"/>
    </xf>
    <xf numFmtId="1" fontId="35" fillId="18" borderId="0" xfId="0" applyNumberFormat="1" applyFont="1" applyFill="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20" fillId="19" borderId="0" xfId="0" applyFont="1" applyFill="1" applyAlignment="1">
      <alignment wrapText="1"/>
    </xf>
    <xf numFmtId="0" fontId="15" fillId="0" borderId="1" xfId="0" applyFont="1" applyBorder="1" applyAlignment="1">
      <alignment horizontal="center"/>
    </xf>
    <xf numFmtId="169" fontId="14" fillId="0" borderId="0" xfId="0" applyNumberFormat="1" applyFont="1" applyFill="1" applyAlignment="1">
      <alignment horizontal="center"/>
    </xf>
    <xf numFmtId="0" fontId="15" fillId="0" borderId="0" xfId="0" applyFont="1" applyAlignment="1">
      <alignment wrapText="1"/>
    </xf>
    <xf numFmtId="0" fontId="14" fillId="0" borderId="0" xfId="0" applyFont="1" applyFill="1" applyAlignment="1">
      <alignment horizontal="center"/>
    </xf>
    <xf numFmtId="0" fontId="14" fillId="0" borderId="0" xfId="0" applyFont="1" applyAlignment="1">
      <alignment horizontal="center"/>
    </xf>
    <xf numFmtId="0" fontId="15" fillId="0" borderId="0" xfId="0" applyFont="1" applyAlignment="1">
      <alignment horizontal="center" wrapText="1"/>
    </xf>
    <xf numFmtId="0" fontId="38" fillId="0" borderId="0" xfId="0" applyFont="1" applyFill="1" applyAlignment="1">
      <alignment horizontal="center" vertical="center" wrapText="1"/>
    </xf>
    <xf numFmtId="0" fontId="38" fillId="0" borderId="1" xfId="0" applyFont="1" applyFill="1" applyBorder="1" applyAlignment="1">
      <alignment horizontal="center" vertical="center"/>
    </xf>
    <xf numFmtId="0" fontId="38" fillId="0" borderId="13" xfId="0" applyFont="1" applyFill="1" applyBorder="1" applyAlignment="1">
      <alignment horizontal="center" vertical="center"/>
    </xf>
    <xf numFmtId="0" fontId="38" fillId="0" borderId="14" xfId="0" applyFont="1" applyFill="1" applyBorder="1" applyAlignment="1">
      <alignment horizontal="center" vertical="center"/>
    </xf>
    <xf numFmtId="0" fontId="10" fillId="0" borderId="15" xfId="0" applyFont="1" applyFill="1" applyBorder="1" applyAlignment="1">
      <alignment horizontal="center" vertical="center"/>
    </xf>
    <xf numFmtId="2" fontId="10" fillId="0" borderId="16"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0" fontId="10" fillId="0" borderId="17" xfId="0" applyFont="1" applyFill="1" applyBorder="1" applyAlignment="1">
      <alignment horizontal="center" vertical="center"/>
    </xf>
    <xf numFmtId="164" fontId="10" fillId="0" borderId="18" xfId="0" applyNumberFormat="1" applyFont="1" applyFill="1" applyBorder="1" applyAlignment="1">
      <alignment horizontal="center" vertical="center"/>
    </xf>
    <xf numFmtId="2" fontId="10" fillId="0" borderId="19" xfId="0" applyNumberFormat="1" applyFont="1" applyFill="1" applyBorder="1" applyAlignment="1">
      <alignment horizontal="center" vertical="center"/>
    </xf>
    <xf numFmtId="171" fontId="14" fillId="4" borderId="0" xfId="0" applyNumberFormat="1" applyFont="1" applyFill="1" applyAlignment="1">
      <alignment horizontal="center"/>
    </xf>
    <xf numFmtId="0" fontId="25" fillId="0" borderId="0" xfId="0" applyFont="1"/>
    <xf numFmtId="1" fontId="31" fillId="0" borderId="0" xfId="0" applyNumberFormat="1" applyFont="1" applyFill="1" applyAlignment="1">
      <alignment horizontal="left"/>
    </xf>
    <xf numFmtId="175" fontId="14" fillId="0" borderId="0" xfId="0" applyNumberFormat="1" applyFont="1" applyFill="1" applyAlignment="1">
      <alignment horizontal="center"/>
    </xf>
    <xf numFmtId="0" fontId="15" fillId="0" borderId="0" xfId="0" applyFont="1" applyAlignment="1">
      <alignment horizontal="center"/>
    </xf>
    <xf numFmtId="0" fontId="0" fillId="0" borderId="0" xfId="0" applyAlignment="1">
      <alignment horizontal="center"/>
    </xf>
    <xf numFmtId="0" fontId="16" fillId="0" borderId="0" xfId="0" applyFont="1" applyBorder="1" applyAlignment="1">
      <alignment horizontal="center" vertical="center"/>
    </xf>
    <xf numFmtId="0" fontId="25" fillId="0" borderId="0" xfId="0" applyFont="1" applyAlignment="1">
      <alignment horizontal="center"/>
    </xf>
    <xf numFmtId="0" fontId="13" fillId="0" borderId="0" xfId="0" applyFont="1" applyBorder="1" applyAlignment="1">
      <alignment horizontal="left" wrapText="1"/>
    </xf>
    <xf numFmtId="167" fontId="14" fillId="0" borderId="0" xfId="0" applyNumberFormat="1" applyFont="1" applyFill="1" applyAlignment="1">
      <alignment horizontal="center"/>
    </xf>
    <xf numFmtId="0" fontId="31" fillId="0" borderId="0" xfId="0" applyFont="1"/>
    <xf numFmtId="0" fontId="36" fillId="0" borderId="0" xfId="0" applyFont="1"/>
    <xf numFmtId="0" fontId="0" fillId="12" borderId="0" xfId="0" applyFill="1"/>
    <xf numFmtId="0" fontId="31" fillId="12" borderId="0" xfId="0" applyFont="1" applyFill="1" applyAlignment="1">
      <alignment vertical="center"/>
    </xf>
    <xf numFmtId="0" fontId="38" fillId="12" borderId="0" xfId="0" applyFont="1" applyFill="1" applyAlignment="1">
      <alignment vertical="center"/>
    </xf>
    <xf numFmtId="0" fontId="38" fillId="12" borderId="0" xfId="0" applyFont="1" applyFill="1" applyAlignment="1">
      <alignment horizontal="center" vertical="center"/>
    </xf>
    <xf numFmtId="0" fontId="38" fillId="12" borderId="20" xfId="0" applyFont="1" applyFill="1" applyBorder="1" applyAlignment="1">
      <alignment horizontal="center" vertical="center"/>
    </xf>
    <xf numFmtId="0" fontId="38" fillId="12" borderId="21" xfId="0" applyFont="1" applyFill="1" applyBorder="1" applyAlignment="1">
      <alignment horizontal="center" vertical="center"/>
    </xf>
    <xf numFmtId="0" fontId="38" fillId="12" borderId="22" xfId="0" applyFont="1" applyFill="1" applyBorder="1" applyAlignment="1">
      <alignment horizontal="center" vertical="center"/>
    </xf>
    <xf numFmtId="0" fontId="10" fillId="12" borderId="15" xfId="0" applyFont="1" applyFill="1" applyBorder="1" applyAlignment="1">
      <alignment horizontal="center" vertical="center"/>
    </xf>
    <xf numFmtId="1" fontId="10" fillId="12" borderId="0" xfId="0" applyNumberFormat="1" applyFont="1" applyFill="1" applyBorder="1" applyAlignment="1">
      <alignment horizontal="center" vertical="center"/>
    </xf>
    <xf numFmtId="2" fontId="10" fillId="12" borderId="16" xfId="0" applyNumberFormat="1" applyFont="1" applyFill="1" applyBorder="1" applyAlignment="1">
      <alignment horizontal="center" vertical="center"/>
    </xf>
    <xf numFmtId="2" fontId="10" fillId="12" borderId="0" xfId="0" applyNumberFormat="1" applyFont="1" applyFill="1" applyBorder="1" applyAlignment="1">
      <alignment horizontal="center" vertical="center"/>
    </xf>
    <xf numFmtId="164" fontId="10" fillId="12" borderId="0" xfId="0" applyNumberFormat="1" applyFont="1" applyFill="1" applyBorder="1" applyAlignment="1">
      <alignment horizontal="center" vertical="center"/>
    </xf>
    <xf numFmtId="0" fontId="10" fillId="12" borderId="17" xfId="0" applyFont="1" applyFill="1" applyBorder="1" applyAlignment="1">
      <alignment horizontal="center" vertical="center"/>
    </xf>
    <xf numFmtId="164" fontId="10" fillId="12" borderId="18" xfId="0" applyNumberFormat="1" applyFont="1" applyFill="1" applyBorder="1" applyAlignment="1">
      <alignment horizontal="center" vertical="center"/>
    </xf>
    <xf numFmtId="2" fontId="10" fillId="12" borderId="19" xfId="0" applyNumberFormat="1" applyFont="1" applyFill="1" applyBorder="1" applyAlignment="1">
      <alignment horizontal="center" vertical="center"/>
    </xf>
    <xf numFmtId="0" fontId="51" fillId="0" borderId="0" xfId="0" applyFont="1" applyAlignment="1"/>
    <xf numFmtId="0" fontId="34" fillId="0" borderId="0" xfId="0" applyFont="1" applyAlignment="1">
      <alignment horizontal="center" wrapText="1"/>
    </xf>
    <xf numFmtId="0" fontId="22" fillId="0" borderId="1" xfId="0" applyFont="1" applyBorder="1" applyAlignment="1">
      <alignment horizontal="center" wrapText="1"/>
    </xf>
    <xf numFmtId="3" fontId="1" fillId="0" borderId="0" xfId="1" applyNumberFormat="1" applyFont="1" applyFill="1" applyAlignment="1">
      <alignment horizontal="center"/>
    </xf>
    <xf numFmtId="3" fontId="1" fillId="0" borderId="0" xfId="0" applyNumberFormat="1" applyFont="1" applyFill="1" applyAlignment="1">
      <alignment horizontal="center"/>
    </xf>
    <xf numFmtId="3" fontId="1" fillId="0" borderId="0" xfId="1" applyNumberFormat="1" applyFont="1" applyFill="1" applyAlignment="1">
      <alignment horizontal="center" vertical="center"/>
    </xf>
    <xf numFmtId="1" fontId="1" fillId="0" borderId="0" xfId="1" applyNumberFormat="1" applyFont="1" applyFill="1" applyAlignment="1">
      <alignment horizontal="center"/>
    </xf>
    <xf numFmtId="0" fontId="53" fillId="0" borderId="0" xfId="0" applyFont="1"/>
    <xf numFmtId="0" fontId="54" fillId="0" borderId="0" xfId="0" applyFont="1" applyFill="1" applyBorder="1" applyAlignment="1">
      <alignment horizontal="left" vertical="center"/>
    </xf>
    <xf numFmtId="0" fontId="22" fillId="0" borderId="23" xfId="0" applyFont="1" applyBorder="1" applyAlignment="1">
      <alignment horizontal="center"/>
    </xf>
    <xf numFmtId="0" fontId="55" fillId="0" borderId="0" xfId="0" applyFont="1"/>
    <xf numFmtId="1" fontId="1" fillId="0" borderId="0" xfId="1" applyNumberFormat="1" applyFont="1" applyAlignment="1">
      <alignment horizontal="center"/>
    </xf>
    <xf numFmtId="3" fontId="56" fillId="0" borderId="6" xfId="0" applyNumberFormat="1" applyFont="1" applyFill="1" applyBorder="1" applyAlignment="1">
      <alignment horizontal="center" vertical="center"/>
    </xf>
    <xf numFmtId="3" fontId="1" fillId="0" borderId="6" xfId="0" applyNumberFormat="1" applyFont="1" applyFill="1" applyBorder="1" applyAlignment="1">
      <alignment horizontal="center" vertical="center"/>
    </xf>
    <xf numFmtId="0" fontId="22" fillId="0" borderId="23" xfId="0" applyFont="1" applyBorder="1" applyAlignment="1">
      <alignment horizontal="center" wrapText="1"/>
    </xf>
    <xf numFmtId="0" fontId="7" fillId="0" borderId="0" xfId="0" applyFont="1" applyFill="1" applyAlignment="1">
      <alignment vertical="center"/>
    </xf>
    <xf numFmtId="0" fontId="31" fillId="0" borderId="0" xfId="0" applyFont="1" applyBorder="1" applyAlignment="1">
      <alignment vertical="center"/>
    </xf>
    <xf numFmtId="0" fontId="17" fillId="0" borderId="24" xfId="0" applyFont="1" applyBorder="1" applyAlignment="1">
      <alignment horizontal="center" vertical="center" wrapText="1"/>
    </xf>
    <xf numFmtId="3" fontId="14" fillId="0" borderId="25" xfId="0" applyNumberFormat="1" applyFont="1" applyBorder="1" applyAlignment="1">
      <alignment horizontal="center" vertical="center"/>
    </xf>
    <xf numFmtId="3" fontId="14" fillId="0" borderId="25" xfId="0" applyNumberFormat="1" applyFont="1" applyFill="1" applyBorder="1" applyAlignment="1">
      <alignment horizontal="center" vertical="center"/>
    </xf>
    <xf numFmtId="3" fontId="14" fillId="0" borderId="26" xfId="0" applyNumberFormat="1" applyFont="1" applyBorder="1" applyAlignment="1">
      <alignment horizontal="center" vertical="center"/>
    </xf>
    <xf numFmtId="0" fontId="30" fillId="0" borderId="27" xfId="0" applyFont="1" applyBorder="1" applyAlignment="1">
      <alignment horizontal="center"/>
    </xf>
    <xf numFmtId="0" fontId="52" fillId="0" borderId="0" xfId="0" applyFont="1" applyAlignment="1">
      <alignment horizontal="left" vertical="center"/>
    </xf>
    <xf numFmtId="0" fontId="25" fillId="0" borderId="0" xfId="0" applyFont="1" applyBorder="1" applyAlignment="1">
      <alignment horizontal="left" vertical="center"/>
    </xf>
    <xf numFmtId="0" fontId="9" fillId="7" borderId="0" xfId="0" applyFont="1" applyFill="1" applyAlignment="1">
      <alignment horizontal="center" vertical="center"/>
    </xf>
    <xf numFmtId="0" fontId="9" fillId="7" borderId="0" xfId="0" applyFont="1" applyFill="1" applyBorder="1" applyAlignment="1">
      <alignment horizontal="center" vertical="center"/>
    </xf>
    <xf numFmtId="0" fontId="9" fillId="7" borderId="0" xfId="0" applyFont="1" applyFill="1" applyAlignment="1">
      <alignment vertical="center"/>
    </xf>
    <xf numFmtId="0" fontId="10" fillId="7" borderId="0" xfId="0" applyFont="1" applyFill="1" applyAlignment="1">
      <alignment vertical="center"/>
    </xf>
    <xf numFmtId="0" fontId="19" fillId="0" borderId="0" xfId="0" applyFont="1" applyAlignment="1">
      <alignment vertical="center"/>
    </xf>
    <xf numFmtId="2" fontId="14" fillId="0" borderId="1" xfId="0" applyNumberFormat="1" applyFont="1" applyFill="1" applyBorder="1" applyAlignment="1">
      <alignment horizontal="center" vertical="center"/>
    </xf>
    <xf numFmtId="170" fontId="14" fillId="2" borderId="0" xfId="0" applyNumberFormat="1" applyFont="1" applyFill="1" applyAlignment="1">
      <alignment horizontal="center" vertical="center"/>
    </xf>
    <xf numFmtId="170" fontId="14" fillId="2" borderId="1" xfId="0" applyNumberFormat="1" applyFont="1" applyFill="1" applyBorder="1" applyAlignment="1">
      <alignment horizontal="center" vertical="center"/>
    </xf>
    <xf numFmtId="0" fontId="57" fillId="0" borderId="0" xfId="0" applyFont="1" applyBorder="1" applyAlignment="1">
      <alignment horizontal="left"/>
    </xf>
    <xf numFmtId="0" fontId="42" fillId="0" borderId="0" xfId="0" applyFont="1" applyAlignment="1">
      <alignment wrapText="1"/>
    </xf>
    <xf numFmtId="0" fontId="58" fillId="0" borderId="0" xfId="0" applyFont="1" applyBorder="1"/>
    <xf numFmtId="3" fontId="22" fillId="0" borderId="0" xfId="0" applyNumberFormat="1" applyFont="1" applyAlignment="1">
      <alignment horizontal="center"/>
    </xf>
    <xf numFmtId="0" fontId="13" fillId="0" borderId="0" xfId="0" applyFont="1" applyAlignment="1">
      <alignment wrapText="1"/>
    </xf>
    <xf numFmtId="0" fontId="49" fillId="0" borderId="0" xfId="0" applyFont="1" applyAlignment="1">
      <alignment horizontal="center"/>
    </xf>
    <xf numFmtId="0" fontId="48" fillId="0" borderId="0" xfId="0" applyFont="1"/>
    <xf numFmtId="0" fontId="59" fillId="0" borderId="0" xfId="0" applyFont="1" applyAlignment="1">
      <alignment wrapText="1"/>
    </xf>
    <xf numFmtId="0" fontId="38" fillId="0" borderId="35" xfId="0" applyFont="1" applyBorder="1" applyAlignment="1">
      <alignment vertical="center" wrapText="1"/>
    </xf>
    <xf numFmtId="0" fontId="38" fillId="0" borderId="36" xfId="0" applyFont="1" applyBorder="1" applyAlignment="1">
      <alignment horizontal="center" vertical="center" wrapText="1"/>
    </xf>
    <xf numFmtId="0" fontId="38" fillId="0" borderId="37" xfId="0" applyFont="1" applyBorder="1" applyAlignment="1">
      <alignment horizontal="center" vertical="center" wrapText="1"/>
    </xf>
    <xf numFmtId="0" fontId="60" fillId="0" borderId="38" xfId="0" applyFont="1" applyBorder="1" applyAlignment="1">
      <alignment horizontal="center" vertical="center" wrapText="1"/>
    </xf>
    <xf numFmtId="0" fontId="61" fillId="0" borderId="34"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9" xfId="0" applyFont="1" applyBorder="1" applyAlignment="1">
      <alignment horizontal="left" vertical="center" wrapText="1"/>
    </xf>
    <xf numFmtId="0" fontId="61" fillId="0" borderId="0" xfId="0" applyFont="1" applyAlignment="1">
      <alignment horizontal="center" vertical="center" wrapText="1"/>
    </xf>
    <xf numFmtId="0" fontId="14" fillId="0" borderId="44" xfId="0" applyFont="1" applyBorder="1" applyAlignment="1">
      <alignment horizontal="left" vertical="center" wrapText="1"/>
    </xf>
    <xf numFmtId="0" fontId="62" fillId="0" borderId="0" xfId="0" applyFont="1" applyAlignment="1">
      <alignment vertical="center"/>
    </xf>
    <xf numFmtId="0" fontId="15" fillId="0" borderId="0" xfId="0" applyFont="1" applyAlignment="1">
      <alignment horizontal="center" vertical="center" wrapText="1"/>
    </xf>
    <xf numFmtId="0" fontId="16" fillId="0" borderId="0" xfId="0" applyFont="1" applyBorder="1" applyAlignment="1">
      <alignment horizontal="center" wrapText="1"/>
    </xf>
    <xf numFmtId="0" fontId="16" fillId="0" borderId="0" xfId="0" applyFont="1" applyBorder="1" applyAlignment="1">
      <alignment horizontal="center"/>
    </xf>
    <xf numFmtId="0" fontId="14" fillId="0" borderId="42" xfId="0" applyFont="1" applyBorder="1" applyAlignment="1">
      <alignment horizontal="left" vertical="center" wrapText="1"/>
    </xf>
    <xf numFmtId="0" fontId="14" fillId="0" borderId="39" xfId="0" applyFont="1" applyBorder="1" applyAlignment="1">
      <alignment horizontal="left" vertical="center" wrapText="1"/>
    </xf>
    <xf numFmtId="0" fontId="14" fillId="0" borderId="41" xfId="0" applyFont="1" applyBorder="1" applyAlignment="1">
      <alignment horizontal="center" vertical="center" wrapText="1"/>
    </xf>
    <xf numFmtId="0" fontId="14" fillId="0" borderId="34"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8" xfId="0" applyFont="1" applyBorder="1" applyAlignment="1">
      <alignment horizontal="center" vertical="center" wrapText="1"/>
    </xf>
    <xf numFmtId="0" fontId="61" fillId="0" borderId="41" xfId="0" applyFont="1" applyBorder="1" applyAlignment="1">
      <alignment horizontal="center" vertical="center" wrapText="1"/>
    </xf>
    <xf numFmtId="0" fontId="61" fillId="0" borderId="0" xfId="0" applyFont="1" applyAlignment="1">
      <alignment horizontal="center" vertical="center" wrapText="1"/>
    </xf>
    <xf numFmtId="0" fontId="61" fillId="0" borderId="34" xfId="0" applyFont="1" applyBorder="1" applyAlignment="1">
      <alignment horizontal="center" vertical="center" wrapText="1"/>
    </xf>
    <xf numFmtId="0" fontId="14" fillId="0" borderId="0" xfId="0" applyFont="1" applyAlignment="1">
      <alignment horizontal="center" vertical="center" wrapText="1"/>
    </xf>
    <xf numFmtId="0" fontId="63" fillId="0" borderId="34" xfId="0" applyFont="1" applyBorder="1" applyAlignment="1">
      <alignment horizontal="left" vertical="center" wrapText="1"/>
    </xf>
    <xf numFmtId="0" fontId="15" fillId="0" borderId="0" xfId="0" applyFont="1" applyAlignment="1">
      <alignment horizontal="center"/>
    </xf>
    <xf numFmtId="0" fontId="16" fillId="0" borderId="0" xfId="0" applyFont="1" applyAlignment="1">
      <alignment horizontal="center"/>
    </xf>
    <xf numFmtId="0" fontId="15" fillId="0" borderId="0" xfId="0" applyFont="1" applyAlignment="1">
      <alignment horizontal="center" wrapText="1"/>
    </xf>
    <xf numFmtId="0" fontId="38" fillId="0" borderId="10"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22" fillId="0" borderId="0" xfId="0" applyFont="1" applyAlignment="1">
      <alignment horizontal="center"/>
    </xf>
    <xf numFmtId="0" fontId="0" fillId="4" borderId="0" xfId="0" applyFont="1" applyFill="1" applyAlignment="1">
      <alignment horizontal="center"/>
    </xf>
    <xf numFmtId="0" fontId="19" fillId="10" borderId="0" xfId="0" applyFont="1" applyFill="1" applyBorder="1" applyAlignment="1">
      <alignment horizontal="center" vertical="center"/>
    </xf>
    <xf numFmtId="0" fontId="16" fillId="0" borderId="0" xfId="0" applyFont="1" applyBorder="1" applyAlignment="1">
      <alignment horizontal="center" vertical="center"/>
    </xf>
    <xf numFmtId="0" fontId="19" fillId="0" borderId="0" xfId="0" applyFont="1" applyBorder="1" applyAlignment="1">
      <alignment horizontal="center" vertical="center"/>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1" fillId="0" borderId="28" xfId="0" applyFont="1" applyBorder="1" applyAlignment="1">
      <alignment horizontal="center" vertical="center"/>
    </xf>
    <xf numFmtId="0" fontId="31" fillId="0" borderId="29" xfId="0" applyFont="1" applyBorder="1" applyAlignment="1">
      <alignment horizontal="center" vertical="center"/>
    </xf>
    <xf numFmtId="0" fontId="31" fillId="0" borderId="30" xfId="0" applyFont="1" applyBorder="1" applyAlignment="1">
      <alignment horizontal="center" vertical="center"/>
    </xf>
    <xf numFmtId="0" fontId="31" fillId="0" borderId="31" xfId="0" applyFont="1" applyBorder="1" applyAlignment="1">
      <alignment horizontal="center" vertical="center"/>
    </xf>
    <xf numFmtId="0" fontId="31" fillId="0" borderId="32" xfId="0" applyFont="1" applyBorder="1" applyAlignment="1">
      <alignment horizontal="center" vertical="center"/>
    </xf>
    <xf numFmtId="0" fontId="31" fillId="0" borderId="33" xfId="0" applyFont="1" applyBorder="1" applyAlignment="1">
      <alignment horizontal="center" vertical="center"/>
    </xf>
    <xf numFmtId="0" fontId="42" fillId="0" borderId="0" xfId="0" applyFont="1" applyAlignment="1">
      <alignment horizontal="center" vertical="center" wrapText="1"/>
    </xf>
    <xf numFmtId="0" fontId="13" fillId="0" borderId="0" xfId="0" applyFont="1" applyAlignment="1">
      <alignment horizontal="center"/>
    </xf>
    <xf numFmtId="0" fontId="42" fillId="0" borderId="0" xfId="0" applyFont="1" applyAlignment="1">
      <alignment horizontal="center" wrapText="1"/>
    </xf>
    <xf numFmtId="0" fontId="13" fillId="0" borderId="0" xfId="0" applyFont="1" applyFill="1" applyBorder="1" applyAlignment="1">
      <alignment horizontal="center"/>
    </xf>
    <xf numFmtId="0" fontId="27" fillId="0" borderId="0" xfId="0" applyFont="1" applyFill="1" applyAlignment="1">
      <alignment horizontal="center"/>
    </xf>
    <xf numFmtId="0" fontId="16" fillId="2" borderId="0" xfId="0" applyFont="1" applyFill="1" applyAlignment="1">
      <alignment horizontal="center"/>
    </xf>
    <xf numFmtId="164" fontId="16" fillId="14" borderId="0" xfId="0" applyNumberFormat="1" applyFont="1" applyFill="1" applyAlignment="1">
      <alignment horizontal="center" wrapText="1"/>
    </xf>
  </cellXfs>
  <cellStyles count="2">
    <cellStyle name="Comma" xfId="1" builtinId="3"/>
    <cellStyle name="Normal" xfId="0" builtinId="0"/>
  </cellStyles>
  <dxfs count="0"/>
  <tableStyles count="0" defaultTableStyle="TableStyleMedium2" defaultPivotStyle="PivotStyleLight16"/>
  <colors>
    <mruColors>
      <color rgb="FF9A0000"/>
      <color rgb="FF0033CC"/>
      <color rgb="FF2A52AC"/>
      <color rgb="FFFF9900"/>
      <color rgb="FFF6C09C"/>
      <color rgb="FFFFCC00"/>
      <color rgb="FFE96C05"/>
      <color rgb="FFDCE6EC"/>
      <color rgb="FF7A4FE5"/>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9.xml"/><Relationship Id="rId1" Type="http://schemas.microsoft.com/office/2011/relationships/chartStyle" Target="style9.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9.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5.xml"/><Relationship Id="rId1" Type="http://schemas.microsoft.com/office/2011/relationships/chartStyle" Target="style15.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6.xml"/><Relationship Id="rId1" Type="http://schemas.microsoft.com/office/2011/relationships/chartStyle" Target="style16.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7.xml"/><Relationship Id="rId1" Type="http://schemas.microsoft.com/office/2011/relationships/chartStyle" Target="style17.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8.xml"/><Relationship Id="rId1" Type="http://schemas.microsoft.com/office/2011/relationships/chartStyle" Target="style18.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9.xml"/><Relationship Id="rId1" Type="http://schemas.microsoft.com/office/2011/relationships/chartStyle" Target="style19.xml"/></Relationships>
</file>

<file path=xl/charts/_rels/chart26.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7.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8.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31.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5.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25.xml"/><Relationship Id="rId1" Type="http://schemas.microsoft.com/office/2011/relationships/chartStyle" Target="style25.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6.xml"/><Relationship Id="rId1" Type="http://schemas.microsoft.com/office/2011/relationships/chartStyle" Target="style26.xml"/></Relationships>
</file>

<file path=xl/charts/_rels/chart44.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8.xml"/><Relationship Id="rId1" Type="http://schemas.microsoft.com/office/2011/relationships/chartStyle" Target="style28.xml"/></Relationships>
</file>

<file path=xl/charts/_rels/chart46.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47.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48.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4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50.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51.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30.xml"/><Relationship Id="rId1" Type="http://schemas.microsoft.com/office/2011/relationships/chartStyle" Target="style30.xml"/></Relationships>
</file>

<file path=xl/charts/_rels/chart52.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53.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1.xml"/><Relationship Id="rId1" Type="http://schemas.microsoft.com/office/2011/relationships/chartStyle" Target="style31.xml"/></Relationships>
</file>

<file path=xl/charts/_rels/chart54.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2.xml"/><Relationship Id="rId1" Type="http://schemas.microsoft.com/office/2011/relationships/chartStyle" Target="style32.xml"/></Relationships>
</file>

<file path=xl/charts/_rels/chart55.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56.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57.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58.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33.xml"/><Relationship Id="rId1" Type="http://schemas.microsoft.com/office/2011/relationships/chartStyle" Target="style33.xml"/></Relationships>
</file>

<file path=xl/charts/_rels/chart59.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0.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34.xml"/><Relationship Id="rId1" Type="http://schemas.microsoft.com/office/2011/relationships/chartStyle" Target="style34.xml"/></Relationships>
</file>

<file path=xl/charts/_rels/chart61.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62.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63.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64.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GKM Plume Reconstruction in Cement Creek at USGS Gage</a:t>
            </a:r>
          </a:p>
        </c:rich>
      </c:tx>
      <c:layout>
        <c:manualLayout>
          <c:xMode val="edge"/>
          <c:yMode val="edge"/>
          <c:x val="0.21866469709952743"/>
          <c:y val="4.166668103143644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2059927327479"/>
          <c:y val="0.13847615074734151"/>
          <c:w val="0.77610235785487514"/>
          <c:h val="0.75850284339457563"/>
        </c:manualLayout>
      </c:layout>
      <c:scatterChart>
        <c:scatterStyle val="smoothMarker"/>
        <c:varyColors val="0"/>
        <c:ser>
          <c:idx val="0"/>
          <c:order val="0"/>
          <c:tx>
            <c:v>Total Modeld</c:v>
          </c:tx>
          <c:spPr>
            <a:ln w="19050" cap="rnd">
              <a:solidFill>
                <a:schemeClr val="accent2">
                  <a:lumMod val="75000"/>
                </a:schemeClr>
              </a:solidFill>
              <a:round/>
            </a:ln>
            <a:effectLst/>
          </c:spPr>
          <c:marker>
            <c:symbol val="none"/>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Plume'!$D$4:$D$106</c:f>
              <c:numCache>
                <c:formatCode>0</c:formatCode>
                <c:ptCount val="10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numCache>
            </c:numRef>
          </c:yVal>
          <c:smooth val="1"/>
          <c:extLst>
            <c:ext xmlns:c16="http://schemas.microsoft.com/office/drawing/2014/chart" uri="{C3380CC4-5D6E-409C-BE32-E72D297353CC}">
              <c16:uniqueId val="{00000000-6A87-4119-A9D2-3FA36000E713}"/>
            </c:ext>
          </c:extLst>
        </c:ser>
        <c:ser>
          <c:idx val="1"/>
          <c:order val="1"/>
          <c:tx>
            <c:v>Samples--Dissolved</c:v>
          </c:tx>
          <c:spPr>
            <a:ln w="19050" cap="rnd">
              <a:solidFill>
                <a:schemeClr val="accent2">
                  <a:lumMod val="75000"/>
                </a:schemeClr>
              </a:solidFill>
              <a:round/>
            </a:ln>
            <a:effectLst/>
          </c:spPr>
          <c:marker>
            <c:symbol val="circle"/>
            <c:size val="9"/>
            <c:spPr>
              <a:solidFill>
                <a:schemeClr val="accent2">
                  <a:lumMod val="60000"/>
                  <a:lumOff val="40000"/>
                </a:schemeClr>
              </a:solidFill>
              <a:ln w="9525">
                <a:solidFill>
                  <a:schemeClr val="tx1">
                    <a:lumMod val="65000"/>
                    <a:lumOff val="35000"/>
                  </a:schemeClr>
                </a:solidFill>
              </a:ln>
              <a:effectLst/>
            </c:spPr>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Plume'!$G$4:$G$106</c:f>
              <c:numCache>
                <c:formatCode>#,##0.0</c:formatCode>
                <c:ptCount val="103"/>
                <c:pt idx="14" formatCode="0">
                  <c:v>11241.6312</c:v>
                </c:pt>
                <c:pt idx="28" formatCode="0">
                  <c:v>998.21937800000012</c:v>
                </c:pt>
                <c:pt idx="42" formatCode="0">
                  <c:v>322.53517699999998</c:v>
                </c:pt>
                <c:pt idx="70" formatCode="0">
                  <c:v>158.85979200000003</c:v>
                </c:pt>
                <c:pt idx="102" formatCode="0">
                  <c:v>373.94439999999992</c:v>
                </c:pt>
              </c:numCache>
            </c:numRef>
          </c:yVal>
          <c:smooth val="1"/>
          <c:extLst>
            <c:ext xmlns:c16="http://schemas.microsoft.com/office/drawing/2014/chart" uri="{C3380CC4-5D6E-409C-BE32-E72D297353CC}">
              <c16:uniqueId val="{00000001-6A87-4119-A9D2-3FA36000E713}"/>
            </c:ext>
          </c:extLst>
        </c:ser>
        <c:ser>
          <c:idx val="2"/>
          <c:order val="2"/>
          <c:tx>
            <c:v>Dissolved Modeled</c:v>
          </c:tx>
          <c:spPr>
            <a:ln w="19050" cap="rnd">
              <a:solidFill>
                <a:schemeClr val="accent1">
                  <a:lumMod val="60000"/>
                  <a:lumOff val="40000"/>
                </a:schemeClr>
              </a:solidFill>
              <a:round/>
            </a:ln>
            <a:effectLst/>
          </c:spPr>
          <c:marker>
            <c:symbol val="none"/>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Plume'!$E$4:$E$106</c:f>
              <c:numCache>
                <c:formatCode>0</c:formatCode>
                <c:ptCount val="103"/>
                <c:pt idx="0">
                  <c:v>30.240866666666761</c:v>
                </c:pt>
                <c:pt idx="1">
                  <c:v>1325.1272824599996</c:v>
                </c:pt>
                <c:pt idx="2">
                  <c:v>1184.754933325843</c:v>
                </c:pt>
                <c:pt idx="3">
                  <c:v>517.11655645220594</c:v>
                </c:pt>
                <c:pt idx="4">
                  <c:v>517.11655645220594</c:v>
                </c:pt>
                <c:pt idx="5">
                  <c:v>497.18137474609398</c:v>
                </c:pt>
                <c:pt idx="6">
                  <c:v>486.24917832661276</c:v>
                </c:pt>
                <c:pt idx="7">
                  <c:v>343.13678883522698</c:v>
                </c:pt>
                <c:pt idx="8">
                  <c:v>279.93900999999994</c:v>
                </c:pt>
                <c:pt idx="9">
                  <c:v>293.84252134375015</c:v>
                </c:pt>
                <c:pt idx="10">
                  <c:v>279.93900999999994</c:v>
                </c:pt>
                <c:pt idx="11">
                  <c:v>279.93900999999994</c:v>
                </c:pt>
                <c:pt idx="12">
                  <c:v>249.87736385135156</c:v>
                </c:pt>
                <c:pt idx="13">
                  <c:v>216.38010100000002</c:v>
                </c:pt>
                <c:pt idx="14">
                  <c:v>216.38010000000003</c:v>
                </c:pt>
                <c:pt idx="15">
                  <c:v>206.12724928571424</c:v>
                </c:pt>
                <c:pt idx="16">
                  <c:v>195.87439857142874</c:v>
                </c:pt>
                <c:pt idx="17">
                  <c:v>185.62154785714284</c:v>
                </c:pt>
                <c:pt idx="18">
                  <c:v>175.36869714285729</c:v>
                </c:pt>
                <c:pt idx="19">
                  <c:v>165.11584642857139</c:v>
                </c:pt>
                <c:pt idx="20">
                  <c:v>154.86299571428566</c:v>
                </c:pt>
                <c:pt idx="21">
                  <c:v>144.61014500000005</c:v>
                </c:pt>
                <c:pt idx="22">
                  <c:v>134.35729428571426</c:v>
                </c:pt>
                <c:pt idx="23">
                  <c:v>124.10444357142859</c:v>
                </c:pt>
                <c:pt idx="24">
                  <c:v>113.85159285714298</c:v>
                </c:pt>
                <c:pt idx="25">
                  <c:v>103.59874214285725</c:v>
                </c:pt>
                <c:pt idx="26">
                  <c:v>93.345891428571377</c:v>
                </c:pt>
                <c:pt idx="27">
                  <c:v>83.093040714285735</c:v>
                </c:pt>
                <c:pt idx="28">
                  <c:v>72.840190000000007</c:v>
                </c:pt>
                <c:pt idx="29">
                  <c:v>71.268170000000055</c:v>
                </c:pt>
                <c:pt idx="30">
                  <c:v>69.696150000000017</c:v>
                </c:pt>
                <c:pt idx="31">
                  <c:v>68.124130000000065</c:v>
                </c:pt>
                <c:pt idx="32">
                  <c:v>66.552109999999999</c:v>
                </c:pt>
                <c:pt idx="33">
                  <c:v>64.980090000000018</c:v>
                </c:pt>
                <c:pt idx="34">
                  <c:v>63.408069999999981</c:v>
                </c:pt>
                <c:pt idx="35">
                  <c:v>61.836049999999943</c:v>
                </c:pt>
                <c:pt idx="36">
                  <c:v>60.26403000000002</c:v>
                </c:pt>
                <c:pt idx="37">
                  <c:v>58.69201000000001</c:v>
                </c:pt>
                <c:pt idx="38">
                  <c:v>57.119989999999973</c:v>
                </c:pt>
                <c:pt idx="39">
                  <c:v>55.547970000000021</c:v>
                </c:pt>
                <c:pt idx="40">
                  <c:v>53.975950000000012</c:v>
                </c:pt>
                <c:pt idx="41">
                  <c:v>52.403929999999946</c:v>
                </c:pt>
                <c:pt idx="42">
                  <c:v>50.831910000000022</c:v>
                </c:pt>
                <c:pt idx="43">
                  <c:v>50.530032857142885</c:v>
                </c:pt>
                <c:pt idx="44">
                  <c:v>50.22815571428572</c:v>
                </c:pt>
                <c:pt idx="45">
                  <c:v>49.926278571428554</c:v>
                </c:pt>
                <c:pt idx="46">
                  <c:v>49.624401428571446</c:v>
                </c:pt>
                <c:pt idx="47">
                  <c:v>49.32252428571428</c:v>
                </c:pt>
                <c:pt idx="48">
                  <c:v>49.020647142857143</c:v>
                </c:pt>
                <c:pt idx="49">
                  <c:v>48.718770000000006</c:v>
                </c:pt>
                <c:pt idx="50">
                  <c:v>48.416892857142898</c:v>
                </c:pt>
                <c:pt idx="51">
                  <c:v>48.115015714285789</c:v>
                </c:pt>
                <c:pt idx="52">
                  <c:v>47.813138571428567</c:v>
                </c:pt>
                <c:pt idx="53">
                  <c:v>47.511261428571373</c:v>
                </c:pt>
                <c:pt idx="54">
                  <c:v>47.209384285714265</c:v>
                </c:pt>
                <c:pt idx="55">
                  <c:v>46.907507142857128</c:v>
                </c:pt>
                <c:pt idx="56">
                  <c:v>46.605629999999991</c:v>
                </c:pt>
                <c:pt idx="57">
                  <c:v>46.303752857142825</c:v>
                </c:pt>
                <c:pt idx="58">
                  <c:v>46.001875714285688</c:v>
                </c:pt>
                <c:pt idx="59">
                  <c:v>45.699998571428523</c:v>
                </c:pt>
                <c:pt idx="60">
                  <c:v>45.398121428571443</c:v>
                </c:pt>
                <c:pt idx="61">
                  <c:v>45.096244285714306</c:v>
                </c:pt>
                <c:pt idx="62">
                  <c:v>44.794367142857169</c:v>
                </c:pt>
                <c:pt idx="63">
                  <c:v>44.49249000000006</c:v>
                </c:pt>
                <c:pt idx="64">
                  <c:v>44.190612857142838</c:v>
                </c:pt>
                <c:pt idx="65">
                  <c:v>43.888735714285673</c:v>
                </c:pt>
                <c:pt idx="66">
                  <c:v>43.586858571428593</c:v>
                </c:pt>
                <c:pt idx="67">
                  <c:v>43.284981428571427</c:v>
                </c:pt>
                <c:pt idx="68">
                  <c:v>42.983104285714234</c:v>
                </c:pt>
                <c:pt idx="69">
                  <c:v>42.681227142857153</c:v>
                </c:pt>
                <c:pt idx="70">
                  <c:v>42.379349999999988</c:v>
                </c:pt>
                <c:pt idx="71">
                  <c:v>42.196608124999926</c:v>
                </c:pt>
                <c:pt idx="72">
                  <c:v>42.013866250000035</c:v>
                </c:pt>
                <c:pt idx="73">
                  <c:v>41.83112437500003</c:v>
                </c:pt>
                <c:pt idx="74">
                  <c:v>41.648382500000025</c:v>
                </c:pt>
                <c:pt idx="75">
                  <c:v>41.465640625000049</c:v>
                </c:pt>
                <c:pt idx="76">
                  <c:v>41.282898750000015</c:v>
                </c:pt>
                <c:pt idx="77">
                  <c:v>41.10015687500001</c:v>
                </c:pt>
                <c:pt idx="78">
                  <c:v>40.917415000000034</c:v>
                </c:pt>
                <c:pt idx="79">
                  <c:v>40.734673125</c:v>
                </c:pt>
                <c:pt idx="80">
                  <c:v>40.551931250000024</c:v>
                </c:pt>
                <c:pt idx="81">
                  <c:v>40.369189375000047</c:v>
                </c:pt>
                <c:pt idx="82">
                  <c:v>40.186447500000014</c:v>
                </c:pt>
                <c:pt idx="83">
                  <c:v>40.003705625000009</c:v>
                </c:pt>
                <c:pt idx="84">
                  <c:v>39.820963750000004</c:v>
                </c:pt>
                <c:pt idx="85">
                  <c:v>39.638221875000028</c:v>
                </c:pt>
                <c:pt idx="86">
                  <c:v>39.455479999999966</c:v>
                </c:pt>
                <c:pt idx="87">
                  <c:v>39.272738125000046</c:v>
                </c:pt>
                <c:pt idx="88">
                  <c:v>39.089996249999984</c:v>
                </c:pt>
                <c:pt idx="89">
                  <c:v>38.907254375000036</c:v>
                </c:pt>
                <c:pt idx="90">
                  <c:v>38.724512500000088</c:v>
                </c:pt>
                <c:pt idx="91">
                  <c:v>38.541770624999998</c:v>
                </c:pt>
                <c:pt idx="92">
                  <c:v>38.359028749999993</c:v>
                </c:pt>
                <c:pt idx="93">
                  <c:v>38.176286874999988</c:v>
                </c:pt>
                <c:pt idx="94">
                  <c:v>37.993544999999983</c:v>
                </c:pt>
                <c:pt idx="95">
                  <c:v>37.810803125000035</c:v>
                </c:pt>
                <c:pt idx="96">
                  <c:v>37.628061250000059</c:v>
                </c:pt>
                <c:pt idx="97">
                  <c:v>37.445319374999997</c:v>
                </c:pt>
                <c:pt idx="98">
                  <c:v>37.262577500000049</c:v>
                </c:pt>
                <c:pt idx="99">
                  <c:v>37.079835625000044</c:v>
                </c:pt>
                <c:pt idx="100">
                  <c:v>36.897093749999982</c:v>
                </c:pt>
                <c:pt idx="101">
                  <c:v>36.714351875000034</c:v>
                </c:pt>
                <c:pt idx="102">
                  <c:v>36.531610000000029</c:v>
                </c:pt>
              </c:numCache>
            </c:numRef>
          </c:yVal>
          <c:smooth val="1"/>
          <c:extLst>
            <c:ext xmlns:c16="http://schemas.microsoft.com/office/drawing/2014/chart" uri="{C3380CC4-5D6E-409C-BE32-E72D297353CC}">
              <c16:uniqueId val="{00000002-6A87-4119-A9D2-3FA36000E713}"/>
            </c:ext>
          </c:extLst>
        </c:ser>
        <c:ser>
          <c:idx val="3"/>
          <c:order val="3"/>
          <c:tx>
            <c:v>Dissolved Samples</c:v>
          </c:tx>
          <c:spPr>
            <a:ln w="19050" cap="rnd">
              <a:noFill/>
              <a:round/>
            </a:ln>
            <a:effectLst/>
          </c:spPr>
          <c:marker>
            <c:symbol val="triangle"/>
            <c:size val="7"/>
            <c:spPr>
              <a:solidFill>
                <a:schemeClr val="accent5">
                  <a:lumMod val="60000"/>
                  <a:lumOff val="40000"/>
                </a:schemeClr>
              </a:solidFill>
              <a:ln w="9525">
                <a:solidFill>
                  <a:schemeClr val="accent1">
                    <a:lumMod val="75000"/>
                  </a:schemeClr>
                </a:solidFill>
              </a:ln>
              <a:effectLst/>
            </c:spPr>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Plume'!$H$4:$H$106</c:f>
              <c:numCache>
                <c:formatCode>General</c:formatCode>
                <c:ptCount val="103"/>
                <c:pt idx="14" formatCode="0">
                  <c:v>216.38010000000003</c:v>
                </c:pt>
                <c:pt idx="28" formatCode="0">
                  <c:v>72.840190000000007</c:v>
                </c:pt>
                <c:pt idx="42" formatCode="0">
                  <c:v>50.831910000000022</c:v>
                </c:pt>
                <c:pt idx="70" formatCode="0">
                  <c:v>42.379349999999988</c:v>
                </c:pt>
                <c:pt idx="102" formatCode="0">
                  <c:v>36.531610000000029</c:v>
                </c:pt>
              </c:numCache>
            </c:numRef>
          </c:yVal>
          <c:smooth val="1"/>
          <c:extLst>
            <c:ext xmlns:c16="http://schemas.microsoft.com/office/drawing/2014/chart" uri="{C3380CC4-5D6E-409C-BE32-E72D297353CC}">
              <c16:uniqueId val="{00000003-6A87-4119-A9D2-3FA36000E713}"/>
            </c:ext>
          </c:extLst>
        </c:ser>
        <c:dLbls>
          <c:showLegendKey val="0"/>
          <c:showVal val="0"/>
          <c:showCatName val="0"/>
          <c:showSerName val="0"/>
          <c:showPercent val="0"/>
          <c:showBubbleSize val="0"/>
        </c:dLbls>
        <c:axId val="782993264"/>
        <c:axId val="782993656"/>
      </c:scatterChart>
      <c:valAx>
        <c:axId val="782993264"/>
        <c:scaling>
          <c:orientation val="minMax"/>
          <c:max val="42222.25"/>
          <c:min val="42221.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82993656"/>
        <c:crosses val="autoZero"/>
        <c:crossBetween val="midCat"/>
        <c:majorUnit val="0.125"/>
        <c:minorUnit val="6.2500000000000014E-2"/>
      </c:valAx>
      <c:valAx>
        <c:axId val="782993656"/>
        <c:scaling>
          <c:orientation val="minMax"/>
          <c:max val="50000"/>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2698472657676374E-2"/>
              <c:y val="0.23299127943556797"/>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993264"/>
        <c:crosses val="autoZero"/>
        <c:crossBetween val="midCat"/>
        <c:majorUnit val="10000"/>
        <c:minorUnit val="5000"/>
      </c:valAx>
      <c:spPr>
        <a:noFill/>
        <a:ln>
          <a:solidFill>
            <a:schemeClr val="bg1">
              <a:lumMod val="50000"/>
            </a:schemeClr>
          </a:solidFill>
        </a:ln>
        <a:effectLst/>
      </c:spPr>
    </c:plotArea>
    <c:legend>
      <c:legendPos val="t"/>
      <c:layout>
        <c:manualLayout>
          <c:xMode val="edge"/>
          <c:yMode val="edge"/>
          <c:x val="0.37065139523155338"/>
          <c:y val="0.20149159727228483"/>
          <c:w val="0.54580751258647509"/>
          <c:h val="0.16838070444882994"/>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A1B2-4C7B-8457-78DDCCF26B76}"/>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A1B2-4C7B-8457-78DDCCF26B76}"/>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A1B2-4C7B-8457-78DDCCF26B76}"/>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A1B2-4C7B-8457-78DDCCF26B76}"/>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A1B2-4C7B-8457-78DDCCF26B76}"/>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A1B2-4C7B-8457-78DDCCF26B76}"/>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Conc'!$U$4:$U$15</c15:sqref>
                  </c15:fullRef>
                </c:ext>
              </c:extLst>
              <c:f>'Fig 5-27 SJ Peak Conc'!$U$10:$U$15</c:f>
              <c:numCache>
                <c:formatCode>#,##0.000</c:formatCode>
                <c:ptCount val="6"/>
                <c:pt idx="0">
                  <c:v>54.75</c:v>
                </c:pt>
                <c:pt idx="1">
                  <c:v>35.524999999999999</c:v>
                </c:pt>
                <c:pt idx="2">
                  <c:v>35</c:v>
                </c:pt>
                <c:pt idx="3">
                  <c:v>31.984615384615374</c:v>
                </c:pt>
                <c:pt idx="4">
                  <c:v>38</c:v>
                </c:pt>
                <c:pt idx="5">
                  <c:v>35.9</c:v>
                </c:pt>
              </c:numCache>
            </c:numRef>
          </c:val>
          <c:extLst>
            <c:ext xmlns:c16="http://schemas.microsoft.com/office/drawing/2014/chart" uri="{C3380CC4-5D6E-409C-BE32-E72D297353CC}">
              <c16:uniqueId val="{0000000C-A1B2-4C7B-8457-78DDCCF26B76}"/>
            </c:ext>
          </c:extLst>
        </c:ser>
        <c:dLbls>
          <c:showLegendKey val="0"/>
          <c:showVal val="0"/>
          <c:showCatName val="0"/>
          <c:showSerName val="0"/>
          <c:showPercent val="0"/>
          <c:showBubbleSize val="0"/>
        </c:dLbls>
        <c:gapWidth val="150"/>
        <c:axId val="694885880"/>
        <c:axId val="694886272"/>
      </c:barChart>
      <c:catAx>
        <c:axId val="694885880"/>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4886272"/>
        <c:crossesAt val="0.1"/>
        <c:auto val="1"/>
        <c:lblAlgn val="ctr"/>
        <c:lblOffset val="100"/>
        <c:noMultiLvlLbl val="0"/>
      </c:catAx>
      <c:valAx>
        <c:axId val="69488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6.9825547424946441E-3"/>
              <c:y val="0.2556598745767466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48858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b="1"/>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6324420198328451"/>
          <c:y val="0.10724969935579867"/>
          <c:w val="0.81172735660602147"/>
          <c:h val="0.68355896045365927"/>
        </c:manualLayout>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A653-4011-8108-8C1151E96B50}"/>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A653-4011-8108-8C1151E96B50}"/>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A653-4011-8108-8C1151E96B50}"/>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A653-4011-8108-8C1151E96B50}"/>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A653-4011-8108-8C1151E96B50}"/>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A653-4011-8108-8C1151E96B50}"/>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Conc'!$M$4:$M$15</c15:sqref>
                  </c15:fullRef>
                </c:ext>
              </c:extLst>
              <c:f>'Fig 5-27 SJ Peak Conc'!$M$10:$M$15</c:f>
              <c:numCache>
                <c:formatCode>#,##0.000</c:formatCode>
                <c:ptCount val="6"/>
                <c:pt idx="0">
                  <c:v>3.9495000000000002E-2</c:v>
                </c:pt>
                <c:pt idx="1">
                  <c:v>1.3194999999999998E-2</c:v>
                </c:pt>
                <c:pt idx="2">
                  <c:v>1.2215134615384612E-2</c:v>
                </c:pt>
                <c:pt idx="3">
                  <c:v>1.2623076923076926E-2</c:v>
                </c:pt>
                <c:pt idx="4">
                  <c:v>1.225E-2</c:v>
                </c:pt>
                <c:pt idx="5">
                  <c:v>1.3299999999999999E-2</c:v>
                </c:pt>
              </c:numCache>
            </c:numRef>
          </c:val>
          <c:extLst>
            <c:ext xmlns:c16="http://schemas.microsoft.com/office/drawing/2014/chart" uri="{C3380CC4-5D6E-409C-BE32-E72D297353CC}">
              <c16:uniqueId val="{0000000C-A653-4011-8108-8C1151E96B50}"/>
            </c:ext>
          </c:extLst>
        </c:ser>
        <c:dLbls>
          <c:showLegendKey val="0"/>
          <c:showVal val="0"/>
          <c:showCatName val="0"/>
          <c:showSerName val="0"/>
          <c:showPercent val="0"/>
          <c:showBubbleSize val="0"/>
        </c:dLbls>
        <c:gapWidth val="150"/>
        <c:axId val="694887056"/>
        <c:axId val="694887448"/>
      </c:barChart>
      <c:catAx>
        <c:axId val="6948870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7448"/>
        <c:crossesAt val="1.0000000000000003E-4"/>
        <c:auto val="1"/>
        <c:lblAlgn val="ctr"/>
        <c:lblOffset val="100"/>
        <c:noMultiLvlLbl val="0"/>
      </c:catAx>
      <c:valAx>
        <c:axId val="694887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b="1"/>
                  <a:t>Total Concentration (mg/L)</a:t>
                </a:r>
              </a:p>
            </c:rich>
          </c:tx>
          <c:layout>
            <c:manualLayout>
              <c:xMode val="edge"/>
              <c:yMode val="edge"/>
              <c:x val="4.5743283796010142E-2"/>
              <c:y val="0.1804688081809842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70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39789435023693709"/>
          <c:y val="2.476229306288170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08B9-4DC2-8505-BA40A43A17A3}"/>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08B9-4DC2-8505-BA40A43A17A3}"/>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08B9-4DC2-8505-BA40A43A17A3}"/>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08B9-4DC2-8505-BA40A43A17A3}"/>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08B9-4DC2-8505-BA40A43A17A3}"/>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08B9-4DC2-8505-BA40A43A17A3}"/>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Conc'!$T$4:$T$15</c15:sqref>
                  </c15:fullRef>
                </c:ext>
              </c:extLst>
              <c:f>'Fig 5-27 SJ Peak Conc'!$T$10:$T$15</c:f>
              <c:numCache>
                <c:formatCode>#,##0.000</c:formatCode>
                <c:ptCount val="6"/>
                <c:pt idx="0">
                  <c:v>0.17005500000000001</c:v>
                </c:pt>
                <c:pt idx="1">
                  <c:v>6.0899999999999989E-2</c:v>
                </c:pt>
                <c:pt idx="2">
                  <c:v>6.2128500000000003E-2</c:v>
                </c:pt>
                <c:pt idx="3">
                  <c:v>3.0742307692307694E-2</c:v>
                </c:pt>
                <c:pt idx="4">
                  <c:v>5.8800000000000005E-2</c:v>
                </c:pt>
                <c:pt idx="5">
                  <c:v>6.0999999999999999E-2</c:v>
                </c:pt>
              </c:numCache>
            </c:numRef>
          </c:val>
          <c:extLst>
            <c:ext xmlns:c16="http://schemas.microsoft.com/office/drawing/2014/chart" uri="{C3380CC4-5D6E-409C-BE32-E72D297353CC}">
              <c16:uniqueId val="{0000000C-08B9-4DC2-8505-BA40A43A17A3}"/>
            </c:ext>
          </c:extLst>
        </c:ser>
        <c:dLbls>
          <c:showLegendKey val="0"/>
          <c:showVal val="0"/>
          <c:showCatName val="0"/>
          <c:showSerName val="0"/>
          <c:showPercent val="0"/>
          <c:showBubbleSize val="0"/>
        </c:dLbls>
        <c:gapWidth val="150"/>
        <c:axId val="557712008"/>
        <c:axId val="557710048"/>
      </c:barChart>
      <c:catAx>
        <c:axId val="5577120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0048"/>
        <c:crossesAt val="1.0000000000000003E-4"/>
        <c:auto val="1"/>
        <c:lblAlgn val="ctr"/>
        <c:lblOffset val="100"/>
        <c:noMultiLvlLbl val="0"/>
      </c:catAx>
      <c:valAx>
        <c:axId val="5577100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1.1613590963245634E-2"/>
              <c:y val="0.1664579413441169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20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37741653453727841"/>
          <c:y val="3.734099275326433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D064-4FC0-AE3F-F349C0AB9BB5}"/>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D064-4FC0-AE3F-F349C0AB9BB5}"/>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D064-4FC0-AE3F-F349C0AB9BB5}"/>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D064-4FC0-AE3F-F349C0AB9BB5}"/>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D064-4FC0-AE3F-F349C0AB9BB5}"/>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D064-4FC0-AE3F-F349C0AB9BB5}"/>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Conc'!$V$4:$V$15</c15:sqref>
                  </c15:fullRef>
                </c:ext>
              </c:extLst>
              <c:f>'Fig 5-27 SJ Peak Conc'!$V$10:$V$15</c:f>
              <c:numCache>
                <c:formatCode>#,##0.000</c:formatCode>
                <c:ptCount val="6"/>
                <c:pt idx="0">
                  <c:v>0.82800000000000007</c:v>
                </c:pt>
                <c:pt idx="1">
                  <c:v>0.31464999999999999</c:v>
                </c:pt>
                <c:pt idx="2">
                  <c:v>0.17</c:v>
                </c:pt>
                <c:pt idx="3">
                  <c:v>0.16438461538461538</c:v>
                </c:pt>
                <c:pt idx="4">
                  <c:v>9.1749999999999998E-2</c:v>
                </c:pt>
                <c:pt idx="5">
                  <c:v>7.51E-2</c:v>
                </c:pt>
              </c:numCache>
            </c:numRef>
          </c:val>
          <c:extLst>
            <c:ext xmlns:c16="http://schemas.microsoft.com/office/drawing/2014/chart" uri="{C3380CC4-5D6E-409C-BE32-E72D297353CC}">
              <c16:uniqueId val="{0000000C-D064-4FC0-AE3F-F349C0AB9BB5}"/>
            </c:ext>
          </c:extLst>
        </c:ser>
        <c:dLbls>
          <c:showLegendKey val="0"/>
          <c:showVal val="0"/>
          <c:showCatName val="0"/>
          <c:showSerName val="0"/>
          <c:showPercent val="0"/>
          <c:showBubbleSize val="0"/>
        </c:dLbls>
        <c:gapWidth val="150"/>
        <c:axId val="557708480"/>
        <c:axId val="557710440"/>
      </c:barChart>
      <c:catAx>
        <c:axId val="5577084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0440"/>
        <c:crossesAt val="1.0000000000000003E-4"/>
        <c:auto val="1"/>
        <c:lblAlgn val="ctr"/>
        <c:lblOffset val="100"/>
        <c:noMultiLvlLbl val="0"/>
      </c:catAx>
      <c:valAx>
        <c:axId val="55771044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4.7876523966927341E-3"/>
              <c:y val="0.1588009046039056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084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7C17-4217-8AF7-4F317746C675}"/>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7C17-4217-8AF7-4F317746C675}"/>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7C17-4217-8AF7-4F317746C675}"/>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7C17-4217-8AF7-4F317746C675}"/>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7C17-4217-8AF7-4F317746C675}"/>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7C17-4217-8AF7-4F317746C675}"/>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Conc'!$AH$4:$AH$15</c15:sqref>
                  </c15:fullRef>
                </c:ext>
              </c:extLst>
              <c:f>'Fig 5-27 SJ Peak Conc'!$AH$10:$AH$15</c:f>
              <c:numCache>
                <c:formatCode>#,##0.000</c:formatCode>
                <c:ptCount val="6"/>
                <c:pt idx="0">
                  <c:v>0.54405000000000003</c:v>
                </c:pt>
                <c:pt idx="1">
                  <c:v>0.18269999999999997</c:v>
                </c:pt>
                <c:pt idx="2">
                  <c:v>0.18225899999999998</c:v>
                </c:pt>
                <c:pt idx="3">
                  <c:v>0.16</c:v>
                </c:pt>
                <c:pt idx="4">
                  <c:v>0.16350000000000001</c:v>
                </c:pt>
                <c:pt idx="5">
                  <c:v>0.16800000000000001</c:v>
                </c:pt>
              </c:numCache>
            </c:numRef>
          </c:val>
          <c:extLst>
            <c:ext xmlns:c16="http://schemas.microsoft.com/office/drawing/2014/chart" uri="{C3380CC4-5D6E-409C-BE32-E72D297353CC}">
              <c16:uniqueId val="{0000000C-7C17-4217-8AF7-4F317746C675}"/>
            </c:ext>
          </c:extLst>
        </c:ser>
        <c:dLbls>
          <c:showLegendKey val="0"/>
          <c:showVal val="0"/>
          <c:showCatName val="0"/>
          <c:showSerName val="0"/>
          <c:showPercent val="0"/>
          <c:showBubbleSize val="0"/>
        </c:dLbls>
        <c:gapWidth val="150"/>
        <c:axId val="557719848"/>
        <c:axId val="557713968"/>
      </c:barChart>
      <c:catAx>
        <c:axId val="557719848"/>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3968"/>
        <c:crossesAt val="1.0000000000000002E-3"/>
        <c:auto val="1"/>
        <c:lblAlgn val="ctr"/>
        <c:lblOffset val="100"/>
        <c:noMultiLvlLbl val="0"/>
      </c:catAx>
      <c:valAx>
        <c:axId val="557713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1.6164216674280904E-2"/>
              <c:y val="0.1448178115666576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984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a:pPr>
            <a:r>
              <a:rPr lang="en-US" sz="1200"/>
              <a:t>Total Metals at GKM Plume Peak</a:t>
            </a:r>
          </a:p>
        </c:rich>
      </c:tx>
      <c:layout>
        <c:manualLayout>
          <c:xMode val="edge"/>
          <c:yMode val="edge"/>
          <c:x val="0.30394601302452257"/>
          <c:y val="4.3919510061242346E-2"/>
        </c:manualLayout>
      </c:layout>
      <c:overlay val="0"/>
      <c:spPr>
        <a:noFill/>
        <a:ln>
          <a:noFill/>
        </a:ln>
        <a:effectLst/>
      </c:spPr>
    </c:title>
    <c:autoTitleDeleted val="0"/>
    <c:plotArea>
      <c:layout>
        <c:manualLayout>
          <c:layoutTarget val="inner"/>
          <c:xMode val="edge"/>
          <c:yMode val="edge"/>
          <c:x val="0.14435466309069445"/>
          <c:y val="0.12788004947657405"/>
          <c:w val="0.84541186718472416"/>
          <c:h val="0.63356252037122818"/>
        </c:manualLayout>
      </c:layout>
      <c:lineChart>
        <c:grouping val="standard"/>
        <c:varyColors val="0"/>
        <c:ser>
          <c:idx val="0"/>
          <c:order val="0"/>
          <c:tx>
            <c:strRef>
              <c:f>'Fig 5-27 SJ Peak Conc'!$V$3</c:f>
              <c:strCache>
                <c:ptCount val="1"/>
                <c:pt idx="0">
                  <c:v>Lead</c:v>
                </c:pt>
              </c:strCache>
            </c:strRef>
          </c:tx>
          <c:spPr>
            <a:ln w="31750" cap="rnd">
              <a:solidFill>
                <a:schemeClr val="tx1">
                  <a:lumMod val="50000"/>
                  <a:lumOff val="50000"/>
                </a:schemeClr>
              </a:solidFill>
              <a:round/>
            </a:ln>
            <a:effectLst/>
          </c:spPr>
          <c:marker>
            <c:symbol val="circle"/>
            <c:size val="7"/>
            <c:spPr>
              <a:solidFill>
                <a:schemeClr val="bg1">
                  <a:lumMod val="50000"/>
                </a:schemeClr>
              </a:solidFill>
              <a:ln w="9525">
                <a:solidFill>
                  <a:schemeClr val="bg1">
                    <a:lumMod val="50000"/>
                  </a:schemeClr>
                </a:solidFill>
              </a:ln>
              <a:effectLst/>
            </c:spPr>
          </c:marker>
          <c:dPt>
            <c:idx val="0"/>
            <c:bubble3D val="0"/>
            <c:extLst>
              <c:ext xmlns:c16="http://schemas.microsoft.com/office/drawing/2014/chart" uri="{C3380CC4-5D6E-409C-BE32-E72D297353CC}">
                <c16:uniqueId val="{00000000-30A4-45FD-B404-330885A712F9}"/>
              </c:ext>
            </c:extLst>
          </c:dPt>
          <c:dPt>
            <c:idx val="1"/>
            <c:bubble3D val="0"/>
            <c:extLst>
              <c:ext xmlns:c16="http://schemas.microsoft.com/office/drawing/2014/chart" uri="{C3380CC4-5D6E-409C-BE32-E72D297353CC}">
                <c16:uniqueId val="{00000001-30A4-45FD-B404-330885A712F9}"/>
              </c:ext>
            </c:extLst>
          </c:dPt>
          <c:dPt>
            <c:idx val="2"/>
            <c:bubble3D val="0"/>
            <c:extLst>
              <c:ext xmlns:c16="http://schemas.microsoft.com/office/drawing/2014/chart" uri="{C3380CC4-5D6E-409C-BE32-E72D297353CC}">
                <c16:uniqueId val="{00000002-30A4-45FD-B404-330885A712F9}"/>
              </c:ext>
            </c:extLst>
          </c:dPt>
          <c:dPt>
            <c:idx val="3"/>
            <c:bubble3D val="0"/>
            <c:extLst>
              <c:ext xmlns:c16="http://schemas.microsoft.com/office/drawing/2014/chart" uri="{C3380CC4-5D6E-409C-BE32-E72D297353CC}">
                <c16:uniqueId val="{00000003-30A4-45FD-B404-330885A712F9}"/>
              </c:ext>
            </c:extLst>
          </c:dPt>
          <c:dPt>
            <c:idx val="4"/>
            <c:bubble3D val="0"/>
            <c:extLst>
              <c:ext xmlns:c16="http://schemas.microsoft.com/office/drawing/2014/chart" uri="{C3380CC4-5D6E-409C-BE32-E72D297353CC}">
                <c16:uniqueId val="{00000004-30A4-45FD-B404-330885A712F9}"/>
              </c:ext>
            </c:extLst>
          </c:dPt>
          <c:dPt>
            <c:idx val="5"/>
            <c:bubble3D val="0"/>
            <c:extLst>
              <c:ext xmlns:c16="http://schemas.microsoft.com/office/drawing/2014/chart" uri="{C3380CC4-5D6E-409C-BE32-E72D297353CC}">
                <c16:uniqueId val="{00000005-30A4-45FD-B404-330885A712F9}"/>
              </c:ext>
            </c:extLst>
          </c:dPt>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Conc'!$V$10:$V$15</c:f>
              <c:numCache>
                <c:formatCode>#,##0.000</c:formatCode>
                <c:ptCount val="6"/>
                <c:pt idx="0">
                  <c:v>0.82800000000000007</c:v>
                </c:pt>
                <c:pt idx="1">
                  <c:v>0.31464999999999999</c:v>
                </c:pt>
                <c:pt idx="2">
                  <c:v>0.17</c:v>
                </c:pt>
                <c:pt idx="3">
                  <c:v>0.16438461538461538</c:v>
                </c:pt>
                <c:pt idx="4">
                  <c:v>9.1749999999999998E-2</c:v>
                </c:pt>
                <c:pt idx="5">
                  <c:v>7.51E-2</c:v>
                </c:pt>
              </c:numCache>
            </c:numRef>
          </c:val>
          <c:smooth val="0"/>
          <c:extLst>
            <c:ext xmlns:c16="http://schemas.microsoft.com/office/drawing/2014/chart" uri="{C3380CC4-5D6E-409C-BE32-E72D297353CC}">
              <c16:uniqueId val="{00000006-30A4-45FD-B404-330885A712F9}"/>
            </c:ext>
          </c:extLst>
        </c:ser>
        <c:ser>
          <c:idx val="1"/>
          <c:order val="1"/>
          <c:tx>
            <c:strRef>
              <c:f>'Fig 5-27 SJ Peak Conc'!$AH$3</c:f>
              <c:strCache>
                <c:ptCount val="1"/>
                <c:pt idx="0">
                  <c:v>Zinc</c:v>
                </c:pt>
              </c:strCache>
            </c:strRef>
          </c:tx>
          <c:spPr>
            <a:ln w="22225" cap="rnd">
              <a:solidFill>
                <a:schemeClr val="tx2">
                  <a:lumMod val="40000"/>
                  <a:lumOff val="60000"/>
                </a:schemeClr>
              </a:solidFill>
              <a:round/>
            </a:ln>
            <a:effectLst/>
          </c:spPr>
          <c:marker>
            <c:symbol val="square"/>
            <c:size val="7"/>
            <c:spPr>
              <a:solidFill>
                <a:schemeClr val="tx2">
                  <a:lumMod val="20000"/>
                  <a:lumOff val="80000"/>
                </a:schemeClr>
              </a:solidFill>
              <a:ln w="9525">
                <a:solidFill>
                  <a:schemeClr val="bg1">
                    <a:lumMod val="50000"/>
                  </a:schemeClr>
                </a:solidFill>
              </a:ln>
              <a:effectLst/>
            </c:spPr>
          </c:marker>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Conc'!$AH$10:$AH$15</c:f>
              <c:numCache>
                <c:formatCode>#,##0.000</c:formatCode>
                <c:ptCount val="6"/>
                <c:pt idx="0">
                  <c:v>0.54405000000000003</c:v>
                </c:pt>
                <c:pt idx="1">
                  <c:v>0.18269999999999997</c:v>
                </c:pt>
                <c:pt idx="2">
                  <c:v>0.18225899999999998</c:v>
                </c:pt>
                <c:pt idx="3">
                  <c:v>0.16</c:v>
                </c:pt>
                <c:pt idx="4">
                  <c:v>0.16350000000000001</c:v>
                </c:pt>
                <c:pt idx="5">
                  <c:v>0.16800000000000001</c:v>
                </c:pt>
              </c:numCache>
            </c:numRef>
          </c:val>
          <c:smooth val="0"/>
          <c:extLst>
            <c:ext xmlns:c16="http://schemas.microsoft.com/office/drawing/2014/chart" uri="{C3380CC4-5D6E-409C-BE32-E72D297353CC}">
              <c16:uniqueId val="{00000007-30A4-45FD-B404-330885A712F9}"/>
            </c:ext>
          </c:extLst>
        </c:ser>
        <c:ser>
          <c:idx val="2"/>
          <c:order val="2"/>
          <c:tx>
            <c:strRef>
              <c:f>'Fig 5-27 SJ Peak Conc'!$T$3</c:f>
              <c:strCache>
                <c:ptCount val="1"/>
                <c:pt idx="0">
                  <c:v>Copper</c:v>
                </c:pt>
              </c:strCache>
            </c:strRef>
          </c:tx>
          <c:spPr>
            <a:ln w="22225" cap="rnd">
              <a:solidFill>
                <a:schemeClr val="accent2">
                  <a:lumMod val="75000"/>
                </a:schemeClr>
              </a:solidFill>
              <a:round/>
            </a:ln>
            <a:effectLst/>
          </c:spPr>
          <c:marker>
            <c:symbol val="triangle"/>
            <c:size val="7"/>
            <c:spPr>
              <a:solidFill>
                <a:schemeClr val="accent2">
                  <a:lumMod val="60000"/>
                  <a:lumOff val="40000"/>
                </a:schemeClr>
              </a:solidFill>
              <a:ln>
                <a:solidFill>
                  <a:srgbClr val="993366"/>
                </a:solidFill>
              </a:ln>
            </c:spPr>
          </c:marker>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Conc'!$T$10:$T$15</c:f>
              <c:numCache>
                <c:formatCode>#,##0.000</c:formatCode>
                <c:ptCount val="6"/>
                <c:pt idx="0">
                  <c:v>0.17005500000000001</c:v>
                </c:pt>
                <c:pt idx="1">
                  <c:v>6.0899999999999989E-2</c:v>
                </c:pt>
                <c:pt idx="2">
                  <c:v>6.2128500000000003E-2</c:v>
                </c:pt>
                <c:pt idx="3">
                  <c:v>3.0742307692307694E-2</c:v>
                </c:pt>
                <c:pt idx="4">
                  <c:v>5.8800000000000005E-2</c:v>
                </c:pt>
                <c:pt idx="5">
                  <c:v>6.0999999999999999E-2</c:v>
                </c:pt>
              </c:numCache>
            </c:numRef>
          </c:val>
          <c:smooth val="0"/>
          <c:extLst>
            <c:ext xmlns:c16="http://schemas.microsoft.com/office/drawing/2014/chart" uri="{C3380CC4-5D6E-409C-BE32-E72D297353CC}">
              <c16:uniqueId val="{00000008-30A4-45FD-B404-330885A712F9}"/>
            </c:ext>
          </c:extLst>
        </c:ser>
        <c:dLbls>
          <c:showLegendKey val="0"/>
          <c:showVal val="0"/>
          <c:showCatName val="0"/>
          <c:showSerName val="0"/>
          <c:showPercent val="0"/>
          <c:showBubbleSize val="0"/>
        </c:dLbls>
        <c:marker val="1"/>
        <c:smooth val="0"/>
        <c:axId val="334382424"/>
        <c:axId val="334381640"/>
      </c:lineChart>
      <c:catAx>
        <c:axId val="334382424"/>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334381640"/>
        <c:crossesAt val="0"/>
        <c:auto val="1"/>
        <c:lblAlgn val="ctr"/>
        <c:lblOffset val="100"/>
        <c:noMultiLvlLbl val="0"/>
      </c:catAx>
      <c:valAx>
        <c:axId val="33438164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Total  Concentration (mg/L)</a:t>
                </a:r>
              </a:p>
            </c:rich>
          </c:tx>
          <c:layout>
            <c:manualLayout>
              <c:xMode val="edge"/>
              <c:yMode val="edge"/>
              <c:x val="2.9051274448434531E-2"/>
              <c:y val="0.15897311855625892"/>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vert="horz"/>
          <a:lstStyle/>
          <a:p>
            <a:pPr>
              <a:defRPr/>
            </a:pPr>
            <a:endParaRPr lang="en-US"/>
          </a:p>
        </c:txPr>
        <c:crossAx val="334382424"/>
        <c:crosses val="autoZero"/>
        <c:crossBetween val="between"/>
        <c:minorUnit val="5.000000000000001E-2"/>
      </c:valAx>
    </c:plotArea>
    <c:legend>
      <c:legendPos val="t"/>
      <c:layout>
        <c:manualLayout>
          <c:xMode val="edge"/>
          <c:yMode val="edge"/>
          <c:x val="0.62580935025043272"/>
          <c:y val="0.19521072796934866"/>
          <c:w val="0.24079723250141435"/>
          <c:h val="0.252680182218602"/>
        </c:manualLayout>
      </c:layout>
      <c:overlay val="0"/>
      <c:spPr>
        <a:noFill/>
        <a:ln>
          <a:noFill/>
        </a:ln>
        <a:effectLst/>
      </c:spPr>
      <c:txPr>
        <a:bodyPr rot="0" vert="horz"/>
        <a:lstStyle/>
        <a:p>
          <a:pPr>
            <a:defRPr sz="1050"/>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mn-lt"/>
          <a:cs typeface="Arial" panose="020B0604020202020204" pitchFamily="34" charset="0"/>
        </a:defRPr>
      </a:pPr>
      <a:endParaRPr lang="en-US"/>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a:pPr>
            <a:r>
              <a:rPr lang="en-US" sz="1200"/>
              <a:t>Total Metals at</a:t>
            </a:r>
            <a:r>
              <a:rPr lang="en-US" sz="1200" baseline="0"/>
              <a:t> GKM Plume Peak</a:t>
            </a:r>
            <a:endParaRPr lang="en-US" sz="1200"/>
          </a:p>
        </c:rich>
      </c:tx>
      <c:layout>
        <c:manualLayout>
          <c:xMode val="edge"/>
          <c:yMode val="edge"/>
          <c:x val="0.31586281714785652"/>
          <c:y val="5.5413787562269001E-2"/>
        </c:manualLayout>
      </c:layout>
      <c:overlay val="0"/>
      <c:spPr>
        <a:noFill/>
        <a:ln>
          <a:noFill/>
        </a:ln>
        <a:effectLst/>
      </c:spPr>
    </c:title>
    <c:autoTitleDeleted val="0"/>
    <c:plotArea>
      <c:layout>
        <c:manualLayout>
          <c:layoutTarget val="inner"/>
          <c:xMode val="edge"/>
          <c:yMode val="edge"/>
          <c:x val="0.16950402547996107"/>
          <c:y val="0.14904033547530696"/>
          <c:w val="0.80458309003509398"/>
          <c:h val="0.61079773191616349"/>
        </c:manualLayout>
      </c:layout>
      <c:lineChart>
        <c:grouping val="standard"/>
        <c:varyColors val="0"/>
        <c:ser>
          <c:idx val="0"/>
          <c:order val="0"/>
          <c:tx>
            <c:strRef>
              <c:f>'Fig 5-27 SJ Peak Conc'!$M$3</c:f>
              <c:strCache>
                <c:ptCount val="1"/>
                <c:pt idx="0">
                  <c:v>Arsenic</c:v>
                </c:pt>
              </c:strCache>
            </c:strRef>
          </c:tx>
          <c:spPr>
            <a:ln w="28575" cap="rnd">
              <a:solidFill>
                <a:schemeClr val="tx1">
                  <a:lumMod val="50000"/>
                  <a:lumOff val="50000"/>
                </a:schemeClr>
              </a:solidFill>
              <a:round/>
            </a:ln>
            <a:effectLst/>
          </c:spPr>
          <c:marker>
            <c:symbol val="circle"/>
            <c:size val="7"/>
            <c:spPr>
              <a:solidFill>
                <a:schemeClr val="bg1">
                  <a:lumMod val="50000"/>
                </a:schemeClr>
              </a:solidFill>
              <a:ln w="9525">
                <a:solidFill>
                  <a:schemeClr val="bg1">
                    <a:lumMod val="50000"/>
                  </a:schemeClr>
                </a:solidFill>
              </a:ln>
              <a:effectLst/>
            </c:spPr>
          </c:marker>
          <c:dPt>
            <c:idx val="0"/>
            <c:bubble3D val="0"/>
            <c:extLst>
              <c:ext xmlns:c16="http://schemas.microsoft.com/office/drawing/2014/chart" uri="{C3380CC4-5D6E-409C-BE32-E72D297353CC}">
                <c16:uniqueId val="{00000000-D888-40D0-9C2B-EDFE05104269}"/>
              </c:ext>
            </c:extLst>
          </c:dPt>
          <c:dPt>
            <c:idx val="1"/>
            <c:bubble3D val="0"/>
            <c:extLst>
              <c:ext xmlns:c16="http://schemas.microsoft.com/office/drawing/2014/chart" uri="{C3380CC4-5D6E-409C-BE32-E72D297353CC}">
                <c16:uniqueId val="{00000001-D888-40D0-9C2B-EDFE05104269}"/>
              </c:ext>
            </c:extLst>
          </c:dPt>
          <c:dPt>
            <c:idx val="2"/>
            <c:bubble3D val="0"/>
            <c:extLst>
              <c:ext xmlns:c16="http://schemas.microsoft.com/office/drawing/2014/chart" uri="{C3380CC4-5D6E-409C-BE32-E72D297353CC}">
                <c16:uniqueId val="{00000002-D888-40D0-9C2B-EDFE05104269}"/>
              </c:ext>
            </c:extLst>
          </c:dPt>
          <c:dPt>
            <c:idx val="3"/>
            <c:bubble3D val="0"/>
            <c:extLst>
              <c:ext xmlns:c16="http://schemas.microsoft.com/office/drawing/2014/chart" uri="{C3380CC4-5D6E-409C-BE32-E72D297353CC}">
                <c16:uniqueId val="{00000003-D888-40D0-9C2B-EDFE05104269}"/>
              </c:ext>
            </c:extLst>
          </c:dPt>
          <c:dPt>
            <c:idx val="4"/>
            <c:bubble3D val="0"/>
            <c:extLst>
              <c:ext xmlns:c16="http://schemas.microsoft.com/office/drawing/2014/chart" uri="{C3380CC4-5D6E-409C-BE32-E72D297353CC}">
                <c16:uniqueId val="{00000004-D888-40D0-9C2B-EDFE05104269}"/>
              </c:ext>
            </c:extLst>
          </c:dPt>
          <c:dPt>
            <c:idx val="5"/>
            <c:bubble3D val="0"/>
            <c:extLst>
              <c:ext xmlns:c16="http://schemas.microsoft.com/office/drawing/2014/chart" uri="{C3380CC4-5D6E-409C-BE32-E72D297353CC}">
                <c16:uniqueId val="{00000005-D888-40D0-9C2B-EDFE05104269}"/>
              </c:ext>
            </c:extLst>
          </c:dPt>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Conc'!$M$10:$M$15</c:f>
              <c:numCache>
                <c:formatCode>#,##0.000</c:formatCode>
                <c:ptCount val="6"/>
                <c:pt idx="0">
                  <c:v>3.9495000000000002E-2</c:v>
                </c:pt>
                <c:pt idx="1">
                  <c:v>1.3194999999999998E-2</c:v>
                </c:pt>
                <c:pt idx="2">
                  <c:v>1.2215134615384612E-2</c:v>
                </c:pt>
                <c:pt idx="3">
                  <c:v>1.2623076923076926E-2</c:v>
                </c:pt>
                <c:pt idx="4">
                  <c:v>1.225E-2</c:v>
                </c:pt>
                <c:pt idx="5">
                  <c:v>1.3299999999999999E-2</c:v>
                </c:pt>
              </c:numCache>
            </c:numRef>
          </c:val>
          <c:smooth val="0"/>
          <c:extLst>
            <c:ext xmlns:c16="http://schemas.microsoft.com/office/drawing/2014/chart" uri="{C3380CC4-5D6E-409C-BE32-E72D297353CC}">
              <c16:uniqueId val="{00000006-D888-40D0-9C2B-EDFE05104269}"/>
            </c:ext>
          </c:extLst>
        </c:ser>
        <c:ser>
          <c:idx val="1"/>
          <c:order val="1"/>
          <c:tx>
            <c:strRef>
              <c:f>'Fig 5-27 SJ Peak Conc'!$P$3</c:f>
              <c:strCache>
                <c:ptCount val="1"/>
                <c:pt idx="0">
                  <c:v>Cadmium</c:v>
                </c:pt>
              </c:strCache>
            </c:strRef>
          </c:tx>
          <c:spPr>
            <a:ln w="28575" cap="rnd">
              <a:solidFill>
                <a:schemeClr val="tx2">
                  <a:lumMod val="40000"/>
                  <a:lumOff val="60000"/>
                </a:schemeClr>
              </a:solidFill>
              <a:round/>
            </a:ln>
            <a:effectLst/>
          </c:spPr>
          <c:marker>
            <c:symbol val="square"/>
            <c:size val="7"/>
            <c:spPr>
              <a:solidFill>
                <a:schemeClr val="tx2">
                  <a:lumMod val="20000"/>
                  <a:lumOff val="80000"/>
                </a:schemeClr>
              </a:solidFill>
              <a:ln w="9525">
                <a:solidFill>
                  <a:schemeClr val="bg1">
                    <a:lumMod val="50000"/>
                  </a:schemeClr>
                </a:solidFill>
              </a:ln>
              <a:effectLst/>
            </c:spPr>
          </c:marker>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Conc'!$P$10:$P$15</c:f>
              <c:numCache>
                <c:formatCode>#,##0.000</c:formatCode>
                <c:ptCount val="6"/>
                <c:pt idx="0">
                  <c:v>1.3649999999999999E-3</c:v>
                </c:pt>
                <c:pt idx="1">
                  <c:v>3.045E-3</c:v>
                </c:pt>
                <c:pt idx="2">
                  <c:v>7.3999999999999999E-4</c:v>
                </c:pt>
                <c:pt idx="3">
                  <c:v>5.3915384615384611E-4</c:v>
                </c:pt>
                <c:pt idx="4">
                  <c:v>6.4000000000000005E-4</c:v>
                </c:pt>
                <c:pt idx="5">
                  <c:v>1.09E-3</c:v>
                </c:pt>
              </c:numCache>
            </c:numRef>
          </c:val>
          <c:smooth val="0"/>
          <c:extLst>
            <c:ext xmlns:c16="http://schemas.microsoft.com/office/drawing/2014/chart" uri="{C3380CC4-5D6E-409C-BE32-E72D297353CC}">
              <c16:uniqueId val="{00000007-D888-40D0-9C2B-EDFE05104269}"/>
            </c:ext>
          </c:extLst>
        </c:ser>
        <c:ser>
          <c:idx val="2"/>
          <c:order val="2"/>
          <c:tx>
            <c:strRef>
              <c:f>'Fig 5-27 SJ Peak Conc'!$S$3</c:f>
              <c:strCache>
                <c:ptCount val="1"/>
                <c:pt idx="0">
                  <c:v>Cobalt</c:v>
                </c:pt>
              </c:strCache>
            </c:strRef>
          </c:tx>
          <c:spPr>
            <a:ln w="28575" cap="rnd">
              <a:solidFill>
                <a:schemeClr val="accent1">
                  <a:lumMod val="75000"/>
                </a:schemeClr>
              </a:solidFill>
              <a:round/>
            </a:ln>
            <a:effectLst/>
          </c:spPr>
          <c:marker>
            <c:spPr>
              <a:solidFill>
                <a:schemeClr val="accent1">
                  <a:lumMod val="75000"/>
                </a:schemeClr>
              </a:solidFill>
              <a:ln>
                <a:solidFill>
                  <a:schemeClr val="accent1">
                    <a:lumMod val="75000"/>
                  </a:schemeClr>
                </a:solidFill>
              </a:ln>
            </c:spPr>
          </c:marker>
          <c:cat>
            <c:strRef>
              <c:f>'Fig 5-27 SJ Peak Conc'!$Y$60:$Y$65</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'Fig 5-27 SJ Peak Conc'!$S$10:$S$15</c:f>
              <c:numCache>
                <c:formatCode>#,##0.000</c:formatCode>
                <c:ptCount val="6"/>
                <c:pt idx="0">
                  <c:v>4.0499999999999998E-3</c:v>
                </c:pt>
                <c:pt idx="1">
                  <c:v>1.0149999999999999E-2</c:v>
                </c:pt>
                <c:pt idx="2">
                  <c:v>1.2999999999999999E-2</c:v>
                </c:pt>
                <c:pt idx="3">
                  <c:v>1.5507692307692314E-2</c:v>
                </c:pt>
                <c:pt idx="4">
                  <c:v>2.0299999999999999E-2</c:v>
                </c:pt>
                <c:pt idx="5">
                  <c:v>2.53E-2</c:v>
                </c:pt>
              </c:numCache>
            </c:numRef>
          </c:val>
          <c:smooth val="0"/>
          <c:extLst>
            <c:ext xmlns:c16="http://schemas.microsoft.com/office/drawing/2014/chart" uri="{C3380CC4-5D6E-409C-BE32-E72D297353CC}">
              <c16:uniqueId val="{00000008-D888-40D0-9C2B-EDFE05104269}"/>
            </c:ext>
          </c:extLst>
        </c:ser>
        <c:dLbls>
          <c:showLegendKey val="0"/>
          <c:showVal val="0"/>
          <c:showCatName val="0"/>
          <c:showSerName val="0"/>
          <c:showPercent val="0"/>
          <c:showBubbleSize val="0"/>
        </c:dLbls>
        <c:marker val="1"/>
        <c:smooth val="0"/>
        <c:axId val="334382424"/>
        <c:axId val="334381640"/>
        <c:extLst>
          <c:ext xmlns:c15="http://schemas.microsoft.com/office/drawing/2012/chart" uri="{02D57815-91ED-43cb-92C2-25804820EDAC}">
            <c15:filteredLineSeries>
              <c15:ser>
                <c:idx val="3"/>
                <c:order val="3"/>
                <c:tx>
                  <c:strRef>
                    <c:extLst>
                      <c:ext uri="{02D57815-91ED-43cb-92C2-25804820EDAC}">
                        <c15:formulaRef>
                          <c15:sqref>'Fig 5-27 SJ Peak Conc'!$R$3</c15:sqref>
                        </c15:formulaRef>
                      </c:ext>
                    </c:extLst>
                    <c:strCache>
                      <c:ptCount val="1"/>
                      <c:pt idx="0">
                        <c:v>Chromium</c:v>
                      </c:pt>
                    </c:strCache>
                  </c:strRef>
                </c:tx>
                <c:spPr>
                  <a:ln w="25400"/>
                </c:spPr>
                <c:cat>
                  <c:strRef>
                    <c:extLst>
                      <c:ext uri="{02D57815-91ED-43cb-92C2-25804820EDAC}">
                        <c15:formulaRef>
                          <c15:sqref>'Fig 5-27 SJ Peak Conc'!$Y$60:$Y$65</c15:sqref>
                        </c15:formulaRef>
                      </c:ext>
                    </c:extLst>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extLst>
                      <c:ext uri="{02D57815-91ED-43cb-92C2-25804820EDAC}">
                        <c15:formulaRef>
                          <c15:sqref>'Fig 5-27 SJ Peak Conc'!$R$10:$R$15</c15:sqref>
                        </c15:formulaRef>
                      </c:ext>
                    </c:extLst>
                    <c:numCache>
                      <c:formatCode>#,##0.000</c:formatCode>
                      <c:ptCount val="6"/>
                      <c:pt idx="0">
                        <c:v>5.8650000000000004E-3</c:v>
                      </c:pt>
                      <c:pt idx="1">
                        <c:v>1.3194999999999998E-2</c:v>
                      </c:pt>
                      <c:pt idx="2">
                        <c:v>1.3299999999999999E-2</c:v>
                      </c:pt>
                      <c:pt idx="3">
                        <c:v>1.7676923076923069E-2</c:v>
                      </c:pt>
                      <c:pt idx="4">
                        <c:v>2.3350000000000003E-2</c:v>
                      </c:pt>
                      <c:pt idx="5">
                        <c:v>2.35E-2</c:v>
                      </c:pt>
                    </c:numCache>
                  </c:numRef>
                </c:val>
                <c:smooth val="0"/>
                <c:extLst>
                  <c:ext xmlns:c16="http://schemas.microsoft.com/office/drawing/2014/chart" uri="{C3380CC4-5D6E-409C-BE32-E72D297353CC}">
                    <c16:uniqueId val="{00000009-D888-40D0-9C2B-EDFE05104269}"/>
                  </c:ext>
                </c:extLst>
              </c15:ser>
            </c15:filteredLineSeries>
          </c:ext>
        </c:extLst>
      </c:lineChart>
      <c:catAx>
        <c:axId val="334382424"/>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900"/>
            </a:pPr>
            <a:endParaRPr lang="en-US"/>
          </a:p>
        </c:txPr>
        <c:crossAx val="334381640"/>
        <c:crossesAt val="0"/>
        <c:auto val="1"/>
        <c:lblAlgn val="ctr"/>
        <c:lblOffset val="100"/>
        <c:noMultiLvlLbl val="0"/>
      </c:catAx>
      <c:valAx>
        <c:axId val="334381640"/>
        <c:scaling>
          <c:orientation val="minMax"/>
          <c:max val="4.0000000000000008E-2"/>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Total  Concentration (mg/L)</a:t>
                </a:r>
              </a:p>
            </c:rich>
          </c:tx>
          <c:layout>
            <c:manualLayout>
              <c:xMode val="edge"/>
              <c:yMode val="edge"/>
              <c:x val="2.6435462233887427E-2"/>
              <c:y val="0.22117718043865209"/>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vert="horz"/>
          <a:lstStyle/>
          <a:p>
            <a:pPr>
              <a:defRPr sz="1050"/>
            </a:pPr>
            <a:endParaRPr lang="en-US"/>
          </a:p>
        </c:txPr>
        <c:crossAx val="334382424"/>
        <c:crosses val="autoZero"/>
        <c:crossBetween val="between"/>
        <c:majorUnit val="1.0000000000000002E-2"/>
        <c:minorUnit val="5.000000000000001E-3"/>
      </c:valAx>
    </c:plotArea>
    <c:legend>
      <c:legendPos val="t"/>
      <c:layout>
        <c:manualLayout>
          <c:xMode val="edge"/>
          <c:yMode val="edge"/>
          <c:x val="0.55327500729075529"/>
          <c:y val="0.17988505747126438"/>
          <c:w val="0.24079723250141435"/>
          <c:h val="0.24501734696955985"/>
        </c:manualLayout>
      </c:layout>
      <c:overlay val="0"/>
      <c:spPr>
        <a:noFill/>
        <a:ln>
          <a:noFill/>
        </a:ln>
        <a:effectLst/>
      </c:spPr>
      <c:txPr>
        <a:bodyPr rot="0" vert="horz"/>
        <a:lstStyle/>
        <a:p>
          <a:pPr>
            <a:defRPr sz="1050"/>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mn-lt"/>
          <a:cs typeface="Arial" panose="020B0604020202020204" pitchFamily="34" charset="0"/>
        </a:defRPr>
      </a:pPr>
      <a:endParaRPr lang="en-US"/>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100"/>
            </a:pPr>
            <a:r>
              <a:rPr lang="en-US" sz="1100"/>
              <a:t>Total Summed Metals, Minus Major Cations</a:t>
            </a:r>
            <a:r>
              <a:rPr lang="en-US" sz="1100" baseline="0"/>
              <a:t> </a:t>
            </a:r>
            <a:r>
              <a:rPr lang="en-US" sz="1100"/>
              <a:t>at GKM Plume Peak</a:t>
            </a:r>
          </a:p>
        </c:rich>
      </c:tx>
      <c:layout>
        <c:manualLayout>
          <c:xMode val="edge"/>
          <c:yMode val="edge"/>
          <c:x val="0.18352673492605232"/>
          <c:y val="4.4964288554839735E-2"/>
        </c:manualLayout>
      </c:layout>
      <c:overlay val="0"/>
      <c:spPr>
        <a:noFill/>
        <a:ln>
          <a:noFill/>
        </a:ln>
        <a:effectLst/>
      </c:spPr>
    </c:title>
    <c:autoTitleDeleted val="0"/>
    <c:plotArea>
      <c:layout/>
      <c:barChart>
        <c:barDir val="col"/>
        <c:grouping val="clustered"/>
        <c:varyColors val="0"/>
        <c:ser>
          <c:idx val="0"/>
          <c:order val="0"/>
          <c:spPr>
            <a:solidFill>
              <a:schemeClr val="accent2">
                <a:lumMod val="60000"/>
                <a:lumOff val="4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1-32E3-4DCA-93B3-28299BCBA85D}"/>
              </c:ext>
            </c:extLst>
          </c:dPt>
          <c:cat>
            <c:strRef>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f>'Fig 5-27 SJ Peak Conc'!$G$10:$G$15</c:f>
              <c:numCache>
                <c:formatCode>#,##0.000</c:formatCode>
                <c:ptCount val="6"/>
                <c:pt idx="0">
                  <c:v>64.08135</c:v>
                </c:pt>
                <c:pt idx="1">
                  <c:v>60.581670271999997</c:v>
                </c:pt>
                <c:pt idx="2">
                  <c:v>75.830609771357729</c:v>
                </c:pt>
                <c:pt idx="3">
                  <c:v>81.749484999999993</c:v>
                </c:pt>
                <c:pt idx="4">
                  <c:v>65.844228279999939</c:v>
                </c:pt>
                <c:pt idx="5">
                  <c:v>196.36373149295724</c:v>
                </c:pt>
              </c:numCache>
            </c:numRef>
          </c:val>
          <c:extLst>
            <c:ext xmlns:c16="http://schemas.microsoft.com/office/drawing/2014/chart" uri="{C3380CC4-5D6E-409C-BE32-E72D297353CC}">
              <c16:uniqueId val="{00000003-32E3-4DCA-93B3-28299BCBA85D}"/>
            </c:ext>
          </c:extLst>
        </c:ser>
        <c:dLbls>
          <c:showLegendKey val="0"/>
          <c:showVal val="0"/>
          <c:showCatName val="0"/>
          <c:showSerName val="0"/>
          <c:showPercent val="0"/>
          <c:showBubbleSize val="0"/>
        </c:dLbls>
        <c:gapWidth val="150"/>
        <c:axId val="694884704"/>
        <c:axId val="694885096"/>
      </c:barChart>
      <c:lineChart>
        <c:grouping val="stacked"/>
        <c:varyColors val="0"/>
        <c:ser>
          <c:idx val="1"/>
          <c:order val="1"/>
          <c:tx>
            <c:strRef>
              <c:f>'Fig 5-27 SJ Peak Conc'!$K$3</c:f>
              <c:strCache>
                <c:ptCount val="1"/>
                <c:pt idx="0">
                  <c:v>Aluminum</c:v>
                </c:pt>
              </c:strCache>
            </c:strRef>
          </c:tx>
          <c:spPr>
            <a:ln>
              <a:solidFill>
                <a:schemeClr val="tx1">
                  <a:lumMod val="65000"/>
                  <a:lumOff val="35000"/>
                </a:schemeClr>
              </a:solidFill>
            </a:ln>
          </c:spPr>
          <c:marker>
            <c:symbol val="square"/>
            <c:size val="7"/>
            <c:spPr>
              <a:solidFill>
                <a:schemeClr val="tx1">
                  <a:lumMod val="50000"/>
                  <a:lumOff val="50000"/>
                </a:schemeClr>
              </a:solidFill>
              <a:ln>
                <a:solidFill>
                  <a:schemeClr val="tx1">
                    <a:lumMod val="65000"/>
                    <a:lumOff val="35000"/>
                  </a:schemeClr>
                </a:solidFill>
              </a:ln>
            </c:spPr>
          </c:marker>
          <c:cat>
            <c:strRef>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f>'Fig 5-27 SJ Peak Conc'!$K$10:$K$15</c:f>
              <c:numCache>
                <c:formatCode>#,##0.000</c:formatCode>
                <c:ptCount val="6"/>
                <c:pt idx="0">
                  <c:v>6.7364999999999995</c:v>
                </c:pt>
                <c:pt idx="1">
                  <c:v>24.36</c:v>
                </c:pt>
                <c:pt idx="2">
                  <c:v>35.04</c:v>
                </c:pt>
                <c:pt idx="3">
                  <c:v>33.484615384615374</c:v>
                </c:pt>
                <c:pt idx="4">
                  <c:v>44.9</c:v>
                </c:pt>
                <c:pt idx="5">
                  <c:v>56.4</c:v>
                </c:pt>
              </c:numCache>
            </c:numRef>
          </c:val>
          <c:smooth val="0"/>
          <c:extLst>
            <c:ext xmlns:c16="http://schemas.microsoft.com/office/drawing/2014/chart" uri="{C3380CC4-5D6E-409C-BE32-E72D297353CC}">
              <c16:uniqueId val="{00000004-32E3-4DCA-93B3-28299BCBA85D}"/>
            </c:ext>
          </c:extLst>
        </c:ser>
        <c:dLbls>
          <c:showLegendKey val="0"/>
          <c:showVal val="0"/>
          <c:showCatName val="0"/>
          <c:showSerName val="0"/>
          <c:showPercent val="0"/>
          <c:showBubbleSize val="0"/>
        </c:dLbls>
        <c:marker val="1"/>
        <c:smooth val="0"/>
        <c:axId val="694884704"/>
        <c:axId val="694885096"/>
      </c:lineChart>
      <c:catAx>
        <c:axId val="6948847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94885096"/>
        <c:crossesAt val="1.0000000000000002E-2"/>
        <c:auto val="1"/>
        <c:lblAlgn val="ctr"/>
        <c:lblOffset val="100"/>
        <c:noMultiLvlLbl val="0"/>
      </c:catAx>
      <c:valAx>
        <c:axId val="694885096"/>
        <c:scaling>
          <c:orientation val="minMax"/>
          <c:max val="250"/>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Total Concentration (mg/L)</a:t>
                </a:r>
              </a:p>
            </c:rich>
          </c:tx>
          <c:layout>
            <c:manualLayout>
              <c:xMode val="edge"/>
              <c:yMode val="edge"/>
              <c:x val="1.8439529529798535E-2"/>
              <c:y val="0.19421904080171798"/>
            </c:manualLayout>
          </c:layout>
          <c:overlay val="0"/>
          <c:spPr>
            <a:noFill/>
            <a:ln>
              <a:noFill/>
            </a:ln>
            <a:effectLst/>
          </c:sp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vert="horz"/>
          <a:lstStyle/>
          <a:p>
            <a:pPr>
              <a:defRPr/>
            </a:pPr>
            <a:endParaRPr lang="en-US"/>
          </a:p>
        </c:txPr>
        <c:crossAx val="694884704"/>
        <c:crosses val="autoZero"/>
        <c:crossBetween val="between"/>
        <c:minorUnit val="10"/>
      </c:valAx>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r>
              <a:rPr lang="en-US" sz="1200"/>
              <a:t>Total Metals Mass in Transport in the Animas River During GKM Plume </a:t>
            </a:r>
            <a:br>
              <a:rPr lang="en-US" sz="1200"/>
            </a:br>
            <a:r>
              <a:rPr lang="en-US" sz="1200"/>
              <a:t>(Summed Total Metals - Major Cations) </a:t>
            </a:r>
          </a:p>
        </c:rich>
      </c:tx>
      <c:layout>
        <c:manualLayout>
          <c:xMode val="edge"/>
          <c:yMode val="edge"/>
          <c:x val="0.19702542139739615"/>
          <c:y val="6.2543833467946812E-3"/>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34812604334402"/>
          <c:y val="0.12634513368755737"/>
          <c:w val="0.75397339872853608"/>
          <c:h val="0.57893691978266748"/>
        </c:manualLayout>
      </c:layout>
      <c:barChart>
        <c:barDir val="col"/>
        <c:grouping val="stacked"/>
        <c:varyColors val="0"/>
        <c:ser>
          <c:idx val="0"/>
          <c:order val="0"/>
          <c:tx>
            <c:strRef>
              <c:f>'Fig 6-3 Animas Load'!$J$3</c:f>
              <c:strCache>
                <c:ptCount val="1"/>
                <c:pt idx="0">
                  <c:v>Dissolved (kg)</c:v>
                </c:pt>
              </c:strCache>
            </c:strRef>
          </c:tx>
          <c:spPr>
            <a:pattFill prst="pct50">
              <a:fgClr>
                <a:srgbClr val="A94D0F"/>
              </a:fgClr>
              <a:bgClr>
                <a:srgbClr val="FFFFFF"/>
              </a:bgClr>
            </a:pattFill>
            <a:ln>
              <a:solidFill>
                <a:srgbClr val="A94D0F"/>
              </a:solidFill>
            </a:ln>
            <a:effectLst/>
          </c:spPr>
          <c:invertIfNegative val="0"/>
          <c:dPt>
            <c:idx val="8"/>
            <c:invertIfNegative val="0"/>
            <c:bubble3D val="0"/>
            <c:spPr>
              <a:pattFill prst="pct50">
                <a:fgClr>
                  <a:srgbClr val="A94D0F"/>
                </a:fgClr>
                <a:bgClr>
                  <a:srgbClr val="FFFFFF"/>
                </a:bgClr>
              </a:pattFill>
              <a:ln>
                <a:solidFill>
                  <a:srgbClr val="A94D0F"/>
                </a:solidFill>
              </a:ln>
              <a:effectLst/>
            </c:spPr>
            <c:extLst>
              <c:ext xmlns:c16="http://schemas.microsoft.com/office/drawing/2014/chart" uri="{C3380CC4-5D6E-409C-BE32-E72D297353CC}">
                <c16:uniqueId val="{00000001-ED8A-48CB-B06F-D11513DC3684}"/>
              </c:ext>
            </c:extLst>
          </c:dPt>
          <c:dLbls>
            <c:dLbl>
              <c:idx val="0"/>
              <c:layout>
                <c:manualLayout>
                  <c:x val="5.7535959974984369E-2"/>
                  <c:y val="3.880070546737213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D8A-48CB-B06F-D11513DC3684}"/>
                </c:ext>
              </c:extLst>
            </c:dLbl>
            <c:dLbl>
              <c:idx val="1"/>
              <c:layout>
                <c:manualLayout>
                  <c:x val="5.5034317893361918E-2"/>
                  <c:y val="-3.215893135309305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D8A-48CB-B06F-D11513DC3684}"/>
                </c:ext>
              </c:extLst>
            </c:dLbl>
            <c:dLbl>
              <c:idx val="2"/>
              <c:layout>
                <c:manualLayout>
                  <c:x val="5.294772425747251E-2"/>
                  <c:y val="-8.603290442353321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D8A-48CB-B06F-D11513DC3684}"/>
                </c:ext>
              </c:extLst>
            </c:dLbl>
            <c:dLbl>
              <c:idx val="3"/>
              <c:layout>
                <c:manualLayout>
                  <c:x val="4.8774536985693687E-2"/>
                  <c:y val="-2.391652262979322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D8A-48CB-B06F-D11513DC3684}"/>
                </c:ext>
              </c:extLst>
            </c:dLbl>
            <c:dLbl>
              <c:idx val="4"/>
              <c:layout>
                <c:manualLayout>
                  <c:x val="4.8340474551457228E-2"/>
                  <c:y val="-1.547388781431334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D8A-48CB-B06F-D11513DC3684}"/>
                </c:ext>
              </c:extLst>
            </c:dLbl>
            <c:dLbl>
              <c:idx val="5"/>
              <c:layout>
                <c:manualLayout>
                  <c:x val="4.2616949876570595E-2"/>
                  <c:y val="1.775507329876448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D8A-48CB-B06F-D11513DC3684}"/>
                </c:ext>
              </c:extLst>
            </c:dLbl>
            <c:dLbl>
              <c:idx val="6"/>
              <c:layout>
                <c:manualLayout>
                  <c:x val="4.4314977059792406E-2"/>
                  <c:y val="-7.751957834538975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D8A-48CB-B06F-D11513DC3684}"/>
                </c:ext>
              </c:extLst>
            </c:dLbl>
            <c:dLbl>
              <c:idx val="7"/>
              <c:layout>
                <c:manualLayout>
                  <c:x val="4.5443052012864436E-2"/>
                  <c:y val="-4.0779292832299197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D8A-48CB-B06F-D11513DC3684}"/>
                </c:ext>
              </c:extLst>
            </c:dLbl>
            <c:dLbl>
              <c:idx val="8"/>
              <c:layout>
                <c:manualLayout>
                  <c:x val="5.6685139954659652E-2"/>
                  <c:y val="-1.2314439326649062E-16"/>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D8A-48CB-B06F-D11513DC3684}"/>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6-3 Animas Load'!$C$4:$C$12</c:f>
              <c:strCache>
                <c:ptCount val="9"/>
                <c:pt idx="0">
                  <c:v>At Gold King Mine</c:v>
                </c:pt>
                <c:pt idx="1">
                  <c:v>Cement Creek  (RK 12.5)</c:v>
                </c:pt>
                <c:pt idx="2">
                  <c:v>Below Silverton  (RK 16.4)</c:v>
                </c:pt>
                <c:pt idx="3">
                  <c:v>Bakers Bridge  (RK 64)</c:v>
                </c:pt>
                <c:pt idx="4">
                  <c:v>Durango  (RK 94)</c:v>
                </c:pt>
                <c:pt idx="5">
                  <c:v> NAR06 (RK 132)</c:v>
                </c:pt>
                <c:pt idx="6">
                  <c:v>Aztec (RK 164)</c:v>
                </c:pt>
                <c:pt idx="7">
                  <c:v>Farmington (RK 190)</c:v>
                </c:pt>
                <c:pt idx="8">
                  <c:v>Background at RK 190</c:v>
                </c:pt>
              </c:strCache>
            </c:strRef>
          </c:cat>
          <c:val>
            <c:numRef>
              <c:f>'Fig 6-3 Animas Load'!$J$4:$J$12</c:f>
              <c:numCache>
                <c:formatCode>#,##0</c:formatCode>
                <c:ptCount val="9"/>
                <c:pt idx="0">
                  <c:v>2900</c:v>
                </c:pt>
                <c:pt idx="1">
                  <c:v>15400</c:v>
                </c:pt>
                <c:pt idx="2">
                  <c:v>17800</c:v>
                </c:pt>
                <c:pt idx="3">
                  <c:v>2000</c:v>
                </c:pt>
                <c:pt idx="4">
                  <c:v>970</c:v>
                </c:pt>
                <c:pt idx="5">
                  <c:v>1030</c:v>
                </c:pt>
                <c:pt idx="6">
                  <c:v>530</c:v>
                </c:pt>
                <c:pt idx="7">
                  <c:v>700</c:v>
                </c:pt>
                <c:pt idx="8" formatCode="0">
                  <c:v>670</c:v>
                </c:pt>
              </c:numCache>
            </c:numRef>
          </c:val>
          <c:extLst>
            <c:ext xmlns:c16="http://schemas.microsoft.com/office/drawing/2014/chart" uri="{C3380CC4-5D6E-409C-BE32-E72D297353CC}">
              <c16:uniqueId val="{0000000A-ED8A-48CB-B06F-D11513DC3684}"/>
            </c:ext>
          </c:extLst>
        </c:ser>
        <c:ser>
          <c:idx val="1"/>
          <c:order val="1"/>
          <c:tx>
            <c:strRef>
              <c:f>'Fig 6-3 Animas Load'!$K$3</c:f>
              <c:strCache>
                <c:ptCount val="1"/>
                <c:pt idx="0">
                  <c:v>Colloidal/Particulate (kg)</c:v>
                </c:pt>
              </c:strCache>
            </c:strRef>
          </c:tx>
          <c:spPr>
            <a:pattFill prst="lgConfetti">
              <a:fgClr>
                <a:srgbClr val="A94D0F"/>
              </a:fgClr>
              <a:bgClr>
                <a:schemeClr val="bg1"/>
              </a:bgClr>
            </a:pattFill>
            <a:ln w="6350">
              <a:solidFill>
                <a:srgbClr val="CC5D12"/>
              </a:solidFill>
            </a:ln>
            <a:effectLst/>
          </c:spPr>
          <c:invertIfNegative val="0"/>
          <c:dLbls>
            <c:dLbl>
              <c:idx val="0"/>
              <c:layout>
                <c:manualLayout>
                  <c:x val="4.0025015634771732E-2"/>
                  <c:y val="-7.0546737213404527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D8A-48CB-B06F-D11513DC3684}"/>
                </c:ext>
              </c:extLst>
            </c:dLbl>
            <c:dLbl>
              <c:idx val="1"/>
              <c:layout>
                <c:manualLayout>
                  <c:x val="-9.6382553119827158E-3"/>
                  <c:y val="-0.15817954463009198"/>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ED8A-48CB-B06F-D11513DC3684}"/>
                </c:ext>
              </c:extLst>
            </c:dLbl>
            <c:dLbl>
              <c:idx val="2"/>
              <c:layout>
                <c:manualLayout>
                  <c:x val="3.2520325203252036E-2"/>
                  <c:y val="-0.1552028218694885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D8A-48CB-B06F-D11513DC3684}"/>
                </c:ext>
              </c:extLst>
            </c:dLbl>
            <c:dLbl>
              <c:idx val="3"/>
              <c:layout>
                <c:manualLayout>
                  <c:x val="3.5021888680425356E-2"/>
                  <c:y val="-0.16578483245149911"/>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ED8A-48CB-B06F-D11513DC3684}"/>
                </c:ext>
              </c:extLst>
            </c:dLbl>
            <c:dLbl>
              <c:idx val="4"/>
              <c:layout>
                <c:manualLayout>
                  <c:x val="2.2514071294559099E-2"/>
                  <c:y val="-0.17989417989417988"/>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ED8A-48CB-B06F-D11513DC3684}"/>
                </c:ext>
              </c:extLst>
            </c:dLbl>
            <c:dLbl>
              <c:idx val="5"/>
              <c:layout>
                <c:manualLayout>
                  <c:x val="6.8965504757805274E-3"/>
                  <c:y val="-0.1521598968407479"/>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ED8A-48CB-B06F-D11513DC3684}"/>
                </c:ext>
              </c:extLst>
            </c:dLbl>
            <c:dLbl>
              <c:idx val="6"/>
              <c:layout>
                <c:manualLayout>
                  <c:x val="2.0689651427341499E-2"/>
                  <c:y val="-0.1860465116279069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ED8A-48CB-B06F-D11513DC3684}"/>
                </c:ext>
              </c:extLst>
            </c:dLbl>
            <c:dLbl>
              <c:idx val="7"/>
              <c:layout>
                <c:manualLayout>
                  <c:x val="3.5021888680425266E-2"/>
                  <c:y val="-0.17636684303350975"/>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ED8A-48CB-B06F-D11513DC3684}"/>
                </c:ext>
              </c:extLst>
            </c:dLbl>
            <c:dLbl>
              <c:idx val="8"/>
              <c:layout>
                <c:manualLayout>
                  <c:x val="2.0865936358894107E-2"/>
                  <c:y val="-5.203252032520332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A98-427B-B839-5B5AE0E188F7}"/>
                </c:ext>
              </c:extLst>
            </c:dLbl>
            <c:numFmt formatCode="#,##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6-3 Animas Load'!$C$4:$C$12</c:f>
              <c:strCache>
                <c:ptCount val="9"/>
                <c:pt idx="0">
                  <c:v>At Gold King Mine</c:v>
                </c:pt>
                <c:pt idx="1">
                  <c:v>Cement Creek  (RK 12.5)</c:v>
                </c:pt>
                <c:pt idx="2">
                  <c:v>Below Silverton  (RK 16.4)</c:v>
                </c:pt>
                <c:pt idx="3">
                  <c:v>Bakers Bridge  (RK 64)</c:v>
                </c:pt>
                <c:pt idx="4">
                  <c:v>Durango  (RK 94)</c:v>
                </c:pt>
                <c:pt idx="5">
                  <c:v> NAR06 (RK 132)</c:v>
                </c:pt>
                <c:pt idx="6">
                  <c:v>Aztec (RK 164)</c:v>
                </c:pt>
                <c:pt idx="7">
                  <c:v>Farmington (RK 190)</c:v>
                </c:pt>
                <c:pt idx="8">
                  <c:v>Background at RK 190</c:v>
                </c:pt>
              </c:strCache>
            </c:strRef>
          </c:cat>
          <c:val>
            <c:numRef>
              <c:f>'Fig 6-3 Animas Load'!$K$4:$K$12</c:f>
              <c:numCache>
                <c:formatCode>#,##0</c:formatCode>
                <c:ptCount val="9"/>
                <c:pt idx="0">
                  <c:v>0</c:v>
                </c:pt>
                <c:pt idx="1">
                  <c:v>474600</c:v>
                </c:pt>
                <c:pt idx="2">
                  <c:v>441200</c:v>
                </c:pt>
                <c:pt idx="3">
                  <c:v>153400</c:v>
                </c:pt>
                <c:pt idx="4">
                  <c:v>78830</c:v>
                </c:pt>
                <c:pt idx="5">
                  <c:v>71770</c:v>
                </c:pt>
                <c:pt idx="6">
                  <c:v>54070</c:v>
                </c:pt>
                <c:pt idx="7">
                  <c:v>52200</c:v>
                </c:pt>
                <c:pt idx="8" formatCode="0">
                  <c:v>1090</c:v>
                </c:pt>
              </c:numCache>
            </c:numRef>
          </c:val>
          <c:extLst>
            <c:ext xmlns:c16="http://schemas.microsoft.com/office/drawing/2014/chart" uri="{C3380CC4-5D6E-409C-BE32-E72D297353CC}">
              <c16:uniqueId val="{00000013-ED8A-48CB-B06F-D11513DC3684}"/>
            </c:ext>
          </c:extLst>
        </c:ser>
        <c:dLbls>
          <c:dLblPos val="ctr"/>
          <c:showLegendKey val="0"/>
          <c:showVal val="1"/>
          <c:showCatName val="0"/>
          <c:showSerName val="0"/>
          <c:showPercent val="0"/>
          <c:showBubbleSize val="0"/>
        </c:dLbls>
        <c:gapWidth val="150"/>
        <c:overlap val="100"/>
        <c:axId val="694842368"/>
        <c:axId val="694841192"/>
      </c:barChart>
      <c:catAx>
        <c:axId val="694842368"/>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694841192"/>
        <c:crosses val="autoZero"/>
        <c:auto val="1"/>
        <c:lblAlgn val="ctr"/>
        <c:lblOffset val="100"/>
        <c:noMultiLvlLbl val="0"/>
      </c:catAx>
      <c:valAx>
        <c:axId val="694841192"/>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solidFill>
                    <a:latin typeface="+mn-lt"/>
                    <a:ea typeface="+mn-ea"/>
                    <a:cs typeface="+mn-cs"/>
                  </a:defRPr>
                </a:pPr>
                <a:r>
                  <a:rPr lang="en-US" sz="1400"/>
                  <a:t>Metals Load (kg)</a:t>
                </a:r>
              </a:p>
            </c:rich>
          </c:tx>
          <c:layout>
            <c:manualLayout>
              <c:xMode val="edge"/>
              <c:yMode val="edge"/>
              <c:x val="2.3782352984913713E-2"/>
              <c:y val="0.3184684105999077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694842368"/>
        <c:crosses val="autoZero"/>
        <c:crossBetween val="between"/>
      </c:valAx>
      <c:spPr>
        <a:noFill/>
        <a:ln>
          <a:noFill/>
        </a:ln>
        <a:effectLst/>
      </c:spPr>
    </c:plotArea>
    <c:legend>
      <c:legendPos val="b"/>
      <c:layout>
        <c:manualLayout>
          <c:xMode val="edge"/>
          <c:yMode val="edge"/>
          <c:x val="0.56866248526445928"/>
          <c:y val="0.11693113970509782"/>
          <c:w val="0.37462881033396683"/>
          <c:h val="8.6548325036196666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Summed Dissolved Metals Load in Animas River During GKM Plume </a:t>
            </a:r>
            <a:br>
              <a:rPr lang="en-US"/>
            </a:br>
            <a:r>
              <a:rPr lang="en-US"/>
              <a:t>(Minus Major Cations) </a:t>
            </a:r>
          </a:p>
        </c:rich>
      </c:tx>
      <c:layout>
        <c:manualLayout>
          <c:xMode val="edge"/>
          <c:yMode val="edge"/>
          <c:x val="0.21909519093425903"/>
          <c:y val="3.763636549322385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245820299859777"/>
          <c:y val="0.13863149402044586"/>
          <c:w val="0.76891734734901607"/>
          <c:h val="0.56045411970562509"/>
        </c:manualLayout>
      </c:layout>
      <c:barChart>
        <c:barDir val="col"/>
        <c:grouping val="stacked"/>
        <c:varyColors val="0"/>
        <c:ser>
          <c:idx val="0"/>
          <c:order val="0"/>
          <c:tx>
            <c:strRef>
              <c:f>'Fig 6-3 Animas Load'!$J$3</c:f>
              <c:strCache>
                <c:ptCount val="1"/>
                <c:pt idx="0">
                  <c:v>Dissolved (kg)</c:v>
                </c:pt>
              </c:strCache>
            </c:strRef>
          </c:tx>
          <c:spPr>
            <a:pattFill prst="pct50">
              <a:fgClr>
                <a:srgbClr val="A94D0F"/>
              </a:fgClr>
              <a:bgClr>
                <a:schemeClr val="bg1"/>
              </a:bgClr>
            </a:pattFill>
            <a:ln>
              <a:solidFill>
                <a:srgbClr val="CC5D12"/>
              </a:solidFill>
            </a:ln>
            <a:effectLst/>
          </c:spPr>
          <c:invertIfNegative val="0"/>
          <c:dPt>
            <c:idx val="8"/>
            <c:invertIfNegative val="0"/>
            <c:bubble3D val="0"/>
            <c:spPr>
              <a:solidFill>
                <a:schemeClr val="accent2">
                  <a:lumMod val="50000"/>
                </a:schemeClr>
              </a:solidFill>
              <a:ln>
                <a:solidFill>
                  <a:srgbClr val="CC5D12"/>
                </a:solidFill>
              </a:ln>
              <a:effectLst/>
            </c:spPr>
            <c:extLst>
              <c:ext xmlns:c16="http://schemas.microsoft.com/office/drawing/2014/chart" uri="{C3380CC4-5D6E-409C-BE32-E72D297353CC}">
                <c16:uniqueId val="{00000001-1716-4C41-AEF7-F690651C3912}"/>
              </c:ext>
            </c:extLst>
          </c:dPt>
          <c:dLbls>
            <c:dLbl>
              <c:idx val="0"/>
              <c:layout>
                <c:manualLayout>
                  <c:x val="3.3957175029335533E-2"/>
                  <c:y val="-9.452740586415024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716-4C41-AEF7-F690651C3912}"/>
                </c:ext>
              </c:extLst>
            </c:dLbl>
            <c:dLbl>
              <c:idx val="1"/>
              <c:layout>
                <c:manualLayout>
                  <c:x val="6.3079474099109245E-2"/>
                  <c:y val="-0.3106765934413840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16-4C41-AEF7-F690651C3912}"/>
                </c:ext>
              </c:extLst>
            </c:dLbl>
            <c:dLbl>
              <c:idx val="2"/>
              <c:layout>
                <c:manualLayout>
                  <c:x val="6.1887689570718551E-2"/>
                  <c:y val="-0.22059540222841795"/>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716-4C41-AEF7-F690651C3912}"/>
                </c:ext>
              </c:extLst>
            </c:dLbl>
            <c:dLbl>
              <c:idx val="3"/>
              <c:layout>
                <c:manualLayout>
                  <c:x val="4.3747495448498576E-2"/>
                  <c:y val="-9.654401176506642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716-4C41-AEF7-F690651C3912}"/>
                </c:ext>
              </c:extLst>
            </c:dLbl>
            <c:dLbl>
              <c:idx val="4"/>
              <c:layout>
                <c:manualLayout>
                  <c:x val="3.0222492425059571E-2"/>
                  <c:y val="-6.064544461125238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716-4C41-AEF7-F690651C3912}"/>
                </c:ext>
              </c:extLst>
            </c:dLbl>
            <c:dLbl>
              <c:idx val="5"/>
              <c:layout>
                <c:manualLayout>
                  <c:x val="4.0321628538649235E-2"/>
                  <c:y val="-4.894369721294565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716-4C41-AEF7-F690651C3912}"/>
                </c:ext>
              </c:extLst>
            </c:dLbl>
            <c:dLbl>
              <c:idx val="6"/>
              <c:layout>
                <c:manualLayout>
                  <c:x val="2.945816704418797E-2"/>
                  <c:y val="-4.58884565499352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716-4C41-AEF7-F690651C3912}"/>
                </c:ext>
              </c:extLst>
            </c:dLbl>
            <c:dLbl>
              <c:idx val="7"/>
              <c:layout>
                <c:manualLayout>
                  <c:x val="3.3615673507810279E-2"/>
                  <c:y val="-4.386613151955227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716-4C41-AEF7-F690651C3912}"/>
                </c:ext>
              </c:extLst>
            </c:dLbl>
            <c:dLbl>
              <c:idx val="8"/>
              <c:layout>
                <c:manualLayout>
                  <c:x val="1.5508509755084976E-2"/>
                  <c:y val="-4.405220748184696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16-4C41-AEF7-F690651C3912}"/>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6-3 Animas Load'!$C$4:$C$12</c:f>
              <c:strCache>
                <c:ptCount val="9"/>
                <c:pt idx="0">
                  <c:v>At Gold King Mine</c:v>
                </c:pt>
                <c:pt idx="1">
                  <c:v>Cement Creek  (RK 12.5)</c:v>
                </c:pt>
                <c:pt idx="2">
                  <c:v>Below Silverton  (RK 16.4)</c:v>
                </c:pt>
                <c:pt idx="3">
                  <c:v>Bakers Bridge  (RK 64)</c:v>
                </c:pt>
                <c:pt idx="4">
                  <c:v>Durango  (RK 94)</c:v>
                </c:pt>
                <c:pt idx="5">
                  <c:v> NAR06 (RK 132)</c:v>
                </c:pt>
                <c:pt idx="6">
                  <c:v>Aztec (RK 164)</c:v>
                </c:pt>
                <c:pt idx="7">
                  <c:v>Farmington (RK 190)</c:v>
                </c:pt>
                <c:pt idx="8">
                  <c:v>Background at RK 190</c:v>
                </c:pt>
              </c:strCache>
            </c:strRef>
          </c:cat>
          <c:val>
            <c:numRef>
              <c:f>'Fig 6-3 Animas Load'!$J$4:$J$12</c:f>
              <c:numCache>
                <c:formatCode>#,##0</c:formatCode>
                <c:ptCount val="9"/>
                <c:pt idx="0">
                  <c:v>2900</c:v>
                </c:pt>
                <c:pt idx="1">
                  <c:v>15400</c:v>
                </c:pt>
                <c:pt idx="2">
                  <c:v>17800</c:v>
                </c:pt>
                <c:pt idx="3">
                  <c:v>2000</c:v>
                </c:pt>
                <c:pt idx="4">
                  <c:v>970</c:v>
                </c:pt>
                <c:pt idx="5">
                  <c:v>1030</c:v>
                </c:pt>
                <c:pt idx="6">
                  <c:v>530</c:v>
                </c:pt>
                <c:pt idx="7">
                  <c:v>700</c:v>
                </c:pt>
                <c:pt idx="8" formatCode="0">
                  <c:v>670</c:v>
                </c:pt>
              </c:numCache>
            </c:numRef>
          </c:val>
          <c:extLst>
            <c:ext xmlns:c16="http://schemas.microsoft.com/office/drawing/2014/chart" uri="{C3380CC4-5D6E-409C-BE32-E72D297353CC}">
              <c16:uniqueId val="{0000000A-1716-4C41-AEF7-F690651C3912}"/>
            </c:ext>
          </c:extLst>
        </c:ser>
        <c:dLbls>
          <c:dLblPos val="ctr"/>
          <c:showLegendKey val="0"/>
          <c:showVal val="1"/>
          <c:showCatName val="0"/>
          <c:showSerName val="0"/>
          <c:showPercent val="0"/>
          <c:showBubbleSize val="0"/>
        </c:dLbls>
        <c:gapWidth val="150"/>
        <c:overlap val="100"/>
        <c:axId val="694843544"/>
        <c:axId val="694843152"/>
      </c:barChart>
      <c:catAx>
        <c:axId val="694843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94843152"/>
        <c:crosses val="autoZero"/>
        <c:auto val="1"/>
        <c:lblAlgn val="ctr"/>
        <c:lblOffset val="100"/>
        <c:noMultiLvlLbl val="0"/>
      </c:catAx>
      <c:valAx>
        <c:axId val="694843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Summed Metals Load (kg)</a:t>
                </a:r>
              </a:p>
            </c:rich>
          </c:tx>
          <c:layout>
            <c:manualLayout>
              <c:xMode val="edge"/>
              <c:yMode val="edge"/>
              <c:x val="3.2269932634510348E-2"/>
              <c:y val="0.2538599017535259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94843544"/>
        <c:crosses val="autoZero"/>
        <c:crossBetween val="between"/>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100"/>
              <a:t>Total Metals</a:t>
            </a:r>
            <a:r>
              <a:rPr lang="en-US" sz="1100" baseline="0"/>
              <a:t> in Cement Creek as GKM Plume Traveled</a:t>
            </a:r>
            <a:br>
              <a:rPr lang="en-US" sz="1100" baseline="0"/>
            </a:br>
            <a:r>
              <a:rPr lang="en-US" sz="1100" baseline="0"/>
              <a:t> from Gold King Mine to the Animas River</a:t>
            </a:r>
            <a:r>
              <a:rPr lang="en-US" sz="1100"/>
              <a:t> </a:t>
            </a:r>
          </a:p>
        </c:rich>
      </c:tx>
      <c:layout>
        <c:manualLayout>
          <c:xMode val="edge"/>
          <c:yMode val="edge"/>
          <c:x val="0.26358190025468442"/>
          <c:y val="1.10180082499745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01030656559455"/>
          <c:y val="0.16912482352880337"/>
          <c:w val="0.749151965695947"/>
          <c:h val="0.72785426538854692"/>
        </c:manualLayout>
      </c:layout>
      <c:scatterChart>
        <c:scatterStyle val="smoothMarker"/>
        <c:varyColors val="0"/>
        <c:ser>
          <c:idx val="0"/>
          <c:order val="0"/>
          <c:tx>
            <c:strRef>
              <c:f>'Fig 3-18 Cement Cr Plume'!$D$3</c:f>
              <c:strCache>
                <c:ptCount val="1"/>
                <c:pt idx="0">
                  <c:v>Total</c:v>
                </c:pt>
              </c:strCache>
            </c:strRef>
          </c:tx>
          <c:spPr>
            <a:ln w="19050" cap="rnd">
              <a:solidFill>
                <a:schemeClr val="accent2">
                  <a:lumMod val="75000"/>
                </a:schemeClr>
              </a:solidFill>
              <a:round/>
            </a:ln>
            <a:effectLst/>
          </c:spPr>
          <c:marker>
            <c:symbol val="none"/>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Plume'!$D$4:$D$106</c:f>
              <c:numCache>
                <c:formatCode>0</c:formatCode>
                <c:ptCount val="10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numCache>
            </c:numRef>
          </c:yVal>
          <c:smooth val="1"/>
          <c:extLst>
            <c:ext xmlns:c16="http://schemas.microsoft.com/office/drawing/2014/chart" uri="{C3380CC4-5D6E-409C-BE32-E72D297353CC}">
              <c16:uniqueId val="{00000001-BDF9-4BF8-A22D-FD3D25337B6F}"/>
            </c:ext>
          </c:extLst>
        </c:ser>
        <c:ser>
          <c:idx val="1"/>
          <c:order val="1"/>
          <c:tx>
            <c:v>Samples</c:v>
          </c:tx>
          <c:spPr>
            <a:ln w="19050" cap="rnd">
              <a:solidFill>
                <a:schemeClr val="accent2">
                  <a:lumMod val="75000"/>
                </a:schemeClr>
              </a:solidFill>
              <a:round/>
            </a:ln>
            <a:effectLst/>
          </c:spPr>
          <c:marker>
            <c:symbol val="circle"/>
            <c:size val="9"/>
            <c:spPr>
              <a:solidFill>
                <a:schemeClr val="accent2">
                  <a:lumMod val="60000"/>
                  <a:lumOff val="40000"/>
                </a:schemeClr>
              </a:solidFill>
              <a:ln w="9525">
                <a:solidFill>
                  <a:schemeClr val="tx1">
                    <a:lumMod val="65000"/>
                    <a:lumOff val="35000"/>
                  </a:schemeClr>
                </a:solidFill>
              </a:ln>
              <a:effectLst/>
            </c:spPr>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Plume'!$G$4:$G$106</c:f>
              <c:numCache>
                <c:formatCode>#,##0.0</c:formatCode>
                <c:ptCount val="103"/>
                <c:pt idx="14" formatCode="0">
                  <c:v>11241.6312</c:v>
                </c:pt>
                <c:pt idx="28" formatCode="0">
                  <c:v>998.21937800000012</c:v>
                </c:pt>
                <c:pt idx="42" formatCode="0">
                  <c:v>322.53517699999998</c:v>
                </c:pt>
                <c:pt idx="70" formatCode="0">
                  <c:v>158.85979200000003</c:v>
                </c:pt>
                <c:pt idx="102" formatCode="0">
                  <c:v>373.94439999999992</c:v>
                </c:pt>
              </c:numCache>
            </c:numRef>
          </c:yVal>
          <c:smooth val="1"/>
          <c:extLst>
            <c:ext xmlns:c16="http://schemas.microsoft.com/office/drawing/2014/chart" uri="{C3380CC4-5D6E-409C-BE32-E72D297353CC}">
              <c16:uniqueId val="{00000003-BDF9-4BF8-A22D-FD3D25337B6F}"/>
            </c:ext>
          </c:extLst>
        </c:ser>
        <c:dLbls>
          <c:showLegendKey val="0"/>
          <c:showVal val="0"/>
          <c:showCatName val="0"/>
          <c:showSerName val="0"/>
          <c:showPercent val="0"/>
          <c:showBubbleSize val="0"/>
        </c:dLbls>
        <c:axId val="782993264"/>
        <c:axId val="782993656"/>
        <c:extLst>
          <c:ext xmlns:c15="http://schemas.microsoft.com/office/drawing/2012/chart" uri="{02D57815-91ED-43cb-92C2-25804820EDAC}">
            <c15:filteredScatterSeries>
              <c15:ser>
                <c:idx val="2"/>
                <c:order val="2"/>
                <c:tx>
                  <c:strRef>
                    <c:extLst>
                      <c:ext uri="{02D57815-91ED-43cb-92C2-25804820EDAC}">
                        <c15:formulaRef>
                          <c15:sqref>'Fig 3-18 Cement Cr Plume'!$E$3</c15:sqref>
                        </c15:formulaRef>
                      </c:ext>
                    </c:extLst>
                    <c:strCache>
                      <c:ptCount val="1"/>
                      <c:pt idx="0">
                        <c:v>Dissolved</c:v>
                      </c:pt>
                    </c:strCache>
                  </c:strRef>
                </c:tx>
                <c:spPr>
                  <a:ln w="19050" cap="rnd">
                    <a:solidFill>
                      <a:schemeClr val="accent1">
                        <a:lumMod val="60000"/>
                        <a:lumOff val="40000"/>
                      </a:schemeClr>
                    </a:solidFill>
                    <a:round/>
                  </a:ln>
                  <a:effectLst/>
                </c:spPr>
                <c:marker>
                  <c:symbol val="none"/>
                </c:marker>
                <c:xVal>
                  <c:numRef>
                    <c:extLst>
                      <c:ext uri="{02D57815-91ED-43cb-92C2-25804820EDAC}">
                        <c15:formulaRef>
                          <c15:sqref>'Fig 3-18 Cement Cr Plume'!$A$4:$A$106</c15:sqref>
                        </c15:formulaRef>
                      </c:ext>
                    </c:extLst>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extLst>
                      <c:ext uri="{02D57815-91ED-43cb-92C2-25804820EDAC}">
                        <c15:formulaRef>
                          <c15:sqref>'Fig 3-18 Cement Cr Plume'!$E$4:$E$106</c15:sqref>
                        </c15:formulaRef>
                      </c:ext>
                    </c:extLst>
                    <c:numCache>
                      <c:formatCode>0</c:formatCode>
                      <c:ptCount val="103"/>
                      <c:pt idx="0">
                        <c:v>30.240866666666761</c:v>
                      </c:pt>
                      <c:pt idx="1">
                        <c:v>1325.1272824599996</c:v>
                      </c:pt>
                      <c:pt idx="2">
                        <c:v>1184.754933325843</c:v>
                      </c:pt>
                      <c:pt idx="3">
                        <c:v>517.11655645220594</c:v>
                      </c:pt>
                      <c:pt idx="4">
                        <c:v>517.11655645220594</c:v>
                      </c:pt>
                      <c:pt idx="5">
                        <c:v>497.18137474609398</c:v>
                      </c:pt>
                      <c:pt idx="6">
                        <c:v>486.24917832661276</c:v>
                      </c:pt>
                      <c:pt idx="7">
                        <c:v>343.13678883522698</c:v>
                      </c:pt>
                      <c:pt idx="8">
                        <c:v>279.93900999999994</c:v>
                      </c:pt>
                      <c:pt idx="9">
                        <c:v>293.84252134375015</c:v>
                      </c:pt>
                      <c:pt idx="10">
                        <c:v>279.93900999999994</c:v>
                      </c:pt>
                      <c:pt idx="11">
                        <c:v>279.93900999999994</c:v>
                      </c:pt>
                      <c:pt idx="12">
                        <c:v>249.87736385135156</c:v>
                      </c:pt>
                      <c:pt idx="13">
                        <c:v>216.38010100000002</c:v>
                      </c:pt>
                      <c:pt idx="14">
                        <c:v>216.38010000000003</c:v>
                      </c:pt>
                      <c:pt idx="15">
                        <c:v>206.12724928571424</c:v>
                      </c:pt>
                      <c:pt idx="16">
                        <c:v>195.87439857142874</c:v>
                      </c:pt>
                      <c:pt idx="17">
                        <c:v>185.62154785714284</c:v>
                      </c:pt>
                      <c:pt idx="18">
                        <c:v>175.36869714285729</c:v>
                      </c:pt>
                      <c:pt idx="19">
                        <c:v>165.11584642857139</c:v>
                      </c:pt>
                      <c:pt idx="20">
                        <c:v>154.86299571428566</c:v>
                      </c:pt>
                      <c:pt idx="21">
                        <c:v>144.61014500000005</c:v>
                      </c:pt>
                      <c:pt idx="22">
                        <c:v>134.35729428571426</c:v>
                      </c:pt>
                      <c:pt idx="23">
                        <c:v>124.10444357142859</c:v>
                      </c:pt>
                      <c:pt idx="24">
                        <c:v>113.85159285714298</c:v>
                      </c:pt>
                      <c:pt idx="25">
                        <c:v>103.59874214285725</c:v>
                      </c:pt>
                      <c:pt idx="26">
                        <c:v>93.345891428571377</c:v>
                      </c:pt>
                      <c:pt idx="27">
                        <c:v>83.093040714285735</c:v>
                      </c:pt>
                      <c:pt idx="28">
                        <c:v>72.840190000000007</c:v>
                      </c:pt>
                      <c:pt idx="29">
                        <c:v>71.268170000000055</c:v>
                      </c:pt>
                      <c:pt idx="30">
                        <c:v>69.696150000000017</c:v>
                      </c:pt>
                      <c:pt idx="31">
                        <c:v>68.124130000000065</c:v>
                      </c:pt>
                      <c:pt idx="32">
                        <c:v>66.552109999999999</c:v>
                      </c:pt>
                      <c:pt idx="33">
                        <c:v>64.980090000000018</c:v>
                      </c:pt>
                      <c:pt idx="34">
                        <c:v>63.408069999999981</c:v>
                      </c:pt>
                      <c:pt idx="35">
                        <c:v>61.836049999999943</c:v>
                      </c:pt>
                      <c:pt idx="36">
                        <c:v>60.26403000000002</c:v>
                      </c:pt>
                      <c:pt idx="37">
                        <c:v>58.69201000000001</c:v>
                      </c:pt>
                      <c:pt idx="38">
                        <c:v>57.119989999999973</c:v>
                      </c:pt>
                      <c:pt idx="39">
                        <c:v>55.547970000000021</c:v>
                      </c:pt>
                      <c:pt idx="40">
                        <c:v>53.975950000000012</c:v>
                      </c:pt>
                      <c:pt idx="41">
                        <c:v>52.403929999999946</c:v>
                      </c:pt>
                      <c:pt idx="42">
                        <c:v>50.831910000000022</c:v>
                      </c:pt>
                      <c:pt idx="43">
                        <c:v>50.530032857142885</c:v>
                      </c:pt>
                      <c:pt idx="44">
                        <c:v>50.22815571428572</c:v>
                      </c:pt>
                      <c:pt idx="45">
                        <c:v>49.926278571428554</c:v>
                      </c:pt>
                      <c:pt idx="46">
                        <c:v>49.624401428571446</c:v>
                      </c:pt>
                      <c:pt idx="47">
                        <c:v>49.32252428571428</c:v>
                      </c:pt>
                      <c:pt idx="48">
                        <c:v>49.020647142857143</c:v>
                      </c:pt>
                      <c:pt idx="49">
                        <c:v>48.718770000000006</c:v>
                      </c:pt>
                      <c:pt idx="50">
                        <c:v>48.416892857142898</c:v>
                      </c:pt>
                      <c:pt idx="51">
                        <c:v>48.115015714285789</c:v>
                      </c:pt>
                      <c:pt idx="52">
                        <c:v>47.813138571428567</c:v>
                      </c:pt>
                      <c:pt idx="53">
                        <c:v>47.511261428571373</c:v>
                      </c:pt>
                      <c:pt idx="54">
                        <c:v>47.209384285714265</c:v>
                      </c:pt>
                      <c:pt idx="55">
                        <c:v>46.907507142857128</c:v>
                      </c:pt>
                      <c:pt idx="56">
                        <c:v>46.605629999999991</c:v>
                      </c:pt>
                      <c:pt idx="57">
                        <c:v>46.303752857142825</c:v>
                      </c:pt>
                      <c:pt idx="58">
                        <c:v>46.001875714285688</c:v>
                      </c:pt>
                      <c:pt idx="59">
                        <c:v>45.699998571428523</c:v>
                      </c:pt>
                      <c:pt idx="60">
                        <c:v>45.398121428571443</c:v>
                      </c:pt>
                      <c:pt idx="61">
                        <c:v>45.096244285714306</c:v>
                      </c:pt>
                      <c:pt idx="62">
                        <c:v>44.794367142857169</c:v>
                      </c:pt>
                      <c:pt idx="63">
                        <c:v>44.49249000000006</c:v>
                      </c:pt>
                      <c:pt idx="64">
                        <c:v>44.190612857142838</c:v>
                      </c:pt>
                      <c:pt idx="65">
                        <c:v>43.888735714285673</c:v>
                      </c:pt>
                      <c:pt idx="66">
                        <c:v>43.586858571428593</c:v>
                      </c:pt>
                      <c:pt idx="67">
                        <c:v>43.284981428571427</c:v>
                      </c:pt>
                      <c:pt idx="68">
                        <c:v>42.983104285714234</c:v>
                      </c:pt>
                      <c:pt idx="69">
                        <c:v>42.681227142857153</c:v>
                      </c:pt>
                      <c:pt idx="70">
                        <c:v>42.379349999999988</c:v>
                      </c:pt>
                      <c:pt idx="71">
                        <c:v>42.196608124999926</c:v>
                      </c:pt>
                      <c:pt idx="72">
                        <c:v>42.013866250000035</c:v>
                      </c:pt>
                      <c:pt idx="73">
                        <c:v>41.83112437500003</c:v>
                      </c:pt>
                      <c:pt idx="74">
                        <c:v>41.648382500000025</c:v>
                      </c:pt>
                      <c:pt idx="75">
                        <c:v>41.465640625000049</c:v>
                      </c:pt>
                      <c:pt idx="76">
                        <c:v>41.282898750000015</c:v>
                      </c:pt>
                      <c:pt idx="77">
                        <c:v>41.10015687500001</c:v>
                      </c:pt>
                      <c:pt idx="78">
                        <c:v>40.917415000000034</c:v>
                      </c:pt>
                      <c:pt idx="79">
                        <c:v>40.734673125</c:v>
                      </c:pt>
                      <c:pt idx="80">
                        <c:v>40.551931250000024</c:v>
                      </c:pt>
                      <c:pt idx="81">
                        <c:v>40.369189375000047</c:v>
                      </c:pt>
                      <c:pt idx="82">
                        <c:v>40.186447500000014</c:v>
                      </c:pt>
                      <c:pt idx="83">
                        <c:v>40.003705625000009</c:v>
                      </c:pt>
                      <c:pt idx="84">
                        <c:v>39.820963750000004</c:v>
                      </c:pt>
                      <c:pt idx="85">
                        <c:v>39.638221875000028</c:v>
                      </c:pt>
                      <c:pt idx="86">
                        <c:v>39.455479999999966</c:v>
                      </c:pt>
                      <c:pt idx="87">
                        <c:v>39.272738125000046</c:v>
                      </c:pt>
                      <c:pt idx="88">
                        <c:v>39.089996249999984</c:v>
                      </c:pt>
                      <c:pt idx="89">
                        <c:v>38.907254375000036</c:v>
                      </c:pt>
                      <c:pt idx="90">
                        <c:v>38.724512500000088</c:v>
                      </c:pt>
                      <c:pt idx="91">
                        <c:v>38.541770624999998</c:v>
                      </c:pt>
                      <c:pt idx="92">
                        <c:v>38.359028749999993</c:v>
                      </c:pt>
                      <c:pt idx="93">
                        <c:v>38.176286874999988</c:v>
                      </c:pt>
                      <c:pt idx="94">
                        <c:v>37.993544999999983</c:v>
                      </c:pt>
                      <c:pt idx="95">
                        <c:v>37.810803125000035</c:v>
                      </c:pt>
                      <c:pt idx="96">
                        <c:v>37.628061250000059</c:v>
                      </c:pt>
                      <c:pt idx="97">
                        <c:v>37.445319374999997</c:v>
                      </c:pt>
                      <c:pt idx="98">
                        <c:v>37.262577500000049</c:v>
                      </c:pt>
                      <c:pt idx="99">
                        <c:v>37.079835625000044</c:v>
                      </c:pt>
                      <c:pt idx="100">
                        <c:v>36.897093749999982</c:v>
                      </c:pt>
                      <c:pt idx="101">
                        <c:v>36.714351875000034</c:v>
                      </c:pt>
                      <c:pt idx="102">
                        <c:v>36.531610000000029</c:v>
                      </c:pt>
                    </c:numCache>
                  </c:numRef>
                </c:yVal>
                <c:smooth val="1"/>
                <c:extLst>
                  <c:ext xmlns:c16="http://schemas.microsoft.com/office/drawing/2014/chart" uri="{C3380CC4-5D6E-409C-BE32-E72D297353CC}">
                    <c16:uniqueId val="{00000005-BDF9-4BF8-A22D-FD3D25337B6F}"/>
                  </c:ext>
                </c:extLst>
              </c15:ser>
            </c15:filteredScatterSeries>
            <c15:filteredScatterSeries>
              <c15:ser>
                <c:idx val="3"/>
                <c:order val="3"/>
                <c:tx>
                  <c:v>Samples</c:v>
                </c:tx>
                <c:spPr>
                  <a:ln w="19050" cap="rnd">
                    <a:noFill/>
                    <a:round/>
                  </a:ln>
                  <a:effectLst/>
                </c:spPr>
                <c:marker>
                  <c:symbol val="triangle"/>
                  <c:size val="7"/>
                  <c:spPr>
                    <a:solidFill>
                      <a:schemeClr val="accent5">
                        <a:lumMod val="60000"/>
                        <a:lumOff val="40000"/>
                      </a:schemeClr>
                    </a:solidFill>
                    <a:ln w="9525">
                      <a:solidFill>
                        <a:schemeClr val="accent1">
                          <a:lumMod val="75000"/>
                        </a:schemeClr>
                      </a:solidFill>
                    </a:ln>
                    <a:effectLst/>
                  </c:spPr>
                </c:marker>
                <c:xVal>
                  <c:numRef>
                    <c:extLst xmlns:c15="http://schemas.microsoft.com/office/drawing/2012/chart">
                      <c:ext xmlns:c15="http://schemas.microsoft.com/office/drawing/2012/chart" uri="{02D57815-91ED-43cb-92C2-25804820EDAC}">
                        <c15:formulaRef>
                          <c15:sqref>'Fig 3-18 Cement Cr Plume'!$A$4:$A$106</c15:sqref>
                        </c15:formulaRef>
                      </c:ext>
                    </c:extLst>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extLst xmlns:c15="http://schemas.microsoft.com/office/drawing/2012/chart">
                      <c:ext xmlns:c15="http://schemas.microsoft.com/office/drawing/2012/chart" uri="{02D57815-91ED-43cb-92C2-25804820EDAC}">
                        <c15:formulaRef>
                          <c15:sqref>'Fig 3-18 Cement Cr Plume'!$H$4:$H$106</c15:sqref>
                        </c15:formulaRef>
                      </c:ext>
                    </c:extLst>
                    <c:numCache>
                      <c:formatCode>General</c:formatCode>
                      <c:ptCount val="103"/>
                      <c:pt idx="14" formatCode="0">
                        <c:v>216.38010000000003</c:v>
                      </c:pt>
                      <c:pt idx="28" formatCode="0">
                        <c:v>72.840190000000007</c:v>
                      </c:pt>
                      <c:pt idx="42" formatCode="0">
                        <c:v>50.831910000000022</c:v>
                      </c:pt>
                      <c:pt idx="70" formatCode="0">
                        <c:v>42.379349999999988</c:v>
                      </c:pt>
                      <c:pt idx="102" formatCode="0">
                        <c:v>36.531610000000029</c:v>
                      </c:pt>
                    </c:numCache>
                  </c:numRef>
                </c:yVal>
                <c:smooth val="1"/>
                <c:extLst xmlns:c15="http://schemas.microsoft.com/office/drawing/2012/chart">
                  <c:ext xmlns:c16="http://schemas.microsoft.com/office/drawing/2014/chart" uri="{C3380CC4-5D6E-409C-BE32-E72D297353CC}">
                    <c16:uniqueId val="{00000007-BDF9-4BF8-A22D-FD3D25337B6F}"/>
                  </c:ext>
                </c:extLst>
              </c15:ser>
            </c15:filteredScatterSeries>
          </c:ext>
        </c:extLst>
      </c:scatterChart>
      <c:valAx>
        <c:axId val="782993264"/>
        <c:scaling>
          <c:orientation val="minMax"/>
          <c:max val="42222.25"/>
          <c:min val="42221.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82993656"/>
        <c:crosses val="autoZero"/>
        <c:crossBetween val="midCat"/>
        <c:majorUnit val="0.125"/>
        <c:minorUnit val="6.2500000000000014E-2"/>
      </c:valAx>
      <c:valAx>
        <c:axId val="782993656"/>
        <c:scaling>
          <c:orientation val="minMax"/>
          <c:max val="50000"/>
        </c:scaling>
        <c:delete val="0"/>
        <c:axPos val="l"/>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Concentration (mg/L)</a:t>
                </a:r>
              </a:p>
            </c:rich>
          </c:tx>
          <c:layout>
            <c:manualLayout>
              <c:xMode val="edge"/>
              <c:yMode val="edge"/>
              <c:x val="2.392773031548371E-2"/>
              <c:y val="0.259261570391106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82993264"/>
        <c:crosses val="autoZero"/>
        <c:crossBetween val="midCat"/>
        <c:majorUnit val="10000"/>
        <c:minorUnit val="5000"/>
      </c:valAx>
      <c:spPr>
        <a:noFill/>
        <a:ln>
          <a:solidFill>
            <a:schemeClr val="bg1">
              <a:lumMod val="50000"/>
            </a:schemeClr>
          </a:solidFill>
        </a:ln>
        <a:effectLst/>
      </c:spPr>
    </c:plotArea>
    <c:legend>
      <c:legendPos val="t"/>
      <c:layout>
        <c:manualLayout>
          <c:xMode val="edge"/>
          <c:yMode val="edge"/>
          <c:x val="0.39379645994826912"/>
          <c:y val="0.23153400227193199"/>
          <c:w val="0.3753756723997505"/>
          <c:h val="0.17572583710756026"/>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Summed Colloidal/Particulate Metals Load </a:t>
            </a:r>
            <a:br>
              <a:rPr lang="en-US" sz="1200"/>
            </a:br>
            <a:r>
              <a:rPr lang="en-US" sz="1200"/>
              <a:t>in Animas River During GKM Plume</a:t>
            </a:r>
          </a:p>
          <a:p>
            <a:pPr>
              <a:defRPr sz="1200"/>
            </a:pPr>
            <a:r>
              <a:rPr lang="en-US" sz="1200"/>
              <a:t>(Minus Major Cations) </a:t>
            </a:r>
          </a:p>
        </c:rich>
      </c:tx>
      <c:layout>
        <c:manualLayout>
          <c:xMode val="edge"/>
          <c:yMode val="edge"/>
          <c:x val="0.33773684769728352"/>
          <c:y val="4.842491106931200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694772214953663"/>
          <c:y val="0.1963491867150472"/>
          <c:w val="0.76109405561304067"/>
          <c:h val="0.5229602066810376"/>
        </c:manualLayout>
      </c:layout>
      <c:barChart>
        <c:barDir val="col"/>
        <c:grouping val="stacked"/>
        <c:varyColors val="0"/>
        <c:ser>
          <c:idx val="1"/>
          <c:order val="0"/>
          <c:tx>
            <c:strRef>
              <c:f>'Fig 6-3 Animas Load'!$G$3</c:f>
              <c:strCache>
                <c:ptCount val="1"/>
                <c:pt idx="0">
                  <c:v>Colloidal/Particulate (kg)</c:v>
                </c:pt>
              </c:strCache>
            </c:strRef>
          </c:tx>
          <c:spPr>
            <a:pattFill prst="lgConfetti">
              <a:fgClr>
                <a:srgbClr val="A94D0F"/>
              </a:fgClr>
              <a:bgClr>
                <a:schemeClr val="bg1"/>
              </a:bgClr>
            </a:pattFill>
            <a:ln w="6350">
              <a:solidFill>
                <a:srgbClr val="CC5D12"/>
              </a:solidFill>
            </a:ln>
            <a:effectLst/>
          </c:spPr>
          <c:invertIfNegative val="0"/>
          <c:dPt>
            <c:idx val="8"/>
            <c:invertIfNegative val="0"/>
            <c:bubble3D val="0"/>
            <c:spPr>
              <a:solidFill>
                <a:srgbClr val="A94D0F"/>
              </a:solidFill>
              <a:ln w="6350">
                <a:solidFill>
                  <a:srgbClr val="CC5D12"/>
                </a:solidFill>
              </a:ln>
              <a:effectLst/>
            </c:spPr>
            <c:extLst>
              <c:ext xmlns:c16="http://schemas.microsoft.com/office/drawing/2014/chart" uri="{C3380CC4-5D6E-409C-BE32-E72D297353CC}">
                <c16:uniqueId val="{00000001-1196-4EB1-8BAE-2A8AC41F3CB7}"/>
              </c:ext>
            </c:extLst>
          </c:dPt>
          <c:dLbls>
            <c:dLbl>
              <c:idx val="1"/>
              <c:layout>
                <c:manualLayout>
                  <c:x val="6.9425891470216883E-2"/>
                  <c:y val="-0.2533883021314752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196-4EB1-8BAE-2A8AC41F3CB7}"/>
                </c:ext>
              </c:extLst>
            </c:dLbl>
            <c:dLbl>
              <c:idx val="2"/>
              <c:layout>
                <c:manualLayout>
                  <c:x val="4.6283927646811301E-2"/>
                  <c:y val="-0.2339639734420677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196-4EB1-8BAE-2A8AC41F3CB7}"/>
                </c:ext>
              </c:extLst>
            </c:dLbl>
            <c:dLbl>
              <c:idx val="3"/>
              <c:layout>
                <c:manualLayout>
                  <c:x val="2.6702265950083442E-2"/>
                  <c:y val="-0.1780590241813116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196-4EB1-8BAE-2A8AC41F3CB7}"/>
                </c:ext>
              </c:extLst>
            </c:dLbl>
            <c:dLbl>
              <c:idx val="4"/>
              <c:layout>
                <c:manualLayout>
                  <c:x val="1.0680906380033313E-2"/>
                  <c:y val="-0.12523412948730769"/>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196-4EB1-8BAE-2A8AC41F3CB7}"/>
                </c:ext>
              </c:extLst>
            </c:dLbl>
            <c:dLbl>
              <c:idx val="5"/>
              <c:layout>
                <c:manualLayout>
                  <c:x val="1.0680906380033377E-2"/>
                  <c:y val="-0.13417187822581461"/>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196-4EB1-8BAE-2A8AC41F3CB7}"/>
                </c:ext>
              </c:extLst>
            </c:dLbl>
            <c:dLbl>
              <c:idx val="6"/>
              <c:layout>
                <c:manualLayout>
                  <c:x val="7.1206042533555848E-3"/>
                  <c:y val="-0.11740039344758779"/>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196-4EB1-8BAE-2A8AC41F3CB7}"/>
                </c:ext>
              </c:extLst>
            </c:dLbl>
            <c:dLbl>
              <c:idx val="7"/>
              <c:layout>
                <c:manualLayout>
                  <c:x val="1.2461057443372142E-2"/>
                  <c:y val="-8.875350891595901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196-4EB1-8BAE-2A8AC41F3CB7}"/>
                </c:ext>
              </c:extLst>
            </c:dLbl>
            <c:dLbl>
              <c:idx val="8"/>
              <c:layout>
                <c:manualLayout>
                  <c:x val="8.9007553166944812E-3"/>
                  <c:y val="-6.4290691649869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196-4EB1-8BAE-2A8AC41F3CB7}"/>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6-3 Animas Load'!$C$4:$C$12</c:f>
              <c:strCache>
                <c:ptCount val="9"/>
                <c:pt idx="0">
                  <c:v>At Gold King Mine</c:v>
                </c:pt>
                <c:pt idx="1">
                  <c:v>Cement Creek  (RK 12.5)</c:v>
                </c:pt>
                <c:pt idx="2">
                  <c:v>Below Silverton  (RK 16.4)</c:v>
                </c:pt>
                <c:pt idx="3">
                  <c:v>Bakers Bridge  (RK 64)</c:v>
                </c:pt>
                <c:pt idx="4">
                  <c:v>Durango  (RK 94)</c:v>
                </c:pt>
                <c:pt idx="5">
                  <c:v> NAR06 (RK 132)</c:v>
                </c:pt>
                <c:pt idx="6">
                  <c:v>Aztec (RK 164)</c:v>
                </c:pt>
                <c:pt idx="7">
                  <c:v>Farmington (RK 190)</c:v>
                </c:pt>
                <c:pt idx="8">
                  <c:v>Background at RK 190</c:v>
                </c:pt>
              </c:strCache>
            </c:strRef>
          </c:cat>
          <c:val>
            <c:numRef>
              <c:f>'Fig 6-3 Animas Load'!$K$4:$K$12</c:f>
              <c:numCache>
                <c:formatCode>#,##0</c:formatCode>
                <c:ptCount val="9"/>
                <c:pt idx="0">
                  <c:v>0</c:v>
                </c:pt>
                <c:pt idx="1">
                  <c:v>474600</c:v>
                </c:pt>
                <c:pt idx="2">
                  <c:v>441200</c:v>
                </c:pt>
                <c:pt idx="3">
                  <c:v>153400</c:v>
                </c:pt>
                <c:pt idx="4">
                  <c:v>78830</c:v>
                </c:pt>
                <c:pt idx="5">
                  <c:v>71770</c:v>
                </c:pt>
                <c:pt idx="6">
                  <c:v>54070</c:v>
                </c:pt>
                <c:pt idx="7">
                  <c:v>52200</c:v>
                </c:pt>
                <c:pt idx="8" formatCode="0">
                  <c:v>1090</c:v>
                </c:pt>
              </c:numCache>
            </c:numRef>
          </c:val>
          <c:extLst>
            <c:ext xmlns:c16="http://schemas.microsoft.com/office/drawing/2014/chart" uri="{C3380CC4-5D6E-409C-BE32-E72D297353CC}">
              <c16:uniqueId val="{00000009-1196-4EB1-8BAE-2A8AC41F3CB7}"/>
            </c:ext>
          </c:extLst>
        </c:ser>
        <c:dLbls>
          <c:dLblPos val="ctr"/>
          <c:showLegendKey val="0"/>
          <c:showVal val="1"/>
          <c:showCatName val="0"/>
          <c:showSerName val="0"/>
          <c:showPercent val="0"/>
          <c:showBubbleSize val="0"/>
        </c:dLbls>
        <c:gapWidth val="150"/>
        <c:overlap val="100"/>
        <c:axId val="694844720"/>
        <c:axId val="694842760"/>
      </c:barChart>
      <c:catAx>
        <c:axId val="694844720"/>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1000" b="1" i="0" u="none" strike="noStrike" kern="1200" baseline="0">
                <a:solidFill>
                  <a:schemeClr val="tx1"/>
                </a:solidFill>
                <a:latin typeface="+mn-lt"/>
                <a:ea typeface="+mn-ea"/>
                <a:cs typeface="+mn-cs"/>
              </a:defRPr>
            </a:pPr>
            <a:endParaRPr lang="en-US"/>
          </a:p>
        </c:txPr>
        <c:crossAx val="694842760"/>
        <c:crosses val="autoZero"/>
        <c:auto val="1"/>
        <c:lblAlgn val="ctr"/>
        <c:lblOffset val="100"/>
        <c:noMultiLvlLbl val="0"/>
      </c:catAx>
      <c:valAx>
        <c:axId val="694842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Summed Metals Load (kg)</a:t>
                </a:r>
              </a:p>
            </c:rich>
          </c:tx>
          <c:layout>
            <c:manualLayout>
              <c:xMode val="edge"/>
              <c:yMode val="edge"/>
              <c:x val="5.0030655042326956E-3"/>
              <c:y val="0.2873829132465236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694844720"/>
        <c:crosses val="autoZero"/>
        <c:crossBetween val="between"/>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Gold King Plume Peak Concentration-Metals</a:t>
            </a:r>
          </a:p>
        </c:rich>
      </c:tx>
      <c:layout>
        <c:manualLayout>
          <c:xMode val="edge"/>
          <c:yMode val="edge"/>
          <c:x val="0.29550527173864366"/>
          <c:y val="2.16937413573098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cat>
            <c:strRef>
              <c:f>'Summary Peak Conc'!$B$5:$B$16</c:f>
              <c:strCache>
                <c:ptCount val="12"/>
                <c:pt idx="0">
                  <c:v>Cement Creek      (RK 12.5)</c:v>
                </c:pt>
                <c:pt idx="1">
                  <c:v>Animas below Silverton (RK 16.4)</c:v>
                </c:pt>
                <c:pt idx="2">
                  <c:v>Bakers Bridge (RK 64)</c:v>
                </c:pt>
                <c:pt idx="3">
                  <c:v>Durango (RK 94)</c:v>
                </c:pt>
                <c:pt idx="4">
                  <c:v>NAR06 (RK 132)</c:v>
                </c:pt>
                <c:pt idx="5">
                  <c:v>Aztec (RK 164)</c:v>
                </c:pt>
                <c:pt idx="6">
                  <c:v>Animas at Farmington (RK 190)</c:v>
                </c:pt>
                <c:pt idx="7">
                  <c:v> Farmington (RK 196)</c:v>
                </c:pt>
                <c:pt idx="8">
                  <c:v>Shiprock            (RK 246)</c:v>
                </c:pt>
                <c:pt idx="9">
                  <c:v>Four Corners         (RK 296)</c:v>
                </c:pt>
                <c:pt idx="10">
                  <c:v> Bluff                  (RK 377)</c:v>
                </c:pt>
                <c:pt idx="11">
                  <c:v>Mexican Hat       (RK 421)</c:v>
                </c:pt>
              </c:strCache>
            </c:strRef>
          </c:cat>
          <c:val>
            <c:numRef>
              <c:f>'Summary Peak Conc'!$G$5:$G$16</c:f>
              <c:numCache>
                <c:formatCode>#,##0.000</c:formatCode>
                <c:ptCount val="12"/>
                <c:pt idx="0">
                  <c:v>39682.958136000008</c:v>
                </c:pt>
                <c:pt idx="1">
                  <c:v>11582.880545033418</c:v>
                </c:pt>
                <c:pt idx="2">
                  <c:v>520.95064719109382</c:v>
                </c:pt>
                <c:pt idx="3">
                  <c:v>217.80463573163169</c:v>
                </c:pt>
                <c:pt idx="4">
                  <c:v>103.12039481186366</c:v>
                </c:pt>
                <c:pt idx="5">
                  <c:v>63.551925436669137</c:v>
                </c:pt>
                <c:pt idx="6">
                  <c:v>64.08135</c:v>
                </c:pt>
                <c:pt idx="7">
                  <c:v>60.581670271999997</c:v>
                </c:pt>
                <c:pt idx="8">
                  <c:v>75.830609771357729</c:v>
                </c:pt>
                <c:pt idx="9">
                  <c:v>81.749484999999993</c:v>
                </c:pt>
                <c:pt idx="10">
                  <c:v>65.844228279999939</c:v>
                </c:pt>
                <c:pt idx="11">
                  <c:v>196.36373149295724</c:v>
                </c:pt>
              </c:numCache>
            </c:numRef>
          </c:val>
          <c:extLst>
            <c:ext xmlns:c16="http://schemas.microsoft.com/office/drawing/2014/chart" uri="{C3380CC4-5D6E-409C-BE32-E72D297353CC}">
              <c16:uniqueId val="{00000000-445B-4539-8747-B3B3A532F91B}"/>
            </c:ext>
          </c:extLst>
        </c:ser>
        <c:dLbls>
          <c:showLegendKey val="0"/>
          <c:showVal val="0"/>
          <c:showCatName val="0"/>
          <c:showSerName val="0"/>
          <c:showPercent val="0"/>
          <c:showBubbleSize val="0"/>
        </c:dLbls>
        <c:gapWidth val="150"/>
        <c:axId val="694883528"/>
        <c:axId val="694883920"/>
      </c:barChart>
      <c:catAx>
        <c:axId val="69488352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Distance from GKM Source (km)</a:t>
                </a:r>
              </a:p>
            </c:rich>
          </c:tx>
          <c:layout>
            <c:manualLayout>
              <c:xMode val="edge"/>
              <c:yMode val="edge"/>
              <c:x val="0.30812161278475003"/>
              <c:y val="0.94186313144041267"/>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4883920"/>
        <c:crossesAt val="0.1"/>
        <c:auto val="1"/>
        <c:lblAlgn val="ctr"/>
        <c:lblOffset val="100"/>
        <c:noMultiLvlLbl val="0"/>
      </c:catAx>
      <c:valAx>
        <c:axId val="694883920"/>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9.3382781077280021E-3"/>
              <c:y val="9.2810079125542788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488352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b="1"/>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6324420198328451"/>
          <c:y val="0.10724969935579867"/>
          <c:w val="0.81172735660602147"/>
          <c:h val="0.68355896045365927"/>
        </c:manualLayout>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15E5-4069-9BEE-ED2EA4368A75}"/>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15E5-4069-9BEE-ED2EA4368A75}"/>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15E5-4069-9BEE-ED2EA4368A75}"/>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15E5-4069-9BEE-ED2EA4368A75}"/>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15E5-4069-9BEE-ED2EA4368A75}"/>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15E5-4069-9BEE-ED2EA4368A75}"/>
              </c:ext>
            </c:extLst>
          </c:dPt>
          <c:cat>
            <c:strRef>
              <c:extLst>
                <c:ext xmlns:c15="http://schemas.microsoft.com/office/drawing/2012/chart" uri="{02D57815-91ED-43cb-92C2-25804820EDAC}">
                  <c15:fullRef>
                    <c15:sqref>'Summary Peak Conc'!$B$5:$B$16</c15:sqref>
                  </c15:fullRef>
                </c:ext>
              </c:extLst>
              <c:f>'Summary Peak Conc'!$B$11:$B$16</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'Summary Peak Conc'!$M$5:$M$16</c15:sqref>
                  </c15:fullRef>
                </c:ext>
              </c:extLst>
              <c:f>'Summary Peak Conc'!$M$11:$M$16</c:f>
              <c:numCache>
                <c:formatCode>#,##0.000</c:formatCode>
                <c:ptCount val="6"/>
                <c:pt idx="0">
                  <c:v>3.9495000000000002E-2</c:v>
                </c:pt>
                <c:pt idx="1">
                  <c:v>1.3194999999999998E-2</c:v>
                </c:pt>
                <c:pt idx="2">
                  <c:v>1.2215134615384612E-2</c:v>
                </c:pt>
                <c:pt idx="3">
                  <c:v>1.2623076923076926E-2</c:v>
                </c:pt>
                <c:pt idx="4">
                  <c:v>1.225E-2</c:v>
                </c:pt>
                <c:pt idx="5">
                  <c:v>1.3299999999999999E-2</c:v>
                </c:pt>
              </c:numCache>
            </c:numRef>
          </c:val>
          <c:extLst>
            <c:ext xmlns:c16="http://schemas.microsoft.com/office/drawing/2014/chart" uri="{C3380CC4-5D6E-409C-BE32-E72D297353CC}">
              <c16:uniqueId val="{0000000C-15E5-4069-9BEE-ED2EA4368A75}"/>
            </c:ext>
          </c:extLst>
        </c:ser>
        <c:dLbls>
          <c:showLegendKey val="0"/>
          <c:showVal val="0"/>
          <c:showCatName val="0"/>
          <c:showSerName val="0"/>
          <c:showPercent val="0"/>
          <c:showBubbleSize val="0"/>
        </c:dLbls>
        <c:gapWidth val="150"/>
        <c:axId val="694887056"/>
        <c:axId val="694887448"/>
      </c:barChart>
      <c:catAx>
        <c:axId val="6948870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7448"/>
        <c:crossesAt val="1.0000000000000003E-4"/>
        <c:auto val="1"/>
        <c:lblAlgn val="ctr"/>
        <c:lblOffset val="100"/>
        <c:noMultiLvlLbl val="0"/>
      </c:catAx>
      <c:valAx>
        <c:axId val="694887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b="1"/>
                  <a:t>Total Concentration (mg/L)</a:t>
                </a:r>
              </a:p>
            </c:rich>
          </c:tx>
          <c:layout>
            <c:manualLayout>
              <c:xMode val="edge"/>
              <c:yMode val="edge"/>
              <c:x val="4.5743283796010142E-2"/>
              <c:y val="0.1804688081809842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70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39789435023693709"/>
          <c:y val="2.476229306288170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5D52-4B03-B37A-E0839F7DBC23}"/>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5D52-4B03-B37A-E0839F7DBC23}"/>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5D52-4B03-B37A-E0839F7DBC23}"/>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5D52-4B03-B37A-E0839F7DBC23}"/>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5D52-4B03-B37A-E0839F7DBC23}"/>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5D52-4B03-B37A-E0839F7DBC23}"/>
              </c:ext>
            </c:extLst>
          </c:dPt>
          <c:cat>
            <c:strRef>
              <c:extLst>
                <c:ext xmlns:c15="http://schemas.microsoft.com/office/drawing/2012/chart" uri="{02D57815-91ED-43cb-92C2-25804820EDAC}">
                  <c15:fullRef>
                    <c15:sqref>'Summary Peak Conc'!$B$5:$B$16</c15:sqref>
                  </c15:fullRef>
                </c:ext>
              </c:extLst>
              <c:f>'Summary Peak Conc'!$B$11:$B$16</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'Summary Peak Conc'!$T$5:$T$16</c15:sqref>
                  </c15:fullRef>
                </c:ext>
              </c:extLst>
              <c:f>'Summary Peak Conc'!$T$11:$T$16</c:f>
              <c:numCache>
                <c:formatCode>#,##0.000</c:formatCode>
                <c:ptCount val="6"/>
                <c:pt idx="0">
                  <c:v>0.17005500000000001</c:v>
                </c:pt>
                <c:pt idx="1">
                  <c:v>6.0899999999999989E-2</c:v>
                </c:pt>
                <c:pt idx="2">
                  <c:v>6.2128500000000003E-2</c:v>
                </c:pt>
                <c:pt idx="3">
                  <c:v>3.0742307692307694E-2</c:v>
                </c:pt>
                <c:pt idx="4">
                  <c:v>5.8800000000000005E-2</c:v>
                </c:pt>
                <c:pt idx="5">
                  <c:v>6.0999999999999999E-2</c:v>
                </c:pt>
              </c:numCache>
            </c:numRef>
          </c:val>
          <c:extLst>
            <c:ext xmlns:c16="http://schemas.microsoft.com/office/drawing/2014/chart" uri="{C3380CC4-5D6E-409C-BE32-E72D297353CC}">
              <c16:uniqueId val="{0000000C-5D52-4B03-B37A-E0839F7DBC23}"/>
            </c:ext>
          </c:extLst>
        </c:ser>
        <c:dLbls>
          <c:showLegendKey val="0"/>
          <c:showVal val="0"/>
          <c:showCatName val="0"/>
          <c:showSerName val="0"/>
          <c:showPercent val="0"/>
          <c:showBubbleSize val="0"/>
        </c:dLbls>
        <c:gapWidth val="150"/>
        <c:axId val="557712008"/>
        <c:axId val="557710048"/>
      </c:barChart>
      <c:catAx>
        <c:axId val="5577120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0048"/>
        <c:crossesAt val="1.0000000000000003E-4"/>
        <c:auto val="1"/>
        <c:lblAlgn val="ctr"/>
        <c:lblOffset val="100"/>
        <c:noMultiLvlLbl val="0"/>
      </c:catAx>
      <c:valAx>
        <c:axId val="5577100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1.1613590963245634E-2"/>
              <c:y val="0.1664579413441169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20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37741653453727841"/>
          <c:y val="3.734099275326433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E364-4580-B4DB-B3F619CF8079}"/>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E364-4580-B4DB-B3F619CF8079}"/>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E364-4580-B4DB-B3F619CF8079}"/>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E364-4580-B4DB-B3F619CF8079}"/>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E364-4580-B4DB-B3F619CF8079}"/>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E364-4580-B4DB-B3F619CF8079}"/>
              </c:ext>
            </c:extLst>
          </c:dPt>
          <c:cat>
            <c:strRef>
              <c:extLst>
                <c:ext xmlns:c15="http://schemas.microsoft.com/office/drawing/2012/chart" uri="{02D57815-91ED-43cb-92C2-25804820EDAC}">
                  <c15:fullRef>
                    <c15:sqref>'Summary Peak Conc'!$B$5:$B$16</c15:sqref>
                  </c15:fullRef>
                </c:ext>
              </c:extLst>
              <c:f>'Summary Peak Conc'!$B$11:$B$16</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'Summary Peak Conc'!$V$5:$V$16</c15:sqref>
                  </c15:fullRef>
                </c:ext>
              </c:extLst>
              <c:f>'Summary Peak Conc'!$V$11:$V$16</c:f>
              <c:numCache>
                <c:formatCode>#,##0.000</c:formatCode>
                <c:ptCount val="6"/>
                <c:pt idx="0">
                  <c:v>0.82800000000000007</c:v>
                </c:pt>
                <c:pt idx="1">
                  <c:v>0.31464999999999999</c:v>
                </c:pt>
                <c:pt idx="2">
                  <c:v>0.17</c:v>
                </c:pt>
                <c:pt idx="3">
                  <c:v>0.16438461538461538</c:v>
                </c:pt>
                <c:pt idx="4">
                  <c:v>9.1749999999999998E-2</c:v>
                </c:pt>
                <c:pt idx="5">
                  <c:v>7.51E-2</c:v>
                </c:pt>
              </c:numCache>
            </c:numRef>
          </c:val>
          <c:extLst>
            <c:ext xmlns:c16="http://schemas.microsoft.com/office/drawing/2014/chart" uri="{C3380CC4-5D6E-409C-BE32-E72D297353CC}">
              <c16:uniqueId val="{0000000C-E364-4580-B4DB-B3F619CF8079}"/>
            </c:ext>
          </c:extLst>
        </c:ser>
        <c:dLbls>
          <c:showLegendKey val="0"/>
          <c:showVal val="0"/>
          <c:showCatName val="0"/>
          <c:showSerName val="0"/>
          <c:showPercent val="0"/>
          <c:showBubbleSize val="0"/>
        </c:dLbls>
        <c:gapWidth val="150"/>
        <c:axId val="557708480"/>
        <c:axId val="557710440"/>
      </c:barChart>
      <c:catAx>
        <c:axId val="5577084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0440"/>
        <c:crossesAt val="1.0000000000000003E-4"/>
        <c:auto val="1"/>
        <c:lblAlgn val="ctr"/>
        <c:lblOffset val="100"/>
        <c:noMultiLvlLbl val="0"/>
      </c:catAx>
      <c:valAx>
        <c:axId val="55771044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4.7876523966927341E-3"/>
              <c:y val="0.1588009046039056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084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CE55-4995-82B1-EF0126345DCB}"/>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CE55-4995-82B1-EF0126345DCB}"/>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CE55-4995-82B1-EF0126345DCB}"/>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CE55-4995-82B1-EF0126345DCB}"/>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CE55-4995-82B1-EF0126345DCB}"/>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CE55-4995-82B1-EF0126345DCB}"/>
              </c:ext>
            </c:extLst>
          </c:dPt>
          <c:cat>
            <c:strRef>
              <c:extLst>
                <c:ext xmlns:c15="http://schemas.microsoft.com/office/drawing/2012/chart" uri="{02D57815-91ED-43cb-92C2-25804820EDAC}">
                  <c15:fullRef>
                    <c15:sqref>'Summary Peak Conc'!$B$5:$B$16</c15:sqref>
                  </c15:fullRef>
                </c:ext>
              </c:extLst>
              <c:f>'Summary Peak Conc'!$B$11:$B$16</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'Summary Peak Conc'!$AH$5:$AH$16</c15:sqref>
                  </c15:fullRef>
                </c:ext>
              </c:extLst>
              <c:f>'Summary Peak Conc'!$AH$11:$AH$16</c:f>
              <c:numCache>
                <c:formatCode>#,##0.000</c:formatCode>
                <c:ptCount val="6"/>
                <c:pt idx="0">
                  <c:v>0.54405000000000003</c:v>
                </c:pt>
                <c:pt idx="1">
                  <c:v>0.18269999999999997</c:v>
                </c:pt>
                <c:pt idx="2">
                  <c:v>0.18225899999999998</c:v>
                </c:pt>
                <c:pt idx="3">
                  <c:v>0.16</c:v>
                </c:pt>
                <c:pt idx="4">
                  <c:v>0.16350000000000001</c:v>
                </c:pt>
                <c:pt idx="5">
                  <c:v>0.16800000000000001</c:v>
                </c:pt>
              </c:numCache>
            </c:numRef>
          </c:val>
          <c:extLst>
            <c:ext xmlns:c16="http://schemas.microsoft.com/office/drawing/2014/chart" uri="{C3380CC4-5D6E-409C-BE32-E72D297353CC}">
              <c16:uniqueId val="{0000000C-CE55-4995-82B1-EF0126345DCB}"/>
            </c:ext>
          </c:extLst>
        </c:ser>
        <c:dLbls>
          <c:showLegendKey val="0"/>
          <c:showVal val="0"/>
          <c:showCatName val="0"/>
          <c:showSerName val="0"/>
          <c:showPercent val="0"/>
          <c:showBubbleSize val="0"/>
        </c:dLbls>
        <c:gapWidth val="150"/>
        <c:axId val="557719848"/>
        <c:axId val="557713968"/>
      </c:barChart>
      <c:catAx>
        <c:axId val="557719848"/>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3968"/>
        <c:crossesAt val="1.0000000000000002E-3"/>
        <c:auto val="1"/>
        <c:lblAlgn val="ctr"/>
        <c:lblOffset val="100"/>
        <c:noMultiLvlLbl val="0"/>
      </c:catAx>
      <c:valAx>
        <c:axId val="557713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1.6164216674280904E-2"/>
              <c:y val="0.1448178115666576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771984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Peak Conc'!$B$115</c:f>
          <c:strCache>
            <c:ptCount val="1"/>
            <c:pt idx="0">
              <c:v>Animas/San Juan River Confluence at Farmington, RK 190-196</c:v>
            </c:pt>
          </c:strCache>
        </c:strRef>
      </c:tx>
      <c:layout>
        <c:manualLayout>
          <c:xMode val="edge"/>
          <c:yMode val="edge"/>
          <c:x val="0.18744080290163981"/>
          <c:y val="1.6611082277765227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3018268608775178"/>
          <c:y val="0.17726888305628463"/>
          <c:w val="0.72703650004089437"/>
          <c:h val="0.670064769332952"/>
        </c:manualLayout>
      </c:layout>
      <c:barChart>
        <c:barDir val="col"/>
        <c:grouping val="clustered"/>
        <c:varyColors val="0"/>
        <c:ser>
          <c:idx val="0"/>
          <c:order val="0"/>
          <c:tx>
            <c:strRef>
              <c:f>'Summary Peak Conc'!$G$71</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Conc'!$B$72:$B$73</c:f>
              <c:strCache>
                <c:ptCount val="2"/>
                <c:pt idx="0">
                  <c:v>Aluminum</c:v>
                </c:pt>
                <c:pt idx="1">
                  <c:v>Iron</c:v>
                </c:pt>
              </c:strCache>
            </c:strRef>
          </c:cat>
          <c:val>
            <c:numRef>
              <c:extLst>
                <c:ext xmlns:c15="http://schemas.microsoft.com/office/drawing/2012/chart" uri="{02D57815-91ED-43cb-92C2-25804820EDAC}">
                  <c15:fullRef>
                    <c15:sqref>'Summary Peak Conc'!$G$72:$G$94</c15:sqref>
                  </c15:fullRef>
                </c:ext>
              </c:extLst>
              <c:f>'Summary Peak Conc'!$G$72:$G$73</c:f>
              <c:numCache>
                <c:formatCode>#,##0.00</c:formatCode>
                <c:ptCount val="2"/>
                <c:pt idx="0">
                  <c:v>6736.4999999999991</c:v>
                </c:pt>
                <c:pt idx="1">
                  <c:v>54750</c:v>
                </c:pt>
              </c:numCache>
            </c:numRef>
          </c:val>
          <c:extLst>
            <c:ext xmlns:c16="http://schemas.microsoft.com/office/drawing/2014/chart" uri="{C3380CC4-5D6E-409C-BE32-E72D297353CC}">
              <c16:uniqueId val="{00000000-ACEA-42B3-9A46-A308B9B2B2B9}"/>
            </c:ext>
          </c:extLst>
        </c:ser>
        <c:ser>
          <c:idx val="1"/>
          <c:order val="1"/>
          <c:tx>
            <c:strRef>
              <c:f>'Summary Peak Conc'!$H$71</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Conc'!$B$72:$B$73</c:f>
              <c:strCache>
                <c:ptCount val="2"/>
                <c:pt idx="0">
                  <c:v>Aluminum</c:v>
                </c:pt>
                <c:pt idx="1">
                  <c:v>Iron</c:v>
                </c:pt>
              </c:strCache>
            </c:strRef>
          </c:cat>
          <c:val>
            <c:numRef>
              <c:extLst>
                <c:ext xmlns:c15="http://schemas.microsoft.com/office/drawing/2012/chart" uri="{02D57815-91ED-43cb-92C2-25804820EDAC}">
                  <c15:fullRef>
                    <c15:sqref>'Summary Peak Conc'!$H$72:$H$94</c15:sqref>
                  </c15:fullRef>
                </c:ext>
              </c:extLst>
              <c:f>'Summary Peak Conc'!$H$72:$H$73</c:f>
              <c:numCache>
                <c:formatCode>#,##0.00</c:formatCode>
                <c:ptCount val="2"/>
                <c:pt idx="0">
                  <c:v>950</c:v>
                </c:pt>
                <c:pt idx="1">
                  <c:v>680</c:v>
                </c:pt>
              </c:numCache>
            </c:numRef>
          </c:val>
          <c:extLst>
            <c:ext xmlns:c16="http://schemas.microsoft.com/office/drawing/2014/chart" uri="{C3380CC4-5D6E-409C-BE32-E72D297353CC}">
              <c16:uniqueId val="{00000001-ACEA-42B3-9A46-A308B9B2B2B9}"/>
            </c:ext>
          </c:extLst>
        </c:ser>
        <c:ser>
          <c:idx val="2"/>
          <c:order val="2"/>
          <c:tx>
            <c:strRef>
              <c:f>'Summary Peak Conc'!$I$71</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Conc'!$B$72:$B$73</c:f>
              <c:strCache>
                <c:ptCount val="2"/>
                <c:pt idx="0">
                  <c:v>Aluminum</c:v>
                </c:pt>
                <c:pt idx="1">
                  <c:v>Iron</c:v>
                </c:pt>
              </c:strCache>
            </c:strRef>
          </c:cat>
          <c:val>
            <c:numRef>
              <c:extLst>
                <c:ext xmlns:c15="http://schemas.microsoft.com/office/drawing/2012/chart" uri="{02D57815-91ED-43cb-92C2-25804820EDAC}">
                  <c15:fullRef>
                    <c15:sqref>'Summary Peak Conc'!$I$72:$I$94</c15:sqref>
                  </c15:fullRef>
                </c:ext>
              </c:extLst>
              <c:f>'Summary Peak Conc'!$I$72:$I$73</c:f>
              <c:numCache>
                <c:formatCode>0.00</c:formatCode>
                <c:ptCount val="2"/>
                <c:pt idx="0">
                  <c:v>24360</c:v>
                </c:pt>
                <c:pt idx="1">
                  <c:v>35525</c:v>
                </c:pt>
              </c:numCache>
            </c:numRef>
          </c:val>
          <c:extLst>
            <c:ext xmlns:c16="http://schemas.microsoft.com/office/drawing/2014/chart" uri="{C3380CC4-5D6E-409C-BE32-E72D297353CC}">
              <c16:uniqueId val="{00000000-75F3-4CD0-8F87-5A0A743E7361}"/>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1.343017197477181E-2"/>
              <c:y val="0.1898374161563138"/>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ajorUnit val="10000"/>
        <c:minorUnit val="5000"/>
      </c:valAx>
      <c:spPr>
        <a:noFill/>
        <a:ln>
          <a:noFill/>
        </a:ln>
        <a:effectLst/>
      </c:spPr>
    </c:plotArea>
    <c:legend>
      <c:legendPos val="b"/>
      <c:layout>
        <c:manualLayout>
          <c:xMode val="edge"/>
          <c:yMode val="edge"/>
          <c:x val="0.15397495700258751"/>
          <c:y val="0.15767322529427383"/>
          <c:w val="0.55901170429275815"/>
          <c:h val="0.18630749626330767"/>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Animas River at Farmington RK 190.2</a:t>
            </a:r>
          </a:p>
        </c:rich>
      </c:tx>
      <c:layout>
        <c:manualLayout>
          <c:xMode val="edge"/>
          <c:yMode val="edge"/>
          <c:x val="0.33723474808034343"/>
          <c:y val="3.6924729038803256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490541098302997"/>
          <c:y val="0.17726888305628463"/>
          <c:w val="0.82587884624665686"/>
          <c:h val="0.63166484397783607"/>
        </c:manualLayout>
      </c:layout>
      <c:barChart>
        <c:barDir val="col"/>
        <c:grouping val="clustered"/>
        <c:varyColors val="0"/>
        <c:ser>
          <c:idx val="0"/>
          <c:order val="0"/>
          <c:tx>
            <c:strRef>
              <c:f>'Summary Peak Conc'!$G$71</c:f>
              <c:strCache>
                <c:ptCount val="1"/>
                <c:pt idx="0">
                  <c:v>GKM Peak, Animas River</c:v>
                </c:pt>
              </c:strCache>
            </c:strRef>
          </c:tx>
          <c:spPr>
            <a:solidFill>
              <a:srgbClr val="C47500"/>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Conc'!$B$74:$B$78</c:f>
              <c:strCache>
                <c:ptCount val="5"/>
                <c:pt idx="0">
                  <c:v>Arsenic</c:v>
                </c:pt>
                <c:pt idx="1">
                  <c:v>Copper</c:v>
                </c:pt>
                <c:pt idx="2">
                  <c:v>Lead</c:v>
                </c:pt>
                <c:pt idx="3">
                  <c:v>Zinc</c:v>
                </c:pt>
                <c:pt idx="4">
                  <c:v>Cadmium</c:v>
                </c:pt>
              </c:strCache>
            </c:strRef>
          </c:cat>
          <c:val>
            <c:numRef>
              <c:extLst>
                <c:ext xmlns:c15="http://schemas.microsoft.com/office/drawing/2012/chart" uri="{02D57815-91ED-43cb-92C2-25804820EDAC}">
                  <c15:fullRef>
                    <c15:sqref>'Summary Peak Conc'!$G$72:$G$94</c15:sqref>
                  </c15:fullRef>
                </c:ext>
              </c:extLst>
              <c:f>'Summary Peak Conc'!$G$74:$G$78</c:f>
              <c:numCache>
                <c:formatCode>#,##0.00</c:formatCode>
                <c:ptCount val="5"/>
                <c:pt idx="0">
                  <c:v>39.495000000000005</c:v>
                </c:pt>
                <c:pt idx="1">
                  <c:v>170.05500000000001</c:v>
                </c:pt>
                <c:pt idx="2">
                  <c:v>828.00000000000011</c:v>
                </c:pt>
                <c:pt idx="3">
                  <c:v>544.05000000000007</c:v>
                </c:pt>
                <c:pt idx="4">
                  <c:v>1.365</c:v>
                </c:pt>
              </c:numCache>
            </c:numRef>
          </c:val>
          <c:extLst>
            <c:ext xmlns:c16="http://schemas.microsoft.com/office/drawing/2014/chart" uri="{C3380CC4-5D6E-409C-BE32-E72D297353CC}">
              <c16:uniqueId val="{00000000-E545-4394-8B58-51D8BC554BEC}"/>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Conc'!$B$74:$B$78</c:f>
              <c:strCache>
                <c:ptCount val="5"/>
                <c:pt idx="0">
                  <c:v>Arsenic</c:v>
                </c:pt>
                <c:pt idx="1">
                  <c:v>Copper</c:v>
                </c:pt>
                <c:pt idx="2">
                  <c:v>Lead</c:v>
                </c:pt>
                <c:pt idx="3">
                  <c:v>Zinc</c:v>
                </c:pt>
                <c:pt idx="4">
                  <c:v>Cadmium</c:v>
                </c:pt>
              </c:strCache>
            </c:strRef>
          </c:cat>
          <c:val>
            <c:numRef>
              <c:extLst>
                <c:ext xmlns:c15="http://schemas.microsoft.com/office/drawing/2012/chart" uri="{02D57815-91ED-43cb-92C2-25804820EDAC}">
                  <c15:fullRef>
                    <c15:sqref>'Summary Peak Conc'!$H$72:$H$94</c15:sqref>
                  </c15:fullRef>
                </c:ext>
              </c:extLst>
              <c:f>'Summary Peak Conc'!$H$74:$H$78</c:f>
              <c:numCache>
                <c:formatCode>#,##0.00</c:formatCode>
                <c:ptCount val="5"/>
                <c:pt idx="0">
                  <c:v>1</c:v>
                </c:pt>
                <c:pt idx="1">
                  <c:v>2.6</c:v>
                </c:pt>
                <c:pt idx="2">
                  <c:v>1.7999999999999998</c:v>
                </c:pt>
                <c:pt idx="3">
                  <c:v>8.8000000000000007</c:v>
                </c:pt>
                <c:pt idx="4">
                  <c:v>0.5</c:v>
                </c:pt>
              </c:numCache>
            </c:numRef>
          </c:val>
          <c:extLst>
            <c:ext xmlns:c16="http://schemas.microsoft.com/office/drawing/2014/chart" uri="{C3380CC4-5D6E-409C-BE32-E72D297353CC}">
              <c16:uniqueId val="{00000001-E545-4394-8B58-51D8BC554BEC}"/>
            </c:ext>
          </c:extLst>
        </c:ser>
        <c:dLbls>
          <c:showLegendKey val="0"/>
          <c:showVal val="0"/>
          <c:showCatName val="0"/>
          <c:showSerName val="0"/>
          <c:showPercent val="0"/>
          <c:showBubbleSize val="0"/>
        </c:dLbls>
        <c:gapWidth val="219"/>
        <c:overlap val="-27"/>
        <c:axId val="557719064"/>
        <c:axId val="683388408"/>
      </c:barChart>
      <c:catAx>
        <c:axId val="557719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3388408"/>
        <c:crossesAt val="0.1"/>
        <c:auto val="1"/>
        <c:lblAlgn val="ctr"/>
        <c:lblOffset val="100"/>
        <c:noMultiLvlLbl val="0"/>
      </c:catAx>
      <c:valAx>
        <c:axId val="6833884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Total Concentration (µg/L)</a:t>
                </a:r>
              </a:p>
            </c:rich>
          </c:tx>
          <c:layout>
            <c:manualLayout>
              <c:xMode val="edge"/>
              <c:yMode val="edge"/>
              <c:x val="2.3823395248118617E-2"/>
              <c:y val="0.18520778652668415"/>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557719064"/>
        <c:crosses val="autoZero"/>
        <c:crossBetween val="between"/>
      </c:valAx>
      <c:spPr>
        <a:noFill/>
        <a:ln>
          <a:noFill/>
        </a:ln>
        <a:effectLst/>
      </c:spPr>
    </c:plotArea>
    <c:legend>
      <c:legendPos val="b"/>
      <c:layout>
        <c:manualLayout>
          <c:xMode val="edge"/>
          <c:yMode val="edge"/>
          <c:x val="0.23594431567028598"/>
          <c:y val="0.13192804024496937"/>
          <c:w val="0.66353362246831449"/>
          <c:h val="7.177566345873431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r>
              <a:rPr lang="en-US" sz="1200" b="1"/>
              <a:t>Animas at Farmington RK 190.2</a:t>
            </a:r>
          </a:p>
        </c:rich>
      </c:tx>
      <c:layout>
        <c:manualLayout>
          <c:xMode val="edge"/>
          <c:yMode val="edge"/>
          <c:x val="0.28381461675579328"/>
          <c:y val="4.1666666666666664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98815388718121"/>
          <c:y val="0.17726888305628463"/>
          <c:w val="0.72090277485367804"/>
          <c:h val="0.63166484397783607"/>
        </c:manualLayout>
      </c:layout>
      <c:barChart>
        <c:barDir val="col"/>
        <c:grouping val="clustered"/>
        <c:varyColors val="0"/>
        <c:ser>
          <c:idx val="0"/>
          <c:order val="0"/>
          <c:tx>
            <c:strRef>
              <c:f>'Summary Peak Conc'!$G$71</c:f>
              <c:strCache>
                <c:ptCount val="1"/>
                <c:pt idx="0">
                  <c:v>GKM Peak, Animas River</c:v>
                </c:pt>
              </c:strCache>
            </c:strRef>
          </c:tx>
          <c:spPr>
            <a:solidFill>
              <a:srgbClr val="C7783D"/>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Conc'!$B$79:$B$82</c:f>
              <c:strCache>
                <c:ptCount val="4"/>
                <c:pt idx="0">
                  <c:v>Calcium</c:v>
                </c:pt>
                <c:pt idx="1">
                  <c:v>Magnesium</c:v>
                </c:pt>
                <c:pt idx="2">
                  <c:v>Potassium</c:v>
                </c:pt>
                <c:pt idx="3">
                  <c:v>Sodium</c:v>
                </c:pt>
              </c:strCache>
            </c:strRef>
          </c:cat>
          <c:val>
            <c:numRef>
              <c:extLst>
                <c:ext xmlns:c15="http://schemas.microsoft.com/office/drawing/2012/chart" uri="{02D57815-91ED-43cb-92C2-25804820EDAC}">
                  <c15:fullRef>
                    <c15:sqref>'Summary Peak Conc'!$G$72:$G$94</c15:sqref>
                  </c15:fullRef>
                </c:ext>
              </c:extLst>
              <c:f>'Summary Peak Conc'!$G$79:$G$82</c:f>
              <c:numCache>
                <c:formatCode>#,##0.00</c:formatCode>
                <c:ptCount val="4"/>
                <c:pt idx="0">
                  <c:v>133010.78877370921</c:v>
                </c:pt>
                <c:pt idx="1">
                  <c:v>672.75</c:v>
                </c:pt>
                <c:pt idx="2">
                  <c:v>7220.5856762870717</c:v>
                </c:pt>
                <c:pt idx="3">
                  <c:v>32302.62013075795</c:v>
                </c:pt>
              </c:numCache>
            </c:numRef>
          </c:val>
          <c:extLst>
            <c:ext xmlns:c16="http://schemas.microsoft.com/office/drawing/2014/chart" uri="{C3380CC4-5D6E-409C-BE32-E72D297353CC}">
              <c16:uniqueId val="{00000000-ACDD-4497-A93A-710A4D66479C}"/>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Conc'!$B$79:$B$82</c:f>
              <c:strCache>
                <c:ptCount val="4"/>
                <c:pt idx="0">
                  <c:v>Calcium</c:v>
                </c:pt>
                <c:pt idx="1">
                  <c:v>Magnesium</c:v>
                </c:pt>
                <c:pt idx="2">
                  <c:v>Potassium</c:v>
                </c:pt>
                <c:pt idx="3">
                  <c:v>Sodium</c:v>
                </c:pt>
              </c:strCache>
            </c:strRef>
          </c:cat>
          <c:val>
            <c:numRef>
              <c:extLst>
                <c:ext xmlns:c15="http://schemas.microsoft.com/office/drawing/2012/chart" uri="{02D57815-91ED-43cb-92C2-25804820EDAC}">
                  <c15:fullRef>
                    <c15:sqref>'Summary Peak Conc'!$H$72:$H$94</c15:sqref>
                  </c15:fullRef>
                </c:ext>
              </c:extLst>
              <c:f>'Summary Peak Conc'!$H$79:$H$82</c:f>
              <c:numCache>
                <c:formatCode>#,##0.00</c:formatCode>
                <c:ptCount val="4"/>
                <c:pt idx="0">
                  <c:v>93500</c:v>
                </c:pt>
                <c:pt idx="1">
                  <c:v>14000</c:v>
                </c:pt>
                <c:pt idx="2">
                  <c:v>3850</c:v>
                </c:pt>
                <c:pt idx="3">
                  <c:v>36000</c:v>
                </c:pt>
              </c:numCache>
            </c:numRef>
          </c:val>
          <c:extLst>
            <c:ext xmlns:c16="http://schemas.microsoft.com/office/drawing/2014/chart" uri="{C3380CC4-5D6E-409C-BE32-E72D297353CC}">
              <c16:uniqueId val="{00000001-ACDD-4497-A93A-710A4D66479C}"/>
            </c:ext>
          </c:extLst>
        </c:ser>
        <c:dLbls>
          <c:showLegendKey val="0"/>
          <c:showVal val="0"/>
          <c:showCatName val="0"/>
          <c:showSerName val="0"/>
          <c:showPercent val="0"/>
          <c:showBubbleSize val="0"/>
        </c:dLbls>
        <c:gapWidth val="219"/>
        <c:overlap val="-27"/>
        <c:axId val="683387624"/>
        <c:axId val="683384488"/>
      </c:barChart>
      <c:catAx>
        <c:axId val="683387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683384488"/>
        <c:crosses val="autoZero"/>
        <c:auto val="1"/>
        <c:lblAlgn val="ctr"/>
        <c:lblOffset val="100"/>
        <c:noMultiLvlLbl val="0"/>
      </c:catAx>
      <c:valAx>
        <c:axId val="683384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Total</a:t>
                </a:r>
                <a:r>
                  <a:rPr lang="en-US" sz="1100" b="1" baseline="0"/>
                  <a:t> </a:t>
                </a:r>
                <a:r>
                  <a:rPr lang="en-US" sz="1100" b="1"/>
                  <a:t>Concentration (ug/L)</a:t>
                </a:r>
              </a:p>
            </c:rich>
          </c:tx>
          <c:layout>
            <c:manualLayout>
              <c:xMode val="edge"/>
              <c:yMode val="edge"/>
              <c:x val="1.4497249032652187E-2"/>
              <c:y val="0.1562893617906427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683387624"/>
        <c:crosses val="autoZero"/>
        <c:crossBetween val="between"/>
      </c:valAx>
      <c:spPr>
        <a:noFill/>
        <a:ln>
          <a:noFill/>
        </a:ln>
        <a:effectLst/>
      </c:spPr>
    </c:plotArea>
    <c:legend>
      <c:legendPos val="b"/>
      <c:layout>
        <c:manualLayout>
          <c:xMode val="edge"/>
          <c:yMode val="edge"/>
          <c:x val="0.30081575364576751"/>
          <c:y val="0.16433544765237676"/>
          <c:w val="0.66353362246831449"/>
          <c:h val="0.1331017731772809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Animas River at Farmington RK 190.2</a:t>
            </a:r>
          </a:p>
        </c:rich>
      </c:tx>
      <c:layout>
        <c:manualLayout>
          <c:xMode val="edge"/>
          <c:yMode val="edge"/>
          <c:x val="0.28381461675579328"/>
          <c:y val="4.1666666666666664E-2"/>
        </c:manualLayout>
      </c:layout>
      <c:overlay val="0"/>
      <c:spPr>
        <a:noFill/>
        <a:ln>
          <a:noFill/>
        </a:ln>
        <a:effectLst/>
      </c:spPr>
    </c:title>
    <c:autoTitleDeleted val="0"/>
    <c:plotArea>
      <c:layout>
        <c:manualLayout>
          <c:layoutTarget val="inner"/>
          <c:xMode val="edge"/>
          <c:yMode val="edge"/>
          <c:x val="0.13304456811477502"/>
          <c:y val="0.17726888305628463"/>
          <c:w val="0.8277396936731235"/>
          <c:h val="0.63166484397783607"/>
        </c:manualLayout>
      </c:layout>
      <c:barChart>
        <c:barDir val="col"/>
        <c:grouping val="clustered"/>
        <c:varyColors val="0"/>
        <c:ser>
          <c:idx val="0"/>
          <c:order val="0"/>
          <c:tx>
            <c:strRef>
              <c:f>'Summary Peak Conc'!$G$71</c:f>
              <c:strCache>
                <c:ptCount val="1"/>
                <c:pt idx="0">
                  <c:v>GKM Peak, Animas River</c:v>
                </c:pt>
              </c:strCache>
            </c:strRef>
          </c:tx>
          <c:spPr>
            <a:solidFill>
              <a:srgbClr val="C47500"/>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Conc'!$B$85:$B$86,'Summary Peak Conc'!$B$94)</c:f>
              <c:strCache>
                <c:ptCount val="3"/>
                <c:pt idx="0">
                  <c:v>Molybdenum</c:v>
                </c:pt>
                <c:pt idx="1">
                  <c:v>Nickel</c:v>
                </c:pt>
                <c:pt idx="2">
                  <c:v>Vanadium</c:v>
                </c:pt>
              </c:strCache>
            </c:strRef>
          </c:cat>
          <c:val>
            <c:numRef>
              <c:extLst>
                <c:ext xmlns:c15="http://schemas.microsoft.com/office/drawing/2012/chart" uri="{02D57815-91ED-43cb-92C2-25804820EDAC}">
                  <c15:fullRef>
                    <c15:sqref>'Summary Peak Conc'!$G$72:$G$94</c15:sqref>
                  </c15:fullRef>
                </c:ext>
              </c:extLst>
              <c:f>('Summary Peak Conc'!$G$85:$G$86,'Summary Peak Conc'!$G$94)</c:f>
              <c:numCache>
                <c:formatCode>#,##0.00</c:formatCode>
                <c:ptCount val="3"/>
                <c:pt idx="0">
                  <c:v>9.9150000000000009</c:v>
                </c:pt>
                <c:pt idx="1">
                  <c:v>5.4749999999999996</c:v>
                </c:pt>
                <c:pt idx="2">
                  <c:v>30.434999999999995</c:v>
                </c:pt>
              </c:numCache>
            </c:numRef>
          </c:val>
          <c:extLst>
            <c:ext xmlns:c16="http://schemas.microsoft.com/office/drawing/2014/chart" uri="{C3380CC4-5D6E-409C-BE32-E72D297353CC}">
              <c16:uniqueId val="{00000001-B3CC-440C-9890-3427EE2D88EB}"/>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Conc'!$B$85:$B$86,'Summary Peak Conc'!$B$94)</c:f>
              <c:strCache>
                <c:ptCount val="3"/>
                <c:pt idx="0">
                  <c:v>Molybdenum</c:v>
                </c:pt>
                <c:pt idx="1">
                  <c:v>Nickel</c:v>
                </c:pt>
                <c:pt idx="2">
                  <c:v>Vanadium</c:v>
                </c:pt>
              </c:strCache>
            </c:strRef>
          </c:cat>
          <c:val>
            <c:numRef>
              <c:extLst>
                <c:ext xmlns:c15="http://schemas.microsoft.com/office/drawing/2012/chart" uri="{02D57815-91ED-43cb-92C2-25804820EDAC}">
                  <c15:fullRef>
                    <c15:sqref>'Summary Peak Conc'!$H$72:$H$94</c15:sqref>
                  </c15:fullRef>
                </c:ext>
              </c:extLst>
              <c:f>('Summary Peak Conc'!$H$85:$H$86,'Summary Peak Conc'!$H$94)</c:f>
              <c:numCache>
                <c:formatCode>#,##0.00</c:formatCode>
                <c:ptCount val="3"/>
                <c:pt idx="0">
                  <c:v>1.8</c:v>
                </c:pt>
                <c:pt idx="1">
                  <c:v>1.7</c:v>
                </c:pt>
                <c:pt idx="2">
                  <c:v>1.7</c:v>
                </c:pt>
              </c:numCache>
            </c:numRef>
          </c:val>
          <c:extLst>
            <c:ext xmlns:c16="http://schemas.microsoft.com/office/drawing/2014/chart" uri="{C3380CC4-5D6E-409C-BE32-E72D297353CC}">
              <c16:uniqueId val="{00000003-B3CC-440C-9890-3427EE2D88EB}"/>
            </c:ext>
          </c:extLst>
        </c:ser>
        <c:dLbls>
          <c:showLegendKey val="0"/>
          <c:showVal val="0"/>
          <c:showCatName val="0"/>
          <c:showSerName val="0"/>
          <c:showPercent val="0"/>
          <c:showBubbleSize val="0"/>
        </c:dLbls>
        <c:gapWidth val="219"/>
        <c:overlap val="-27"/>
        <c:axId val="557719064"/>
        <c:axId val="683388408"/>
      </c:barChart>
      <c:catAx>
        <c:axId val="557719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3388408"/>
        <c:crossesAt val="0.1"/>
        <c:auto val="1"/>
        <c:lblAlgn val="ctr"/>
        <c:lblOffset val="100"/>
        <c:noMultiLvlLbl val="0"/>
      </c:catAx>
      <c:valAx>
        <c:axId val="6833884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Total Concentration (µg/L)</a:t>
                </a:r>
              </a:p>
            </c:rich>
          </c:tx>
          <c:layout>
            <c:manualLayout>
              <c:xMode val="edge"/>
              <c:yMode val="edge"/>
              <c:x val="1.7825311942959002E-2"/>
              <c:y val="0.18057815689705456"/>
            </c:manualLayout>
          </c:layout>
          <c:overlay val="0"/>
          <c:spPr>
            <a:noFill/>
            <a:ln>
              <a:noFill/>
            </a:ln>
            <a:effectLst/>
          </c:spPr>
        </c:title>
        <c:numFmt formatCode="#,##0" sourceLinked="0"/>
        <c:majorTickMark val="out"/>
        <c:minorTickMark val="out"/>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557719064"/>
        <c:crosses val="autoZero"/>
        <c:crossBetween val="between"/>
      </c:valAx>
    </c:plotArea>
    <c:legend>
      <c:legendPos val="b"/>
      <c:layout>
        <c:manualLayout>
          <c:xMode val="edge"/>
          <c:yMode val="edge"/>
          <c:x val="0.13188694845027665"/>
          <c:y val="0.17359456650049304"/>
          <c:w val="0.46880821266693479"/>
          <c:h val="0.16600434638410966"/>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r>
              <a:rPr lang="en-US" sz="1100" b="1" i="0" baseline="0">
                <a:effectLst/>
              </a:rPr>
              <a:t>Dissolved Metals in Cement Creek as GKM Plume Traveled</a:t>
            </a:r>
            <a:br>
              <a:rPr lang="en-US" sz="1100" b="1" i="0" baseline="0">
                <a:effectLst/>
              </a:rPr>
            </a:br>
            <a:r>
              <a:rPr lang="en-US" sz="1100" b="1" i="0" baseline="0">
                <a:effectLst/>
              </a:rPr>
              <a:t> from Gold King Mine to the Animas River </a:t>
            </a:r>
            <a:endParaRPr lang="en-US" sz="1100">
              <a:effectLst/>
            </a:endParaRPr>
          </a:p>
        </c:rich>
      </c:tx>
      <c:layout>
        <c:manualLayout>
          <c:xMode val="edge"/>
          <c:yMode val="edge"/>
          <c:x val="0.23273899003936122"/>
          <c:y val="1.313514547776937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552325240871722"/>
          <c:y val="0.16036805987695713"/>
          <c:w val="0.76698964164809447"/>
          <c:h val="0.69720559260708492"/>
        </c:manualLayout>
      </c:layout>
      <c:scatterChart>
        <c:scatterStyle val="smoothMarker"/>
        <c:varyColors val="0"/>
        <c:ser>
          <c:idx val="2"/>
          <c:order val="2"/>
          <c:tx>
            <c:strRef>
              <c:f>'Fig 3-18 Cement Cr Plume'!$E$3</c:f>
              <c:strCache>
                <c:ptCount val="1"/>
                <c:pt idx="0">
                  <c:v>Dissolved</c:v>
                </c:pt>
              </c:strCache>
            </c:strRef>
          </c:tx>
          <c:spPr>
            <a:ln w="19050" cap="rnd">
              <a:solidFill>
                <a:schemeClr val="accent1">
                  <a:lumMod val="75000"/>
                </a:schemeClr>
              </a:solidFill>
              <a:round/>
            </a:ln>
            <a:effectLst/>
          </c:spPr>
          <c:marker>
            <c:symbol val="none"/>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Plume'!$E$4:$E$106</c:f>
              <c:numCache>
                <c:formatCode>0</c:formatCode>
                <c:ptCount val="103"/>
                <c:pt idx="0">
                  <c:v>30.240866666666761</c:v>
                </c:pt>
                <c:pt idx="1">
                  <c:v>1325.1272824599996</c:v>
                </c:pt>
                <c:pt idx="2">
                  <c:v>1184.754933325843</c:v>
                </c:pt>
                <c:pt idx="3">
                  <c:v>517.11655645220594</c:v>
                </c:pt>
                <c:pt idx="4">
                  <c:v>517.11655645220594</c:v>
                </c:pt>
                <c:pt idx="5">
                  <c:v>497.18137474609398</c:v>
                </c:pt>
                <c:pt idx="6">
                  <c:v>486.24917832661276</c:v>
                </c:pt>
                <c:pt idx="7">
                  <c:v>343.13678883522698</c:v>
                </c:pt>
                <c:pt idx="8">
                  <c:v>279.93900999999994</c:v>
                </c:pt>
                <c:pt idx="9">
                  <c:v>293.84252134375015</c:v>
                </c:pt>
                <c:pt idx="10">
                  <c:v>279.93900999999994</c:v>
                </c:pt>
                <c:pt idx="11">
                  <c:v>279.93900999999994</c:v>
                </c:pt>
                <c:pt idx="12">
                  <c:v>249.87736385135156</c:v>
                </c:pt>
                <c:pt idx="13">
                  <c:v>216.38010100000002</c:v>
                </c:pt>
                <c:pt idx="14">
                  <c:v>216.38010000000003</c:v>
                </c:pt>
                <c:pt idx="15">
                  <c:v>206.12724928571424</c:v>
                </c:pt>
                <c:pt idx="16">
                  <c:v>195.87439857142874</c:v>
                </c:pt>
                <c:pt idx="17">
                  <c:v>185.62154785714284</c:v>
                </c:pt>
                <c:pt idx="18">
                  <c:v>175.36869714285729</c:v>
                </c:pt>
                <c:pt idx="19">
                  <c:v>165.11584642857139</c:v>
                </c:pt>
                <c:pt idx="20">
                  <c:v>154.86299571428566</c:v>
                </c:pt>
                <c:pt idx="21">
                  <c:v>144.61014500000005</c:v>
                </c:pt>
                <c:pt idx="22">
                  <c:v>134.35729428571426</c:v>
                </c:pt>
                <c:pt idx="23">
                  <c:v>124.10444357142859</c:v>
                </c:pt>
                <c:pt idx="24">
                  <c:v>113.85159285714298</c:v>
                </c:pt>
                <c:pt idx="25">
                  <c:v>103.59874214285725</c:v>
                </c:pt>
                <c:pt idx="26">
                  <c:v>93.345891428571377</c:v>
                </c:pt>
                <c:pt idx="27">
                  <c:v>83.093040714285735</c:v>
                </c:pt>
                <c:pt idx="28">
                  <c:v>72.840190000000007</c:v>
                </c:pt>
                <c:pt idx="29">
                  <c:v>71.268170000000055</c:v>
                </c:pt>
                <c:pt idx="30">
                  <c:v>69.696150000000017</c:v>
                </c:pt>
                <c:pt idx="31">
                  <c:v>68.124130000000065</c:v>
                </c:pt>
                <c:pt idx="32">
                  <c:v>66.552109999999999</c:v>
                </c:pt>
                <c:pt idx="33">
                  <c:v>64.980090000000018</c:v>
                </c:pt>
                <c:pt idx="34">
                  <c:v>63.408069999999981</c:v>
                </c:pt>
                <c:pt idx="35">
                  <c:v>61.836049999999943</c:v>
                </c:pt>
                <c:pt idx="36">
                  <c:v>60.26403000000002</c:v>
                </c:pt>
                <c:pt idx="37">
                  <c:v>58.69201000000001</c:v>
                </c:pt>
                <c:pt idx="38">
                  <c:v>57.119989999999973</c:v>
                </c:pt>
                <c:pt idx="39">
                  <c:v>55.547970000000021</c:v>
                </c:pt>
                <c:pt idx="40">
                  <c:v>53.975950000000012</c:v>
                </c:pt>
                <c:pt idx="41">
                  <c:v>52.403929999999946</c:v>
                </c:pt>
                <c:pt idx="42">
                  <c:v>50.831910000000022</c:v>
                </c:pt>
                <c:pt idx="43">
                  <c:v>50.530032857142885</c:v>
                </c:pt>
                <c:pt idx="44">
                  <c:v>50.22815571428572</c:v>
                </c:pt>
                <c:pt idx="45">
                  <c:v>49.926278571428554</c:v>
                </c:pt>
                <c:pt idx="46">
                  <c:v>49.624401428571446</c:v>
                </c:pt>
                <c:pt idx="47">
                  <c:v>49.32252428571428</c:v>
                </c:pt>
                <c:pt idx="48">
                  <c:v>49.020647142857143</c:v>
                </c:pt>
                <c:pt idx="49">
                  <c:v>48.718770000000006</c:v>
                </c:pt>
                <c:pt idx="50">
                  <c:v>48.416892857142898</c:v>
                </c:pt>
                <c:pt idx="51">
                  <c:v>48.115015714285789</c:v>
                </c:pt>
                <c:pt idx="52">
                  <c:v>47.813138571428567</c:v>
                </c:pt>
                <c:pt idx="53">
                  <c:v>47.511261428571373</c:v>
                </c:pt>
                <c:pt idx="54">
                  <c:v>47.209384285714265</c:v>
                </c:pt>
                <c:pt idx="55">
                  <c:v>46.907507142857128</c:v>
                </c:pt>
                <c:pt idx="56">
                  <c:v>46.605629999999991</c:v>
                </c:pt>
                <c:pt idx="57">
                  <c:v>46.303752857142825</c:v>
                </c:pt>
                <c:pt idx="58">
                  <c:v>46.001875714285688</c:v>
                </c:pt>
                <c:pt idx="59">
                  <c:v>45.699998571428523</c:v>
                </c:pt>
                <c:pt idx="60">
                  <c:v>45.398121428571443</c:v>
                </c:pt>
                <c:pt idx="61">
                  <c:v>45.096244285714306</c:v>
                </c:pt>
                <c:pt idx="62">
                  <c:v>44.794367142857169</c:v>
                </c:pt>
                <c:pt idx="63">
                  <c:v>44.49249000000006</c:v>
                </c:pt>
                <c:pt idx="64">
                  <c:v>44.190612857142838</c:v>
                </c:pt>
                <c:pt idx="65">
                  <c:v>43.888735714285673</c:v>
                </c:pt>
                <c:pt idx="66">
                  <c:v>43.586858571428593</c:v>
                </c:pt>
                <c:pt idx="67">
                  <c:v>43.284981428571427</c:v>
                </c:pt>
                <c:pt idx="68">
                  <c:v>42.983104285714234</c:v>
                </c:pt>
                <c:pt idx="69">
                  <c:v>42.681227142857153</c:v>
                </c:pt>
                <c:pt idx="70">
                  <c:v>42.379349999999988</c:v>
                </c:pt>
                <c:pt idx="71">
                  <c:v>42.196608124999926</c:v>
                </c:pt>
                <c:pt idx="72">
                  <c:v>42.013866250000035</c:v>
                </c:pt>
                <c:pt idx="73">
                  <c:v>41.83112437500003</c:v>
                </c:pt>
                <c:pt idx="74">
                  <c:v>41.648382500000025</c:v>
                </c:pt>
                <c:pt idx="75">
                  <c:v>41.465640625000049</c:v>
                </c:pt>
                <c:pt idx="76">
                  <c:v>41.282898750000015</c:v>
                </c:pt>
                <c:pt idx="77">
                  <c:v>41.10015687500001</c:v>
                </c:pt>
                <c:pt idx="78">
                  <c:v>40.917415000000034</c:v>
                </c:pt>
                <c:pt idx="79">
                  <c:v>40.734673125</c:v>
                </c:pt>
                <c:pt idx="80">
                  <c:v>40.551931250000024</c:v>
                </c:pt>
                <c:pt idx="81">
                  <c:v>40.369189375000047</c:v>
                </c:pt>
                <c:pt idx="82">
                  <c:v>40.186447500000014</c:v>
                </c:pt>
                <c:pt idx="83">
                  <c:v>40.003705625000009</c:v>
                </c:pt>
                <c:pt idx="84">
                  <c:v>39.820963750000004</c:v>
                </c:pt>
                <c:pt idx="85">
                  <c:v>39.638221875000028</c:v>
                </c:pt>
                <c:pt idx="86">
                  <c:v>39.455479999999966</c:v>
                </c:pt>
                <c:pt idx="87">
                  <c:v>39.272738125000046</c:v>
                </c:pt>
                <c:pt idx="88">
                  <c:v>39.089996249999984</c:v>
                </c:pt>
                <c:pt idx="89">
                  <c:v>38.907254375000036</c:v>
                </c:pt>
                <c:pt idx="90">
                  <c:v>38.724512500000088</c:v>
                </c:pt>
                <c:pt idx="91">
                  <c:v>38.541770624999998</c:v>
                </c:pt>
                <c:pt idx="92">
                  <c:v>38.359028749999993</c:v>
                </c:pt>
                <c:pt idx="93">
                  <c:v>38.176286874999988</c:v>
                </c:pt>
                <c:pt idx="94">
                  <c:v>37.993544999999983</c:v>
                </c:pt>
                <c:pt idx="95">
                  <c:v>37.810803125000035</c:v>
                </c:pt>
                <c:pt idx="96">
                  <c:v>37.628061250000059</c:v>
                </c:pt>
                <c:pt idx="97">
                  <c:v>37.445319374999997</c:v>
                </c:pt>
                <c:pt idx="98">
                  <c:v>37.262577500000049</c:v>
                </c:pt>
                <c:pt idx="99">
                  <c:v>37.079835625000044</c:v>
                </c:pt>
                <c:pt idx="100">
                  <c:v>36.897093749999982</c:v>
                </c:pt>
                <c:pt idx="101">
                  <c:v>36.714351875000034</c:v>
                </c:pt>
                <c:pt idx="102">
                  <c:v>36.531610000000029</c:v>
                </c:pt>
              </c:numCache>
            </c:numRef>
          </c:yVal>
          <c:smooth val="1"/>
          <c:extLst>
            <c:ext xmlns:c16="http://schemas.microsoft.com/office/drawing/2014/chart" uri="{C3380CC4-5D6E-409C-BE32-E72D297353CC}">
              <c16:uniqueId val="{00000000-C813-49D2-9DD0-77FB436DF1C4}"/>
            </c:ext>
          </c:extLst>
        </c:ser>
        <c:ser>
          <c:idx val="3"/>
          <c:order val="3"/>
          <c:tx>
            <c:v>Samples</c:v>
          </c:tx>
          <c:spPr>
            <a:ln w="19050" cap="rnd">
              <a:noFill/>
              <a:round/>
            </a:ln>
            <a:effectLst/>
          </c:spPr>
          <c:marker>
            <c:symbol val="circle"/>
            <c:size val="8"/>
            <c:spPr>
              <a:solidFill>
                <a:schemeClr val="tx2">
                  <a:lumMod val="40000"/>
                  <a:lumOff val="60000"/>
                </a:schemeClr>
              </a:solidFill>
              <a:ln w="9525">
                <a:solidFill>
                  <a:schemeClr val="accent1">
                    <a:lumMod val="75000"/>
                  </a:schemeClr>
                </a:solidFill>
              </a:ln>
              <a:effectLst/>
            </c:spPr>
          </c:marker>
          <c:xVal>
            <c:numRef>
              <c:f>'Fig 3-18 Cement Cr Plume'!$A$4:$A$106</c:f>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f>'Fig 3-18 Cement Cr Plume'!$H$4:$H$106</c:f>
              <c:numCache>
                <c:formatCode>General</c:formatCode>
                <c:ptCount val="103"/>
                <c:pt idx="14" formatCode="0">
                  <c:v>216.38010000000003</c:v>
                </c:pt>
                <c:pt idx="28" formatCode="0">
                  <c:v>72.840190000000007</c:v>
                </c:pt>
                <c:pt idx="42" formatCode="0">
                  <c:v>50.831910000000022</c:v>
                </c:pt>
                <c:pt idx="70" formatCode="0">
                  <c:v>42.379349999999988</c:v>
                </c:pt>
                <c:pt idx="102" formatCode="0">
                  <c:v>36.531610000000029</c:v>
                </c:pt>
              </c:numCache>
            </c:numRef>
          </c:yVal>
          <c:smooth val="1"/>
          <c:extLst>
            <c:ext xmlns:c16="http://schemas.microsoft.com/office/drawing/2014/chart" uri="{C3380CC4-5D6E-409C-BE32-E72D297353CC}">
              <c16:uniqueId val="{00000001-C813-49D2-9DD0-77FB436DF1C4}"/>
            </c:ext>
          </c:extLst>
        </c:ser>
        <c:dLbls>
          <c:showLegendKey val="0"/>
          <c:showVal val="0"/>
          <c:showCatName val="0"/>
          <c:showSerName val="0"/>
          <c:showPercent val="0"/>
          <c:showBubbleSize val="0"/>
        </c:dLbls>
        <c:axId val="782995616"/>
        <c:axId val="782996008"/>
        <c:extLst>
          <c:ext xmlns:c15="http://schemas.microsoft.com/office/drawing/2012/chart" uri="{02D57815-91ED-43cb-92C2-25804820EDAC}">
            <c15:filteredScatterSeries>
              <c15:ser>
                <c:idx val="0"/>
                <c:order val="0"/>
                <c:tx>
                  <c:strRef>
                    <c:extLst>
                      <c:ext uri="{02D57815-91ED-43cb-92C2-25804820EDAC}">
                        <c15:formulaRef>
                          <c15:sqref>'Fig 3-18 Cement Cr Plume'!$D$3</c15:sqref>
                        </c15:formulaRef>
                      </c:ext>
                    </c:extLst>
                    <c:strCache>
                      <c:ptCount val="1"/>
                      <c:pt idx="0">
                        <c:v>Total</c:v>
                      </c:pt>
                    </c:strCache>
                  </c:strRef>
                </c:tx>
                <c:spPr>
                  <a:ln w="19050" cap="rnd">
                    <a:solidFill>
                      <a:schemeClr val="accent2">
                        <a:lumMod val="75000"/>
                      </a:schemeClr>
                    </a:solidFill>
                    <a:round/>
                  </a:ln>
                  <a:effectLst/>
                </c:spPr>
                <c:marker>
                  <c:symbol val="none"/>
                </c:marker>
                <c:xVal>
                  <c:numRef>
                    <c:extLst>
                      <c:ext uri="{02D57815-91ED-43cb-92C2-25804820EDAC}">
                        <c15:formulaRef>
                          <c15:sqref>'Fig 3-18 Cement Cr Plume'!$A$4:$A$106</c15:sqref>
                        </c15:formulaRef>
                      </c:ext>
                    </c:extLst>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extLst>
                      <c:ext uri="{02D57815-91ED-43cb-92C2-25804820EDAC}">
                        <c15:formulaRef>
                          <c15:sqref>'Fig 3-18 Cement Cr Plume'!$D$4:$D$106</c15:sqref>
                        </c15:formulaRef>
                      </c:ext>
                    </c:extLst>
                    <c:numCache>
                      <c:formatCode>0</c:formatCode>
                      <c:ptCount val="10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numCache>
                  </c:numRef>
                </c:yVal>
                <c:smooth val="1"/>
                <c:extLst>
                  <c:ext xmlns:c16="http://schemas.microsoft.com/office/drawing/2014/chart" uri="{C3380CC4-5D6E-409C-BE32-E72D297353CC}">
                    <c16:uniqueId val="{00000002-C813-49D2-9DD0-77FB436DF1C4}"/>
                  </c:ext>
                </c:extLst>
              </c15:ser>
            </c15:filteredScatterSeries>
            <c15:filteredScatterSeries>
              <c15:ser>
                <c:idx val="1"/>
                <c:order val="1"/>
                <c:tx>
                  <c:v>Samples</c:v>
                </c:tx>
                <c:spPr>
                  <a:ln w="19050" cap="rnd">
                    <a:solidFill>
                      <a:schemeClr val="accent2">
                        <a:lumMod val="75000"/>
                      </a:schemeClr>
                    </a:solidFill>
                    <a:round/>
                  </a:ln>
                  <a:effectLst/>
                </c:spPr>
                <c:marker>
                  <c:symbol val="circle"/>
                  <c:size val="9"/>
                  <c:spPr>
                    <a:solidFill>
                      <a:schemeClr val="accent2">
                        <a:lumMod val="60000"/>
                        <a:lumOff val="40000"/>
                      </a:schemeClr>
                    </a:solidFill>
                    <a:ln w="9525">
                      <a:solidFill>
                        <a:schemeClr val="tx1">
                          <a:lumMod val="65000"/>
                          <a:lumOff val="35000"/>
                        </a:schemeClr>
                      </a:solidFill>
                    </a:ln>
                    <a:effectLst/>
                  </c:spPr>
                </c:marker>
                <c:xVal>
                  <c:numRef>
                    <c:extLst xmlns:c15="http://schemas.microsoft.com/office/drawing/2012/chart">
                      <c:ext xmlns:c15="http://schemas.microsoft.com/office/drawing/2012/chart" uri="{02D57815-91ED-43cb-92C2-25804820EDAC}">
                        <c15:formulaRef>
                          <c15:sqref>'Fig 3-18 Cement Cr Plume'!$A$4:$A$106</c15:sqref>
                        </c15:formulaRef>
                      </c:ext>
                    </c:extLst>
                    <c:numCache>
                      <c:formatCode>m/d/yy\ h:mm;@</c:formatCode>
                      <c:ptCount val="103"/>
                      <c:pt idx="0">
                        <c:v>42221.52083321759</c:v>
                      </c:pt>
                      <c:pt idx="1">
                        <c:v>42221.531249826388</c:v>
                      </c:pt>
                      <c:pt idx="2">
                        <c:v>42221.541666435187</c:v>
                      </c:pt>
                      <c:pt idx="3">
                        <c:v>42221.552083043978</c:v>
                      </c:pt>
                      <c:pt idx="4">
                        <c:v>42221.562499652777</c:v>
                      </c:pt>
                      <c:pt idx="5">
                        <c:v>42221.572916261575</c:v>
                      </c:pt>
                      <c:pt idx="6">
                        <c:v>42221.583332870374</c:v>
                      </c:pt>
                      <c:pt idx="7">
                        <c:v>42221.593749479165</c:v>
                      </c:pt>
                      <c:pt idx="8">
                        <c:v>42221.604166087964</c:v>
                      </c:pt>
                      <c:pt idx="9">
                        <c:v>42221.614582696762</c:v>
                      </c:pt>
                      <c:pt idx="10">
                        <c:v>42221.624999305554</c:v>
                      </c:pt>
                      <c:pt idx="11">
                        <c:v>42221.635415914352</c:v>
                      </c:pt>
                      <c:pt idx="12">
                        <c:v>42221.645832523151</c:v>
                      </c:pt>
                      <c:pt idx="13">
                        <c:v>42221.656249131942</c:v>
                      </c:pt>
                      <c:pt idx="14">
                        <c:v>42221.66666574074</c:v>
                      </c:pt>
                      <c:pt idx="15">
                        <c:v>42221.677082349539</c:v>
                      </c:pt>
                      <c:pt idx="16">
                        <c:v>42221.68749895833</c:v>
                      </c:pt>
                      <c:pt idx="17">
                        <c:v>42221.697915567129</c:v>
                      </c:pt>
                      <c:pt idx="18">
                        <c:v>42221.708332175927</c:v>
                      </c:pt>
                      <c:pt idx="19">
                        <c:v>42221.718748784719</c:v>
                      </c:pt>
                      <c:pt idx="20">
                        <c:v>42221.729165393517</c:v>
                      </c:pt>
                      <c:pt idx="21">
                        <c:v>42221.739582002316</c:v>
                      </c:pt>
                      <c:pt idx="22">
                        <c:v>42221.749998611114</c:v>
                      </c:pt>
                      <c:pt idx="23">
                        <c:v>42221.760415219906</c:v>
                      </c:pt>
                      <c:pt idx="24">
                        <c:v>42221.770831828704</c:v>
                      </c:pt>
                      <c:pt idx="25">
                        <c:v>42221.781248437503</c:v>
                      </c:pt>
                      <c:pt idx="26">
                        <c:v>42221.791665046294</c:v>
                      </c:pt>
                      <c:pt idx="27">
                        <c:v>42221.802081655092</c:v>
                      </c:pt>
                      <c:pt idx="28">
                        <c:v>42221.812498263891</c:v>
                      </c:pt>
                      <c:pt idx="29">
                        <c:v>42221.822914872682</c:v>
                      </c:pt>
                      <c:pt idx="30">
                        <c:v>42221.833331481481</c:v>
                      </c:pt>
                      <c:pt idx="31">
                        <c:v>42221.843748090279</c:v>
                      </c:pt>
                      <c:pt idx="32">
                        <c:v>42221.854164699071</c:v>
                      </c:pt>
                      <c:pt idx="33">
                        <c:v>42221.864581307869</c:v>
                      </c:pt>
                      <c:pt idx="34">
                        <c:v>42221.874997916668</c:v>
                      </c:pt>
                      <c:pt idx="35">
                        <c:v>42221.885414525466</c:v>
                      </c:pt>
                      <c:pt idx="36">
                        <c:v>42221.895831134258</c:v>
                      </c:pt>
                      <c:pt idx="37">
                        <c:v>42221.906247743056</c:v>
                      </c:pt>
                      <c:pt idx="38">
                        <c:v>42221.916664351855</c:v>
                      </c:pt>
                      <c:pt idx="39">
                        <c:v>42221.927080960646</c:v>
                      </c:pt>
                      <c:pt idx="40">
                        <c:v>42221.937497569445</c:v>
                      </c:pt>
                      <c:pt idx="41">
                        <c:v>42221.947914178243</c:v>
                      </c:pt>
                      <c:pt idx="42">
                        <c:v>42221.958330787034</c:v>
                      </c:pt>
                      <c:pt idx="43">
                        <c:v>42221.968747395833</c:v>
                      </c:pt>
                      <c:pt idx="44">
                        <c:v>42221.979164004631</c:v>
                      </c:pt>
                      <c:pt idx="45">
                        <c:v>42221.989580613423</c:v>
                      </c:pt>
                      <c:pt idx="46">
                        <c:v>42221.999997222221</c:v>
                      </c:pt>
                      <c:pt idx="47">
                        <c:v>42222.01041383102</c:v>
                      </c:pt>
                      <c:pt idx="48">
                        <c:v>42222.020830439818</c:v>
                      </c:pt>
                      <c:pt idx="49">
                        <c:v>42222.03124704861</c:v>
                      </c:pt>
                      <c:pt idx="50">
                        <c:v>42222.041663657408</c:v>
                      </c:pt>
                      <c:pt idx="51">
                        <c:v>42222.052080266207</c:v>
                      </c:pt>
                      <c:pt idx="52">
                        <c:v>42222.062496874998</c:v>
                      </c:pt>
                      <c:pt idx="53">
                        <c:v>42222.072913483797</c:v>
                      </c:pt>
                      <c:pt idx="54">
                        <c:v>42222.083330092595</c:v>
                      </c:pt>
                      <c:pt idx="55">
                        <c:v>42222.093746701386</c:v>
                      </c:pt>
                      <c:pt idx="56">
                        <c:v>42222.104163310185</c:v>
                      </c:pt>
                      <c:pt idx="57">
                        <c:v>42222.114579918984</c:v>
                      </c:pt>
                      <c:pt idx="58">
                        <c:v>42222.124996527775</c:v>
                      </c:pt>
                      <c:pt idx="59">
                        <c:v>42222.135413136573</c:v>
                      </c:pt>
                      <c:pt idx="60">
                        <c:v>42222.145829745372</c:v>
                      </c:pt>
                      <c:pt idx="61">
                        <c:v>42222.156246354163</c:v>
                      </c:pt>
                      <c:pt idx="62">
                        <c:v>42222.166662962962</c:v>
                      </c:pt>
                      <c:pt idx="63">
                        <c:v>42222.17707957176</c:v>
                      </c:pt>
                      <c:pt idx="64">
                        <c:v>42222.187496180559</c:v>
                      </c:pt>
                      <c:pt idx="65">
                        <c:v>42222.19791278935</c:v>
                      </c:pt>
                      <c:pt idx="66">
                        <c:v>42222.208329398149</c:v>
                      </c:pt>
                      <c:pt idx="67">
                        <c:v>42222.218746006947</c:v>
                      </c:pt>
                      <c:pt idx="68">
                        <c:v>42222.229162615738</c:v>
                      </c:pt>
                      <c:pt idx="69">
                        <c:v>42222.239579224537</c:v>
                      </c:pt>
                      <c:pt idx="70">
                        <c:v>42222.249995833336</c:v>
                      </c:pt>
                      <c:pt idx="71">
                        <c:v>42222.260412442127</c:v>
                      </c:pt>
                      <c:pt idx="72">
                        <c:v>42222.270829050925</c:v>
                      </c:pt>
                      <c:pt idx="73">
                        <c:v>42222.281245659724</c:v>
                      </c:pt>
                      <c:pt idx="74">
                        <c:v>42222.291662268515</c:v>
                      </c:pt>
                      <c:pt idx="75">
                        <c:v>42222.302078877314</c:v>
                      </c:pt>
                      <c:pt idx="76">
                        <c:v>42222.312495486112</c:v>
                      </c:pt>
                      <c:pt idx="77">
                        <c:v>42222.322912094911</c:v>
                      </c:pt>
                      <c:pt idx="78">
                        <c:v>42222.333328703702</c:v>
                      </c:pt>
                      <c:pt idx="79">
                        <c:v>42222.343745312501</c:v>
                      </c:pt>
                      <c:pt idx="80">
                        <c:v>42222.354161921299</c:v>
                      </c:pt>
                      <c:pt idx="81">
                        <c:v>42222.364578530091</c:v>
                      </c:pt>
                      <c:pt idx="82">
                        <c:v>42222.374995138889</c:v>
                      </c:pt>
                      <c:pt idx="83">
                        <c:v>42222.385411747688</c:v>
                      </c:pt>
                      <c:pt idx="84">
                        <c:v>42222.395828356479</c:v>
                      </c:pt>
                      <c:pt idx="85">
                        <c:v>42222.406244965277</c:v>
                      </c:pt>
                      <c:pt idx="86">
                        <c:v>42222.416661574076</c:v>
                      </c:pt>
                      <c:pt idx="87">
                        <c:v>42222.427078182867</c:v>
                      </c:pt>
                      <c:pt idx="88">
                        <c:v>42222.437494791666</c:v>
                      </c:pt>
                      <c:pt idx="89">
                        <c:v>42222.447911400464</c:v>
                      </c:pt>
                      <c:pt idx="90">
                        <c:v>42222.458328067129</c:v>
                      </c:pt>
                      <c:pt idx="91">
                        <c:v>42222.468744733793</c:v>
                      </c:pt>
                      <c:pt idx="92">
                        <c:v>42222.479161400464</c:v>
                      </c:pt>
                      <c:pt idx="93">
                        <c:v>42222.489578067129</c:v>
                      </c:pt>
                      <c:pt idx="94">
                        <c:v>42222.499994733793</c:v>
                      </c:pt>
                      <c:pt idx="95">
                        <c:v>42222.510411342591</c:v>
                      </c:pt>
                      <c:pt idx="96">
                        <c:v>42222.520828009256</c:v>
                      </c:pt>
                      <c:pt idx="97">
                        <c:v>42222.531244675927</c:v>
                      </c:pt>
                      <c:pt idx="98">
                        <c:v>42222.541661342591</c:v>
                      </c:pt>
                      <c:pt idx="99">
                        <c:v>42222.552077893517</c:v>
                      </c:pt>
                      <c:pt idx="100">
                        <c:v>42222.562494502316</c:v>
                      </c:pt>
                      <c:pt idx="101">
                        <c:v>42222.572911111114</c:v>
                      </c:pt>
                      <c:pt idx="102">
                        <c:v>42222.583327719905</c:v>
                      </c:pt>
                    </c:numCache>
                  </c:numRef>
                </c:xVal>
                <c:yVal>
                  <c:numRef>
                    <c:extLst xmlns:c15="http://schemas.microsoft.com/office/drawing/2012/chart">
                      <c:ext xmlns:c15="http://schemas.microsoft.com/office/drawing/2012/chart" uri="{02D57815-91ED-43cb-92C2-25804820EDAC}">
                        <c15:formulaRef>
                          <c15:sqref>'Fig 3-18 Cement Cr Plume'!$G$4:$G$106</c15:sqref>
                        </c15:formulaRef>
                      </c:ext>
                    </c:extLst>
                    <c:numCache>
                      <c:formatCode>#,##0.0</c:formatCode>
                      <c:ptCount val="103"/>
                      <c:pt idx="14" formatCode="0">
                        <c:v>11241.6312</c:v>
                      </c:pt>
                      <c:pt idx="28" formatCode="0">
                        <c:v>998.21937800000012</c:v>
                      </c:pt>
                      <c:pt idx="42" formatCode="0">
                        <c:v>322.53517699999998</c:v>
                      </c:pt>
                      <c:pt idx="70" formatCode="0">
                        <c:v>158.85979200000003</c:v>
                      </c:pt>
                      <c:pt idx="102" formatCode="0">
                        <c:v>373.94439999999992</c:v>
                      </c:pt>
                    </c:numCache>
                  </c:numRef>
                </c:yVal>
                <c:smooth val="1"/>
                <c:extLst xmlns:c15="http://schemas.microsoft.com/office/drawing/2012/chart">
                  <c:ext xmlns:c16="http://schemas.microsoft.com/office/drawing/2014/chart" uri="{C3380CC4-5D6E-409C-BE32-E72D297353CC}">
                    <c16:uniqueId val="{00000003-C813-49D2-9DD0-77FB436DF1C4}"/>
                  </c:ext>
                </c:extLst>
              </c15:ser>
            </c15:filteredScatterSeries>
          </c:ext>
        </c:extLst>
      </c:scatterChart>
      <c:valAx>
        <c:axId val="782995616"/>
        <c:scaling>
          <c:orientation val="minMax"/>
          <c:max val="42222.25"/>
          <c:min val="42221.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82996008"/>
        <c:crosses val="autoZero"/>
        <c:crossBetween val="midCat"/>
        <c:majorUnit val="0.125"/>
        <c:minorUnit val="4.1666600000000012E-2"/>
      </c:valAx>
      <c:valAx>
        <c:axId val="782996008"/>
        <c:scaling>
          <c:orientation val="minMax"/>
        </c:scaling>
        <c:delete val="0"/>
        <c:axPos val="l"/>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Concentration (mg/L)</a:t>
                </a:r>
              </a:p>
            </c:rich>
          </c:tx>
          <c:layout>
            <c:manualLayout>
              <c:xMode val="edge"/>
              <c:yMode val="edge"/>
              <c:x val="2.3535247857093541E-2"/>
              <c:y val="0.219856133957798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82995616"/>
        <c:crosses val="autoZero"/>
        <c:crossBetween val="midCat"/>
        <c:minorUnit val="100"/>
      </c:valAx>
      <c:spPr>
        <a:noFill/>
        <a:ln>
          <a:solidFill>
            <a:schemeClr val="bg1">
              <a:lumMod val="50000"/>
            </a:schemeClr>
          </a:solidFill>
        </a:ln>
        <a:effectLst/>
      </c:spPr>
    </c:plotArea>
    <c:legend>
      <c:legendPos val="t"/>
      <c:layout>
        <c:manualLayout>
          <c:xMode val="edge"/>
          <c:yMode val="edge"/>
          <c:x val="0.41062923428769871"/>
          <c:y val="0.21839885679416263"/>
          <c:w val="0.47389425234706456"/>
          <c:h val="0.19805900307096394"/>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Animas River at Farmington RK 190.2</a:t>
            </a:r>
          </a:p>
        </c:rich>
      </c:tx>
      <c:layout>
        <c:manualLayout>
          <c:xMode val="edge"/>
          <c:yMode val="edge"/>
          <c:x val="0.33966100775693753"/>
          <c:y val="4.5899595883847864E-2"/>
        </c:manualLayout>
      </c:layout>
      <c:overlay val="0"/>
      <c:spPr>
        <a:noFill/>
        <a:ln>
          <a:noFill/>
        </a:ln>
        <a:effectLst/>
      </c:spPr>
    </c:title>
    <c:autoTitleDeleted val="0"/>
    <c:plotArea>
      <c:layout>
        <c:manualLayout>
          <c:layoutTarget val="inner"/>
          <c:xMode val="edge"/>
          <c:yMode val="edge"/>
          <c:x val="0.13654452763592231"/>
          <c:y val="0.17726888305628463"/>
          <c:w val="0.82423984357135738"/>
          <c:h val="0.63166484397783607"/>
        </c:manualLayout>
      </c:layout>
      <c:barChart>
        <c:barDir val="col"/>
        <c:grouping val="clustered"/>
        <c:varyColors val="0"/>
        <c:ser>
          <c:idx val="0"/>
          <c:order val="0"/>
          <c:tx>
            <c:strRef>
              <c:f>'Summary Peak Conc'!$G$71</c:f>
              <c:strCache>
                <c:ptCount val="1"/>
                <c:pt idx="0">
                  <c:v>GKM Peak, Animas River</c:v>
                </c:pt>
              </c:strCache>
            </c:strRef>
          </c:tx>
          <c:spPr>
            <a:solidFill>
              <a:srgbClr val="C47500"/>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Conc'!$B$87:$B$93</c:f>
              <c:strCache>
                <c:ptCount val="7"/>
                <c:pt idx="0">
                  <c:v>Antimony</c:v>
                </c:pt>
                <c:pt idx="1">
                  <c:v>Beryllium</c:v>
                </c:pt>
                <c:pt idx="2">
                  <c:v>Chromium</c:v>
                </c:pt>
                <c:pt idx="3">
                  <c:v>Cobalt</c:v>
                </c:pt>
                <c:pt idx="4">
                  <c:v>Selenium</c:v>
                </c:pt>
                <c:pt idx="5">
                  <c:v>Silver</c:v>
                </c:pt>
                <c:pt idx="6">
                  <c:v>Thallium</c:v>
                </c:pt>
              </c:strCache>
            </c:strRef>
          </c:cat>
          <c:val>
            <c:numRef>
              <c:extLst>
                <c:ext xmlns:c15="http://schemas.microsoft.com/office/drawing/2012/chart" uri="{02D57815-91ED-43cb-92C2-25804820EDAC}">
                  <c15:fullRef>
                    <c15:sqref>'Summary Peak Conc'!$G$72:$G$94</c15:sqref>
                  </c15:fullRef>
                </c:ext>
              </c:extLst>
              <c:f>'Summary Peak Conc'!$G$87:$G$93</c:f>
              <c:numCache>
                <c:formatCode>#,##0.00</c:formatCode>
                <c:ptCount val="7"/>
                <c:pt idx="0">
                  <c:v>3.9449999999999998</c:v>
                </c:pt>
                <c:pt idx="1">
                  <c:v>0.80999999999999994</c:v>
                </c:pt>
                <c:pt idx="2">
                  <c:v>5.8650000000000002</c:v>
                </c:pt>
                <c:pt idx="3">
                  <c:v>4.05</c:v>
                </c:pt>
                <c:pt idx="4">
                  <c:v>1.905</c:v>
                </c:pt>
                <c:pt idx="5">
                  <c:v>5.415</c:v>
                </c:pt>
                <c:pt idx="6">
                  <c:v>0.28499999999999998</c:v>
                </c:pt>
              </c:numCache>
            </c:numRef>
          </c:val>
          <c:extLst>
            <c:ext xmlns:c16="http://schemas.microsoft.com/office/drawing/2014/chart" uri="{C3380CC4-5D6E-409C-BE32-E72D297353CC}">
              <c16:uniqueId val="{00000001-B022-4D5B-A1D6-1AAA37E723F6}"/>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Conc'!$B$87:$B$93</c:f>
              <c:strCache>
                <c:ptCount val="7"/>
                <c:pt idx="0">
                  <c:v>Antimony</c:v>
                </c:pt>
                <c:pt idx="1">
                  <c:v>Beryllium</c:v>
                </c:pt>
                <c:pt idx="2">
                  <c:v>Chromium</c:v>
                </c:pt>
                <c:pt idx="3">
                  <c:v>Cobalt</c:v>
                </c:pt>
                <c:pt idx="4">
                  <c:v>Selenium</c:v>
                </c:pt>
                <c:pt idx="5">
                  <c:v>Silver</c:v>
                </c:pt>
                <c:pt idx="6">
                  <c:v>Thallium</c:v>
                </c:pt>
              </c:strCache>
            </c:strRef>
          </c:cat>
          <c:val>
            <c:numRef>
              <c:extLst>
                <c:ext xmlns:c15="http://schemas.microsoft.com/office/drawing/2012/chart" uri="{02D57815-91ED-43cb-92C2-25804820EDAC}">
                  <c15:fullRef>
                    <c15:sqref>'Summary Peak Conc'!$H$72:$H$94</c15:sqref>
                  </c15:fullRef>
                </c:ext>
              </c:extLst>
              <c:f>'Summary Peak Conc'!$H$87:$H$93</c:f>
              <c:numCache>
                <c:formatCode>#,##0.00</c:formatCode>
                <c:ptCount val="7"/>
                <c:pt idx="0">
                  <c:v>0.25</c:v>
                </c:pt>
                <c:pt idx="1">
                  <c:v>7.4999999999999997E-2</c:v>
                </c:pt>
                <c:pt idx="2">
                  <c:v>0.5</c:v>
                </c:pt>
                <c:pt idx="3">
                  <c:v>0.54</c:v>
                </c:pt>
                <c:pt idx="4">
                  <c:v>1.5</c:v>
                </c:pt>
                <c:pt idx="5">
                  <c:v>0.1</c:v>
                </c:pt>
                <c:pt idx="6">
                  <c:v>0.1</c:v>
                </c:pt>
              </c:numCache>
            </c:numRef>
          </c:val>
          <c:extLst>
            <c:ext xmlns:c16="http://schemas.microsoft.com/office/drawing/2014/chart" uri="{C3380CC4-5D6E-409C-BE32-E72D297353CC}">
              <c16:uniqueId val="{00000003-B022-4D5B-A1D6-1AAA37E723F6}"/>
            </c:ext>
          </c:extLst>
        </c:ser>
        <c:dLbls>
          <c:showLegendKey val="0"/>
          <c:showVal val="0"/>
          <c:showCatName val="0"/>
          <c:showSerName val="0"/>
          <c:showPercent val="0"/>
          <c:showBubbleSize val="0"/>
        </c:dLbls>
        <c:gapWidth val="219"/>
        <c:overlap val="-27"/>
        <c:axId val="557719064"/>
        <c:axId val="683388408"/>
      </c:barChart>
      <c:catAx>
        <c:axId val="557719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3388408"/>
        <c:crosses val="autoZero"/>
        <c:auto val="1"/>
        <c:lblAlgn val="ctr"/>
        <c:lblOffset val="100"/>
        <c:noMultiLvlLbl val="0"/>
      </c:catAx>
      <c:valAx>
        <c:axId val="6833884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Total Concentration (µg/L)</a:t>
                </a:r>
              </a:p>
            </c:rich>
          </c:tx>
          <c:layout>
            <c:manualLayout>
              <c:xMode val="edge"/>
              <c:yMode val="edge"/>
              <c:x val="1.7825311942959002E-2"/>
              <c:y val="0.18057815689705456"/>
            </c:manualLayout>
          </c:layout>
          <c:overlay val="0"/>
          <c:spPr>
            <a:noFill/>
            <a:ln>
              <a:noFill/>
            </a:ln>
            <a:effectLst/>
          </c:spPr>
        </c:title>
        <c:numFmt formatCode="#,##0.0" sourceLinked="0"/>
        <c:majorTickMark val="out"/>
        <c:minorTickMark val="out"/>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557719064"/>
        <c:crosses val="autoZero"/>
        <c:crossBetween val="between"/>
        <c:majorUnit val="1"/>
        <c:minorUnit val="0.5"/>
      </c:valAx>
    </c:plotArea>
    <c:legend>
      <c:legendPos val="b"/>
      <c:layout>
        <c:manualLayout>
          <c:xMode val="edge"/>
          <c:yMode val="edge"/>
          <c:x val="0.22775162462980897"/>
          <c:y val="0.17359470691163603"/>
          <c:w val="0.66353362246831449"/>
          <c:h val="7.1775663458734318E-2"/>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Animas at Farmington RK 190.2</a:t>
            </a:r>
          </a:p>
        </c:rich>
      </c:tx>
      <c:layout>
        <c:manualLayout>
          <c:xMode val="edge"/>
          <c:yMode val="edge"/>
          <c:x val="0.28381461675579328"/>
          <c:y val="4.1666666666666664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398815388718121"/>
          <c:y val="0.17726888305628463"/>
          <c:w val="0.72090277485367804"/>
          <c:h val="0.63166484397783607"/>
        </c:manualLayout>
      </c:layout>
      <c:barChart>
        <c:barDir val="col"/>
        <c:grouping val="clustered"/>
        <c:varyColors val="0"/>
        <c:ser>
          <c:idx val="0"/>
          <c:order val="0"/>
          <c:tx>
            <c:strRef>
              <c:f>'Summary Peak Conc'!$G$71</c:f>
              <c:strCache>
                <c:ptCount val="1"/>
                <c:pt idx="0">
                  <c:v>GKM Peak, Animas River</c:v>
                </c:pt>
              </c:strCache>
            </c:strRef>
          </c:tx>
          <c:spPr>
            <a:solidFill>
              <a:srgbClr val="C7783D"/>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Conc'!$B$83:$B$84</c:f>
              <c:strCache>
                <c:ptCount val="2"/>
                <c:pt idx="0">
                  <c:v>Barium</c:v>
                </c:pt>
                <c:pt idx="1">
                  <c:v>Manganese</c:v>
                </c:pt>
              </c:strCache>
            </c:strRef>
          </c:cat>
          <c:val>
            <c:numRef>
              <c:extLst>
                <c:ext xmlns:c15="http://schemas.microsoft.com/office/drawing/2012/chart" uri="{02D57815-91ED-43cb-92C2-25804820EDAC}">
                  <c15:fullRef>
                    <c15:sqref>'Summary Peak Conc'!$G$72:$G$94</c15:sqref>
                  </c15:fullRef>
                </c:ext>
              </c:extLst>
              <c:f>'Summary Peak Conc'!$G$83:$G$84</c:f>
              <c:numCache>
                <c:formatCode>#,##0.00</c:formatCode>
                <c:ptCount val="2"/>
                <c:pt idx="0">
                  <c:v>271.03499999999997</c:v>
                </c:pt>
                <c:pt idx="1">
                  <c:v>672.75</c:v>
                </c:pt>
              </c:numCache>
            </c:numRef>
          </c:val>
          <c:extLst>
            <c:ext xmlns:c16="http://schemas.microsoft.com/office/drawing/2014/chart" uri="{C3380CC4-5D6E-409C-BE32-E72D297353CC}">
              <c16:uniqueId val="{00000000-CBAD-4EEA-8DA1-588F1932089C}"/>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Conc'!$B$83:$B$84</c:f>
              <c:strCache>
                <c:ptCount val="2"/>
                <c:pt idx="0">
                  <c:v>Barium</c:v>
                </c:pt>
                <c:pt idx="1">
                  <c:v>Manganese</c:v>
                </c:pt>
              </c:strCache>
            </c:strRef>
          </c:cat>
          <c:val>
            <c:numRef>
              <c:extLst>
                <c:ext xmlns:c15="http://schemas.microsoft.com/office/drawing/2012/chart" uri="{02D57815-91ED-43cb-92C2-25804820EDAC}">
                  <c15:fullRef>
                    <c15:sqref>'Summary Peak Conc'!$H$72:$H$94</c15:sqref>
                  </c15:fullRef>
                </c:ext>
              </c:extLst>
              <c:f>'Summary Peak Conc'!$H$83:$H$84</c:f>
              <c:numCache>
                <c:formatCode>#,##0.00</c:formatCode>
                <c:ptCount val="2"/>
                <c:pt idx="0">
                  <c:v>110</c:v>
                </c:pt>
                <c:pt idx="1">
                  <c:v>77.5</c:v>
                </c:pt>
              </c:numCache>
            </c:numRef>
          </c:val>
          <c:extLst>
            <c:ext xmlns:c16="http://schemas.microsoft.com/office/drawing/2014/chart" uri="{C3380CC4-5D6E-409C-BE32-E72D297353CC}">
              <c16:uniqueId val="{00000001-CBAD-4EEA-8DA1-588F1932089C}"/>
            </c:ext>
          </c:extLst>
        </c:ser>
        <c:dLbls>
          <c:showLegendKey val="0"/>
          <c:showVal val="0"/>
          <c:showCatName val="0"/>
          <c:showSerName val="0"/>
          <c:showPercent val="0"/>
          <c:showBubbleSize val="0"/>
        </c:dLbls>
        <c:gapWidth val="219"/>
        <c:overlap val="-27"/>
        <c:axId val="344057912"/>
        <c:axId val="344060264"/>
      </c:barChart>
      <c:catAx>
        <c:axId val="34405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344060264"/>
        <c:crosses val="autoZero"/>
        <c:auto val="1"/>
        <c:lblAlgn val="ctr"/>
        <c:lblOffset val="100"/>
        <c:noMultiLvlLbl val="0"/>
      </c:catAx>
      <c:valAx>
        <c:axId val="344060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Total Concentration (ug/L)</a:t>
                </a:r>
              </a:p>
            </c:rich>
          </c:tx>
          <c:layout>
            <c:manualLayout>
              <c:xMode val="edge"/>
              <c:yMode val="edge"/>
              <c:x val="3.1316048273122184E-2"/>
              <c:y val="0.1759485272674249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344057912"/>
        <c:crosses val="autoZero"/>
        <c:crossBetween val="between"/>
      </c:valAx>
      <c:spPr>
        <a:noFill/>
        <a:ln>
          <a:noFill/>
        </a:ln>
        <a:effectLst/>
      </c:spPr>
    </c:plotArea>
    <c:legend>
      <c:legendPos val="b"/>
      <c:layout>
        <c:manualLayout>
          <c:xMode val="edge"/>
          <c:yMode val="edge"/>
          <c:x val="0.27396934663239964"/>
          <c:y val="0.14545720084030458"/>
          <c:w val="0.58597707315629521"/>
          <c:h val="0.13784941928976943"/>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a:pPr>
            <a:r>
              <a:rPr lang="en-US" sz="1200"/>
              <a:t>Total Metals at GKM Plume Peak</a:t>
            </a:r>
          </a:p>
        </c:rich>
      </c:tx>
      <c:layout>
        <c:manualLayout>
          <c:xMode val="edge"/>
          <c:yMode val="edge"/>
          <c:x val="0.26489440911936218"/>
          <c:y val="5.5413762934805558E-2"/>
        </c:manualLayout>
      </c:layout>
      <c:overlay val="0"/>
      <c:spPr>
        <a:noFill/>
        <a:ln>
          <a:noFill/>
        </a:ln>
        <a:effectLst/>
      </c:spPr>
    </c:title>
    <c:autoTitleDeleted val="0"/>
    <c:plotArea>
      <c:layout>
        <c:manualLayout>
          <c:layoutTarget val="inner"/>
          <c:xMode val="edge"/>
          <c:yMode val="edge"/>
          <c:x val="0.14435466309069445"/>
          <c:y val="0.17385706097082693"/>
          <c:w val="0.84541186718472416"/>
          <c:h val="0.52988385072555588"/>
        </c:manualLayout>
      </c:layout>
      <c:lineChart>
        <c:grouping val="standard"/>
        <c:varyColors val="0"/>
        <c:ser>
          <c:idx val="0"/>
          <c:order val="0"/>
          <c:tx>
            <c:strRef>
              <c:f>'Summary Peak Conc'!$U$3</c:f>
              <c:strCache>
                <c:ptCount val="1"/>
                <c:pt idx="0">
                  <c:v>Iron</c:v>
                </c:pt>
              </c:strCache>
            </c:strRef>
          </c:tx>
          <c:spPr>
            <a:ln w="31750" cap="rnd">
              <a:solidFill>
                <a:schemeClr val="tx1">
                  <a:lumMod val="50000"/>
                  <a:lumOff val="50000"/>
                </a:schemeClr>
              </a:solidFill>
              <a:round/>
            </a:ln>
            <a:effectLst/>
          </c:spPr>
          <c:marker>
            <c:symbol val="circle"/>
            <c:size val="7"/>
            <c:spPr>
              <a:solidFill>
                <a:schemeClr val="bg1">
                  <a:lumMod val="50000"/>
                </a:schemeClr>
              </a:solidFill>
              <a:ln w="9525">
                <a:solidFill>
                  <a:schemeClr val="bg1">
                    <a:lumMod val="50000"/>
                  </a:schemeClr>
                </a:solidFill>
              </a:ln>
              <a:effectLst/>
            </c:spPr>
          </c:marker>
          <c:dPt>
            <c:idx val="0"/>
            <c:bubble3D val="0"/>
            <c:extLst>
              <c:ext xmlns:c16="http://schemas.microsoft.com/office/drawing/2014/chart" uri="{C3380CC4-5D6E-409C-BE32-E72D297353CC}">
                <c16:uniqueId val="{0000000D-4DD8-4786-BBC9-7757E1420CDE}"/>
              </c:ext>
            </c:extLst>
          </c:dPt>
          <c:dPt>
            <c:idx val="1"/>
            <c:bubble3D val="0"/>
            <c:extLst>
              <c:ext xmlns:c16="http://schemas.microsoft.com/office/drawing/2014/chart" uri="{C3380CC4-5D6E-409C-BE32-E72D297353CC}">
                <c16:uniqueId val="{0000000E-4DD8-4786-BBC9-7757E1420CDE}"/>
              </c:ext>
            </c:extLst>
          </c:dPt>
          <c:dPt>
            <c:idx val="2"/>
            <c:bubble3D val="0"/>
            <c:extLst>
              <c:ext xmlns:c16="http://schemas.microsoft.com/office/drawing/2014/chart" uri="{C3380CC4-5D6E-409C-BE32-E72D297353CC}">
                <c16:uniqueId val="{0000000F-4DD8-4786-BBC9-7757E1420CDE}"/>
              </c:ext>
            </c:extLst>
          </c:dPt>
          <c:dPt>
            <c:idx val="3"/>
            <c:bubble3D val="0"/>
            <c:extLst>
              <c:ext xmlns:c16="http://schemas.microsoft.com/office/drawing/2014/chart" uri="{C3380CC4-5D6E-409C-BE32-E72D297353CC}">
                <c16:uniqueId val="{00000010-4DD8-4786-BBC9-7757E1420CDE}"/>
              </c:ext>
            </c:extLst>
          </c:dPt>
          <c:dPt>
            <c:idx val="4"/>
            <c:bubble3D val="0"/>
            <c:extLst>
              <c:ext xmlns:c16="http://schemas.microsoft.com/office/drawing/2014/chart" uri="{C3380CC4-5D6E-409C-BE32-E72D297353CC}">
                <c16:uniqueId val="{00000011-4DD8-4786-BBC9-7757E1420CDE}"/>
              </c:ext>
            </c:extLst>
          </c:dPt>
          <c:dPt>
            <c:idx val="5"/>
            <c:bubble3D val="0"/>
            <c:extLst>
              <c:ext xmlns:c16="http://schemas.microsoft.com/office/drawing/2014/chart" uri="{C3380CC4-5D6E-409C-BE32-E72D297353CC}">
                <c16:uniqueId val="{00000012-4DD8-4786-BBC9-7757E1420CDE}"/>
              </c:ext>
            </c:extLst>
          </c:dPt>
          <c:cat>
            <c:strRef>
              <c:f>'Summary Peak Conc'!$Y$61:$Y$66</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'Summary Peak Conc'!$U$11:$U$16</c:f>
              <c:numCache>
                <c:formatCode>#,##0.000</c:formatCode>
                <c:ptCount val="6"/>
                <c:pt idx="0">
                  <c:v>54.75</c:v>
                </c:pt>
                <c:pt idx="1">
                  <c:v>35.524999999999999</c:v>
                </c:pt>
                <c:pt idx="2">
                  <c:v>35</c:v>
                </c:pt>
                <c:pt idx="3">
                  <c:v>31.984615384615374</c:v>
                </c:pt>
                <c:pt idx="4">
                  <c:v>38</c:v>
                </c:pt>
                <c:pt idx="5">
                  <c:v>35.9</c:v>
                </c:pt>
              </c:numCache>
            </c:numRef>
          </c:val>
          <c:smooth val="0"/>
          <c:extLst>
            <c:ext xmlns:c16="http://schemas.microsoft.com/office/drawing/2014/chart" uri="{C3380CC4-5D6E-409C-BE32-E72D297353CC}">
              <c16:uniqueId val="{00000013-4DD8-4786-BBC9-7757E1420CDE}"/>
            </c:ext>
          </c:extLst>
        </c:ser>
        <c:ser>
          <c:idx val="1"/>
          <c:order val="1"/>
          <c:tx>
            <c:strRef>
              <c:f>'Summary Peak Conc'!$K$3</c:f>
              <c:strCache>
                <c:ptCount val="1"/>
                <c:pt idx="0">
                  <c:v>Aluminum</c:v>
                </c:pt>
              </c:strCache>
            </c:strRef>
          </c:tx>
          <c:spPr>
            <a:ln w="22225" cap="rnd">
              <a:solidFill>
                <a:schemeClr val="tx2">
                  <a:lumMod val="40000"/>
                  <a:lumOff val="60000"/>
                </a:schemeClr>
              </a:solidFill>
              <a:round/>
            </a:ln>
            <a:effectLst/>
          </c:spPr>
          <c:marker>
            <c:symbol val="square"/>
            <c:size val="7"/>
            <c:spPr>
              <a:solidFill>
                <a:schemeClr val="tx2">
                  <a:lumMod val="20000"/>
                  <a:lumOff val="80000"/>
                </a:schemeClr>
              </a:solidFill>
              <a:ln w="9525">
                <a:solidFill>
                  <a:schemeClr val="bg1">
                    <a:lumMod val="50000"/>
                  </a:schemeClr>
                </a:solidFill>
              </a:ln>
              <a:effectLst/>
            </c:spPr>
          </c:marker>
          <c:cat>
            <c:strRef>
              <c:f>'Summary Peak Conc'!$Y$61:$Y$66</c:f>
              <c:strCache>
                <c:ptCount val="6"/>
                <c:pt idx="0">
                  <c:v>Animas at Farmington (RK 190)</c:v>
                </c:pt>
                <c:pt idx="1">
                  <c:v>San Juan at Farmington (RK 196)</c:v>
                </c:pt>
                <c:pt idx="2">
                  <c:v>Shiprock                 (RK 246)</c:v>
                </c:pt>
                <c:pt idx="3">
                  <c:v>Four Corners         (RK 296)</c:v>
                </c:pt>
                <c:pt idx="4">
                  <c:v> Bluff                 (RK 377)</c:v>
                </c:pt>
                <c:pt idx="5">
                  <c:v>Mexican Hat                               (RK 421)</c:v>
                </c:pt>
              </c:strCache>
            </c:strRef>
          </c:cat>
          <c:val>
            <c:numRef>
              <c:f>'Summary Peak Conc'!$K$11:$K$16</c:f>
              <c:numCache>
                <c:formatCode>#,##0.000</c:formatCode>
                <c:ptCount val="6"/>
                <c:pt idx="0">
                  <c:v>6.7364999999999995</c:v>
                </c:pt>
                <c:pt idx="1">
                  <c:v>24.36</c:v>
                </c:pt>
                <c:pt idx="2">
                  <c:v>35.04</c:v>
                </c:pt>
                <c:pt idx="3">
                  <c:v>33.484615384615374</c:v>
                </c:pt>
                <c:pt idx="4">
                  <c:v>44.9</c:v>
                </c:pt>
                <c:pt idx="5">
                  <c:v>56.4</c:v>
                </c:pt>
              </c:numCache>
            </c:numRef>
          </c:val>
          <c:smooth val="0"/>
          <c:extLst>
            <c:ext xmlns:c16="http://schemas.microsoft.com/office/drawing/2014/chart" uri="{C3380CC4-5D6E-409C-BE32-E72D297353CC}">
              <c16:uniqueId val="{00000015-4DD8-4786-BBC9-7757E1420CDE}"/>
            </c:ext>
          </c:extLst>
        </c:ser>
        <c:dLbls>
          <c:showLegendKey val="0"/>
          <c:showVal val="0"/>
          <c:showCatName val="0"/>
          <c:showSerName val="0"/>
          <c:showPercent val="0"/>
          <c:showBubbleSize val="0"/>
        </c:dLbls>
        <c:marker val="1"/>
        <c:smooth val="0"/>
        <c:axId val="334382424"/>
        <c:axId val="334381640"/>
      </c:lineChart>
      <c:catAx>
        <c:axId val="334382424"/>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334381640"/>
        <c:crossesAt val="0"/>
        <c:auto val="1"/>
        <c:lblAlgn val="ctr"/>
        <c:lblOffset val="100"/>
        <c:noMultiLvlLbl val="0"/>
      </c:catAx>
      <c:valAx>
        <c:axId val="3343816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100"/>
                </a:pPr>
                <a:r>
                  <a:rPr lang="en-US" sz="1100"/>
                  <a:t>Total  Concentration (mg/L)</a:t>
                </a:r>
              </a:p>
            </c:rich>
          </c:tx>
          <c:layout>
            <c:manualLayout>
              <c:xMode val="edge"/>
              <c:yMode val="edge"/>
              <c:x val="2.3472542963931631E-2"/>
              <c:y val="0.19818867469152562"/>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vert="horz"/>
          <a:lstStyle/>
          <a:p>
            <a:pPr>
              <a:defRPr/>
            </a:pPr>
            <a:endParaRPr lang="en-US"/>
          </a:p>
        </c:txPr>
        <c:crossAx val="334382424"/>
        <c:crosses val="autoZero"/>
        <c:crossBetween val="between"/>
      </c:valAx>
    </c:plotArea>
    <c:legend>
      <c:legendPos val="t"/>
      <c:layout>
        <c:manualLayout>
          <c:xMode val="edge"/>
          <c:yMode val="edge"/>
          <c:x val="0.66223924195267947"/>
          <c:y val="0.47556924577581833"/>
          <c:w val="0.24079723250141435"/>
          <c:h val="0.252680182218602"/>
        </c:manualLayout>
      </c:layout>
      <c:overlay val="0"/>
      <c:spPr>
        <a:noFill/>
        <a:ln>
          <a:noFill/>
        </a:ln>
        <a:effectLst/>
      </c:spPr>
      <c:txPr>
        <a:bodyPr rot="0" vert="horz"/>
        <a:lstStyle/>
        <a:p>
          <a:pPr>
            <a:defRPr sz="1050"/>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mn-lt"/>
          <a:cs typeface="Arial" panose="020B0604020202020204" pitchFamily="34" charset="0"/>
        </a:defRPr>
      </a:pPr>
      <a:endParaRPr lang="en-US"/>
    </a:p>
  </c:txPr>
  <c:printSettings>
    <c:headerFooter/>
    <c:pageMargins b="0.75" l="0.7" r="0.7" t="0.75" header="0.3" footer="0.3"/>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a:pPr>
            <a:r>
              <a:rPr lang="en-US" sz="1200"/>
              <a:t>Total Summed Metals, Minus Major Cations</a:t>
            </a:r>
            <a:r>
              <a:rPr lang="en-US" sz="1200" baseline="0"/>
              <a:t> </a:t>
            </a:r>
            <a:r>
              <a:rPr lang="en-US" sz="1200"/>
              <a:t>at GKM Plume Peak</a:t>
            </a:r>
          </a:p>
        </c:rich>
      </c:tx>
      <c:layout>
        <c:manualLayout>
          <c:xMode val="edge"/>
          <c:yMode val="edge"/>
          <c:x val="0.18352673492605232"/>
          <c:y val="4.4964288554839735E-2"/>
        </c:manualLayout>
      </c:layout>
      <c:overlay val="0"/>
      <c:spPr>
        <a:noFill/>
        <a:ln>
          <a:noFill/>
        </a:ln>
        <a:effectLst/>
      </c:spPr>
    </c:title>
    <c:autoTitleDeleted val="0"/>
    <c:plotArea>
      <c:layout/>
      <c:barChart>
        <c:barDir val="col"/>
        <c:grouping val="clustered"/>
        <c:varyColors val="0"/>
        <c:ser>
          <c:idx val="0"/>
          <c:order val="0"/>
          <c:spPr>
            <a:solidFill>
              <a:schemeClr val="accent2">
                <a:lumMod val="60000"/>
                <a:lumOff val="4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E-BF03-40A1-B397-F33B451C248B}"/>
              </c:ext>
            </c:extLst>
          </c:dPt>
          <c:dLbls>
            <c:dLbl>
              <c:idx val="0"/>
              <c:layout>
                <c:manualLayout>
                  <c:x val="0.12514220705346982"/>
                  <c:y val="-0.23030303030303031"/>
                </c:manualLayout>
              </c:layout>
              <c:tx>
                <c:rich>
                  <a:bodyPr/>
                  <a:lstStyle/>
                  <a:p>
                    <a:r>
                      <a:rPr lang="en-US"/>
                      <a:t>Animas River</a:t>
                    </a:r>
                  </a:p>
                </c:rich>
              </c:tx>
              <c:showLegendKey val="1"/>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E-BF03-40A1-B397-F33B451C248B}"/>
                </c:ext>
              </c:extLst>
            </c:dLbl>
            <c:dLbl>
              <c:idx val="1"/>
              <c:layout>
                <c:manualLayout>
                  <c:x val="-9.1012514220705342E-3"/>
                  <c:y val="-0.27418181818181819"/>
                </c:manualLayout>
              </c:layout>
              <c:tx>
                <c:rich>
                  <a:bodyPr/>
                  <a:lstStyle/>
                  <a:p>
                    <a:r>
                      <a:rPr lang="en-US"/>
                      <a:t>San Juan River</a:t>
                    </a:r>
                  </a:p>
                </c:rich>
              </c:tx>
              <c:showLegendKey val="1"/>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0-BF03-40A1-B397-F33B451C248B}"/>
                </c:ext>
              </c:extLst>
            </c:dLbl>
            <c:spPr>
              <a:noFill/>
              <a:ln>
                <a:noFill/>
              </a:ln>
              <a:effectLst/>
            </c:spPr>
            <c:txPr>
              <a:bodyPr wrap="square" lIns="38100" tIns="19050" rIns="38100" bIns="19050" anchor="ctr">
                <a:spAutoFit/>
              </a:bodyPr>
              <a:lstStyle/>
              <a:p>
                <a:pPr>
                  <a:defRPr sz="1200" b="1" i="1">
                    <a:solidFill>
                      <a:schemeClr val="tx1"/>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'Summary Peak Conc'!$B$11:$B$16</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f>'Summary Peak Conc'!$G$11:$G$16</c:f>
              <c:numCache>
                <c:formatCode>#,##0.000</c:formatCode>
                <c:ptCount val="6"/>
                <c:pt idx="0">
                  <c:v>64.08135</c:v>
                </c:pt>
                <c:pt idx="1">
                  <c:v>60.581670271999997</c:v>
                </c:pt>
                <c:pt idx="2">
                  <c:v>75.830609771357729</c:v>
                </c:pt>
                <c:pt idx="3">
                  <c:v>81.749484999999993</c:v>
                </c:pt>
                <c:pt idx="4">
                  <c:v>65.844228279999939</c:v>
                </c:pt>
                <c:pt idx="5">
                  <c:v>196.36373149295724</c:v>
                </c:pt>
              </c:numCache>
            </c:numRef>
          </c:val>
          <c:extLst>
            <c:ext xmlns:c16="http://schemas.microsoft.com/office/drawing/2014/chart" uri="{C3380CC4-5D6E-409C-BE32-E72D297353CC}">
              <c16:uniqueId val="{0000000F-BF03-40A1-B397-F33B451C248B}"/>
            </c:ext>
          </c:extLst>
        </c:ser>
        <c:dLbls>
          <c:showLegendKey val="0"/>
          <c:showVal val="0"/>
          <c:showCatName val="0"/>
          <c:showSerName val="0"/>
          <c:showPercent val="0"/>
          <c:showBubbleSize val="0"/>
        </c:dLbls>
        <c:gapWidth val="150"/>
        <c:axId val="694884704"/>
        <c:axId val="694885096"/>
      </c:barChart>
      <c:catAx>
        <c:axId val="6948847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94885096"/>
        <c:crossesAt val="1.0000000000000002E-2"/>
        <c:auto val="1"/>
        <c:lblAlgn val="ctr"/>
        <c:lblOffset val="100"/>
        <c:noMultiLvlLbl val="0"/>
      </c:catAx>
      <c:valAx>
        <c:axId val="694885096"/>
        <c:scaling>
          <c:orientation val="minMax"/>
          <c:max val="250"/>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US"/>
                  <a:t>Total Concentration (mg/L)</a:t>
                </a:r>
              </a:p>
            </c:rich>
          </c:tx>
          <c:layout>
            <c:manualLayout>
              <c:xMode val="edge"/>
              <c:yMode val="edge"/>
              <c:x val="1.8439529529798535E-2"/>
              <c:y val="0.19421904080171798"/>
            </c:manualLayout>
          </c:layout>
          <c:overlay val="0"/>
          <c:spPr>
            <a:noFill/>
            <a:ln>
              <a:noFill/>
            </a:ln>
            <a:effectLst/>
          </c:sp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vert="horz"/>
          <a:lstStyle/>
          <a:p>
            <a:pPr>
              <a:defRPr/>
            </a:pPr>
            <a:endParaRPr lang="en-US"/>
          </a:p>
        </c:txPr>
        <c:crossAx val="694884704"/>
        <c:crosses val="autoZero"/>
        <c:crossBetween val="between"/>
        <c:minorUnit val="10"/>
      </c:valAx>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mn-lt"/>
          <a:cs typeface="Arial" panose="020B0604020202020204" pitchFamily="34"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Peak Conc'!$B$115</c:f>
          <c:strCache>
            <c:ptCount val="1"/>
            <c:pt idx="0">
              <c:v>Animas/San Juan River Confluence at Farmington, RK 190-196</c:v>
            </c:pt>
          </c:strCache>
        </c:strRef>
      </c:tx>
      <c:layout>
        <c:manualLayout>
          <c:xMode val="edge"/>
          <c:yMode val="edge"/>
          <c:x val="0.24460011675423235"/>
          <c:y val="3.313318078602737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546000707879992"/>
          <c:y val="0.17726888305628463"/>
          <c:w val="0.80175921967722508"/>
          <c:h val="0.670064769332952"/>
        </c:manualLayout>
      </c:layout>
      <c:barChart>
        <c:barDir val="col"/>
        <c:grouping val="clustered"/>
        <c:varyColors val="0"/>
        <c:ser>
          <c:idx val="0"/>
          <c:order val="0"/>
          <c:tx>
            <c:strRef>
              <c:f>'Summary Peak Conc'!$G$71</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Conc'!$B$75:$B$77,'Summary Peak Conc'!$B$83:$B$84)</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'Summary Peak Conc'!$G$72:$G$94</c15:sqref>
                  </c15:fullRef>
                </c:ext>
              </c:extLst>
              <c:f>('Summary Peak Conc'!$G$75:$G$77,'Summary Peak Conc'!$G$83:$G$84)</c:f>
              <c:numCache>
                <c:formatCode>#,##0.00</c:formatCode>
                <c:ptCount val="5"/>
                <c:pt idx="0">
                  <c:v>170.05500000000001</c:v>
                </c:pt>
                <c:pt idx="1">
                  <c:v>828.00000000000011</c:v>
                </c:pt>
                <c:pt idx="2">
                  <c:v>544.05000000000007</c:v>
                </c:pt>
                <c:pt idx="3">
                  <c:v>271.03499999999997</c:v>
                </c:pt>
                <c:pt idx="4">
                  <c:v>672.75</c:v>
                </c:pt>
              </c:numCache>
            </c:numRef>
          </c:val>
          <c:extLst>
            <c:ext xmlns:c16="http://schemas.microsoft.com/office/drawing/2014/chart" uri="{C3380CC4-5D6E-409C-BE32-E72D297353CC}">
              <c16:uniqueId val="{00000004-6643-40DC-964C-C9FCABE93E2A}"/>
            </c:ext>
          </c:extLst>
        </c:ser>
        <c:ser>
          <c:idx val="1"/>
          <c:order val="1"/>
          <c:tx>
            <c:strRef>
              <c:f>'Summary Peak Conc'!$H$71</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Conc'!$B$75:$B$77,'Summary Peak Conc'!$B$83:$B$84)</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'Summary Peak Conc'!$H$72:$H$94</c15:sqref>
                  </c15:fullRef>
                </c:ext>
              </c:extLst>
              <c:f>('Summary Peak Conc'!$H$75:$H$77,'Summary Peak Conc'!$H$83:$H$84)</c:f>
              <c:numCache>
                <c:formatCode>#,##0.00</c:formatCode>
                <c:ptCount val="5"/>
                <c:pt idx="0">
                  <c:v>2.6</c:v>
                </c:pt>
                <c:pt idx="1">
                  <c:v>1.7999999999999998</c:v>
                </c:pt>
                <c:pt idx="2">
                  <c:v>8.8000000000000007</c:v>
                </c:pt>
                <c:pt idx="3">
                  <c:v>110</c:v>
                </c:pt>
                <c:pt idx="4">
                  <c:v>77.5</c:v>
                </c:pt>
              </c:numCache>
            </c:numRef>
          </c:val>
          <c:extLst>
            <c:ext xmlns:c16="http://schemas.microsoft.com/office/drawing/2014/chart" uri="{C3380CC4-5D6E-409C-BE32-E72D297353CC}">
              <c16:uniqueId val="{00000006-6643-40DC-964C-C9FCABE93E2A}"/>
            </c:ext>
          </c:extLst>
        </c:ser>
        <c:ser>
          <c:idx val="2"/>
          <c:order val="2"/>
          <c:tx>
            <c:strRef>
              <c:f>'Summary Peak Conc'!$I$71</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Conc'!$B$75:$B$77,'Summary Peak Conc'!$B$83:$B$84)</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'Summary Peak Conc'!$I$72:$I$94</c15:sqref>
                  </c15:fullRef>
                </c:ext>
              </c:extLst>
              <c:f>('Summary Peak Conc'!$I$75:$I$77,'Summary Peak Conc'!$I$83:$I$84)</c:f>
              <c:numCache>
                <c:formatCode>0.00</c:formatCode>
                <c:ptCount val="5"/>
                <c:pt idx="0">
                  <c:v>60.899999999999991</c:v>
                </c:pt>
                <c:pt idx="1">
                  <c:v>314.64999999999998</c:v>
                </c:pt>
                <c:pt idx="2">
                  <c:v>182.69999999999996</c:v>
                </c:pt>
                <c:pt idx="3">
                  <c:v>608.99999999999989</c:v>
                </c:pt>
                <c:pt idx="4">
                  <c:v>822.15</c:v>
                </c:pt>
              </c:numCache>
            </c:numRef>
          </c:val>
          <c:extLst>
            <c:ext xmlns:c16="http://schemas.microsoft.com/office/drawing/2014/chart" uri="{C3380CC4-5D6E-409C-BE32-E72D297353CC}">
              <c16:uniqueId val="{00000008-6643-40DC-964C-C9FCABE93E2A}"/>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a:solidFill>
                <a:schemeClr val="bg1">
                  <a:lumMod val="65000"/>
                </a:schemeClr>
              </a:solidFill>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2.0435484093384998E-2"/>
              <c:y val="0.21543740213125004"/>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inorUnit val="50"/>
      </c:valAx>
    </c:plotArea>
    <c:legend>
      <c:legendPos val="b"/>
      <c:layout>
        <c:manualLayout>
          <c:xMode val="edge"/>
          <c:yMode val="edge"/>
          <c:x val="0.1582047427959421"/>
          <c:y val="0.11449850045169546"/>
          <c:w val="0.7816805335593674"/>
          <c:h val="0.10052756144515058"/>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Peak Conc'!$B$115</c:f>
          <c:strCache>
            <c:ptCount val="1"/>
            <c:pt idx="0">
              <c:v>Animas/San Juan River Confluence at Farmington, RK 190-196</c:v>
            </c:pt>
          </c:strCache>
        </c:strRef>
      </c:tx>
      <c:layout>
        <c:manualLayout>
          <c:xMode val="edge"/>
          <c:yMode val="edge"/>
          <c:x val="0.25702745264949989"/>
          <c:y val="2.459984888611462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53295027310774"/>
          <c:y val="0.24980220475763484"/>
          <c:w val="0.78968603248918212"/>
          <c:h val="0.59753144818369375"/>
        </c:manualLayout>
      </c:layout>
      <c:barChart>
        <c:barDir val="col"/>
        <c:grouping val="clustered"/>
        <c:varyColors val="0"/>
        <c:ser>
          <c:idx val="0"/>
          <c:order val="0"/>
          <c:tx>
            <c:strRef>
              <c:f>'Summary Peak Conc'!$G$71</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Conc'!$B$74,'Summary Peak Conc'!$B$86,'Summary Peak Conc'!$B$94)</c:f>
              <c:strCache>
                <c:ptCount val="3"/>
                <c:pt idx="0">
                  <c:v>Arsenic</c:v>
                </c:pt>
                <c:pt idx="1">
                  <c:v>Nickel</c:v>
                </c:pt>
                <c:pt idx="2">
                  <c:v>Vanadium</c:v>
                </c:pt>
              </c:strCache>
            </c:strRef>
          </c:cat>
          <c:val>
            <c:numRef>
              <c:extLst>
                <c:ext xmlns:c15="http://schemas.microsoft.com/office/drawing/2012/chart" uri="{02D57815-91ED-43cb-92C2-25804820EDAC}">
                  <c15:fullRef>
                    <c15:sqref>'Summary Peak Conc'!$G$72:$G$94</c15:sqref>
                  </c15:fullRef>
                </c:ext>
              </c:extLst>
              <c:f>('Summary Peak Conc'!$G$74,'Summary Peak Conc'!$G$86,'Summary Peak Conc'!$G$94)</c:f>
              <c:numCache>
                <c:formatCode>#,##0.00</c:formatCode>
                <c:ptCount val="3"/>
                <c:pt idx="0">
                  <c:v>39.495000000000005</c:v>
                </c:pt>
                <c:pt idx="1">
                  <c:v>5.4749999999999996</c:v>
                </c:pt>
                <c:pt idx="2">
                  <c:v>30.434999999999995</c:v>
                </c:pt>
              </c:numCache>
            </c:numRef>
          </c:val>
          <c:extLst>
            <c:ext xmlns:c16="http://schemas.microsoft.com/office/drawing/2014/chart" uri="{C3380CC4-5D6E-409C-BE32-E72D297353CC}">
              <c16:uniqueId val="{00000000-2CBD-4784-9595-AAD7D521DE7E}"/>
            </c:ext>
          </c:extLst>
        </c:ser>
        <c:ser>
          <c:idx val="1"/>
          <c:order val="1"/>
          <c:tx>
            <c:strRef>
              <c:f>'Summary Peak Conc'!$H$71</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Conc'!$B$74,'Summary Peak Conc'!$B$86,'Summary Peak Conc'!$B$94)</c:f>
              <c:strCache>
                <c:ptCount val="3"/>
                <c:pt idx="0">
                  <c:v>Arsenic</c:v>
                </c:pt>
                <c:pt idx="1">
                  <c:v>Nickel</c:v>
                </c:pt>
                <c:pt idx="2">
                  <c:v>Vanadium</c:v>
                </c:pt>
              </c:strCache>
            </c:strRef>
          </c:cat>
          <c:val>
            <c:numRef>
              <c:extLst>
                <c:ext xmlns:c15="http://schemas.microsoft.com/office/drawing/2012/chart" uri="{02D57815-91ED-43cb-92C2-25804820EDAC}">
                  <c15:fullRef>
                    <c15:sqref>'Summary Peak Conc'!$H$72:$H$94</c15:sqref>
                  </c15:fullRef>
                </c:ext>
              </c:extLst>
              <c:f>('Summary Peak Conc'!$H$74,'Summary Peak Conc'!$H$86,'Summary Peak Conc'!$H$94)</c:f>
              <c:numCache>
                <c:formatCode>#,##0.00</c:formatCode>
                <c:ptCount val="3"/>
                <c:pt idx="0">
                  <c:v>1</c:v>
                </c:pt>
                <c:pt idx="1">
                  <c:v>1.7</c:v>
                </c:pt>
                <c:pt idx="2">
                  <c:v>1.7</c:v>
                </c:pt>
              </c:numCache>
            </c:numRef>
          </c:val>
          <c:extLst>
            <c:ext xmlns:c16="http://schemas.microsoft.com/office/drawing/2014/chart" uri="{C3380CC4-5D6E-409C-BE32-E72D297353CC}">
              <c16:uniqueId val="{00000001-2CBD-4784-9595-AAD7D521DE7E}"/>
            </c:ext>
          </c:extLst>
        </c:ser>
        <c:ser>
          <c:idx val="2"/>
          <c:order val="2"/>
          <c:tx>
            <c:strRef>
              <c:f>'Summary Peak Conc'!$I$71</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Conc'!$B$74,'Summary Peak Conc'!$B$86,'Summary Peak Conc'!$B$94)</c:f>
              <c:strCache>
                <c:ptCount val="3"/>
                <c:pt idx="0">
                  <c:v>Arsenic</c:v>
                </c:pt>
                <c:pt idx="1">
                  <c:v>Nickel</c:v>
                </c:pt>
                <c:pt idx="2">
                  <c:v>Vanadium</c:v>
                </c:pt>
              </c:strCache>
            </c:strRef>
          </c:cat>
          <c:val>
            <c:numRef>
              <c:extLst>
                <c:ext xmlns:c15="http://schemas.microsoft.com/office/drawing/2012/chart" uri="{02D57815-91ED-43cb-92C2-25804820EDAC}">
                  <c15:fullRef>
                    <c15:sqref>'Summary Peak Conc'!$I$72:$I$94</c15:sqref>
                  </c15:fullRef>
                </c:ext>
              </c:extLst>
              <c:f>('Summary Peak Conc'!$I$74,'Summary Peak Conc'!$I$86,'Summary Peak Conc'!$I$94)</c:f>
              <c:numCache>
                <c:formatCode>0.00</c:formatCode>
                <c:ptCount val="3"/>
                <c:pt idx="0">
                  <c:v>13.194999999999999</c:v>
                </c:pt>
                <c:pt idx="1">
                  <c:v>15.7325</c:v>
                </c:pt>
                <c:pt idx="2">
                  <c:v>46.69</c:v>
                </c:pt>
              </c:numCache>
            </c:numRef>
          </c:val>
          <c:extLst>
            <c:ext xmlns:c16="http://schemas.microsoft.com/office/drawing/2014/chart" uri="{C3380CC4-5D6E-409C-BE32-E72D297353CC}">
              <c16:uniqueId val="{00000002-2CBD-4784-9595-AAD7D521DE7E}"/>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80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2.619280698020855E-3"/>
              <c:y val="0.2794373913805957"/>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valAx>
      <c:spPr>
        <a:noFill/>
        <a:ln>
          <a:noFill/>
        </a:ln>
        <a:effectLst/>
      </c:spPr>
    </c:plotArea>
    <c:legend>
      <c:legendPos val="b"/>
      <c:layout>
        <c:manualLayout>
          <c:xMode val="edge"/>
          <c:yMode val="edge"/>
          <c:x val="0.25258034439075244"/>
          <c:y val="0.14404741738489152"/>
          <c:w val="0.66636532595587716"/>
          <c:h val="0.1905741622132640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Peak Conc'!$B$115</c:f>
          <c:strCache>
            <c:ptCount val="1"/>
            <c:pt idx="0">
              <c:v>Animas/San Juan River Confluence at Farmington, RK 190-196</c:v>
            </c:pt>
          </c:strCache>
        </c:strRef>
      </c:tx>
      <c:layout>
        <c:manualLayout>
          <c:xMode val="edge"/>
          <c:yMode val="edge"/>
          <c:x val="0.36039622893022782"/>
          <c:y val="7.5331850862891177E-3"/>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9.6980399379902077E-2"/>
          <c:y val="0.17726888305628463"/>
          <c:w val="0.86023867630581252"/>
          <c:h val="0.670064769332952"/>
        </c:manualLayout>
      </c:layout>
      <c:barChart>
        <c:barDir val="col"/>
        <c:grouping val="clustered"/>
        <c:varyColors val="0"/>
        <c:ser>
          <c:idx val="0"/>
          <c:order val="0"/>
          <c:tx>
            <c:strRef>
              <c:f>'Summary Peak Conc'!$G$71</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Conc'!$B$78,'Summary Peak Conc'!$B$85,'Summary Peak Conc'!$B$87:$B$93)</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'Summary Peak Conc'!$G$72:$G$94</c15:sqref>
                  </c15:fullRef>
                </c:ext>
              </c:extLst>
              <c:f>('Summary Peak Conc'!$G$78,'Summary Peak Conc'!$G$85,'Summary Peak Conc'!$G$87:$G$93)</c:f>
              <c:numCache>
                <c:formatCode>#,##0.00</c:formatCode>
                <c:ptCount val="9"/>
                <c:pt idx="0">
                  <c:v>1.365</c:v>
                </c:pt>
                <c:pt idx="1">
                  <c:v>9.9150000000000009</c:v>
                </c:pt>
                <c:pt idx="2">
                  <c:v>3.9449999999999998</c:v>
                </c:pt>
                <c:pt idx="3">
                  <c:v>0.80999999999999994</c:v>
                </c:pt>
                <c:pt idx="4">
                  <c:v>5.8650000000000002</c:v>
                </c:pt>
                <c:pt idx="5">
                  <c:v>4.05</c:v>
                </c:pt>
                <c:pt idx="6">
                  <c:v>1.905</c:v>
                </c:pt>
                <c:pt idx="7">
                  <c:v>5.415</c:v>
                </c:pt>
                <c:pt idx="8">
                  <c:v>0.28499999999999998</c:v>
                </c:pt>
              </c:numCache>
            </c:numRef>
          </c:val>
          <c:extLst>
            <c:ext xmlns:c16="http://schemas.microsoft.com/office/drawing/2014/chart" uri="{C3380CC4-5D6E-409C-BE32-E72D297353CC}">
              <c16:uniqueId val="{00000000-17B3-4C55-98B9-0831D78AF2E5}"/>
            </c:ext>
          </c:extLst>
        </c:ser>
        <c:ser>
          <c:idx val="1"/>
          <c:order val="1"/>
          <c:tx>
            <c:strRef>
              <c:f>'Summary Peak Conc'!$H$71</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Conc'!$B$78,'Summary Peak Conc'!$B$85,'Summary Peak Conc'!$B$87:$B$93)</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'Summary Peak Conc'!$H$72:$H$94</c15:sqref>
                  </c15:fullRef>
                </c:ext>
              </c:extLst>
              <c:f>('Summary Peak Conc'!$H$78,'Summary Peak Conc'!$H$85,'Summary Peak Conc'!$H$87:$H$93)</c:f>
              <c:numCache>
                <c:formatCode>#,##0.00</c:formatCode>
                <c:ptCount val="9"/>
                <c:pt idx="0">
                  <c:v>0.5</c:v>
                </c:pt>
                <c:pt idx="1">
                  <c:v>1.8</c:v>
                </c:pt>
                <c:pt idx="2">
                  <c:v>0.25</c:v>
                </c:pt>
                <c:pt idx="3">
                  <c:v>7.4999999999999997E-2</c:v>
                </c:pt>
                <c:pt idx="4">
                  <c:v>0.5</c:v>
                </c:pt>
                <c:pt idx="5">
                  <c:v>0.54</c:v>
                </c:pt>
                <c:pt idx="6">
                  <c:v>1.5</c:v>
                </c:pt>
                <c:pt idx="7">
                  <c:v>0.1</c:v>
                </c:pt>
                <c:pt idx="8">
                  <c:v>0.1</c:v>
                </c:pt>
              </c:numCache>
            </c:numRef>
          </c:val>
          <c:extLst>
            <c:ext xmlns:c16="http://schemas.microsoft.com/office/drawing/2014/chart" uri="{C3380CC4-5D6E-409C-BE32-E72D297353CC}">
              <c16:uniqueId val="{00000001-17B3-4C55-98B9-0831D78AF2E5}"/>
            </c:ext>
          </c:extLst>
        </c:ser>
        <c:ser>
          <c:idx val="2"/>
          <c:order val="2"/>
          <c:tx>
            <c:strRef>
              <c:f>'Summary Peak Conc'!$I$71</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'Summary Peak Conc'!$B$72:$B$94</c15:sqref>
                  </c15:fullRef>
                </c:ext>
              </c:extLst>
              <c:f>('Summary Peak Conc'!$B$78,'Summary Peak Conc'!$B$85,'Summary Peak Conc'!$B$87:$B$93)</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'Summary Peak Conc'!$I$72:$I$94</c15:sqref>
                  </c15:fullRef>
                </c:ext>
              </c:extLst>
              <c:f>('Summary Peak Conc'!$I$78,'Summary Peak Conc'!$I$85,'Summary Peak Conc'!$I$87:$I$93)</c:f>
              <c:numCache>
                <c:formatCode>0.00</c:formatCode>
                <c:ptCount val="9"/>
                <c:pt idx="0">
                  <c:v>3.0449999999999999</c:v>
                </c:pt>
                <c:pt idx="1">
                  <c:v>4.0599999999999996</c:v>
                </c:pt>
                <c:pt idx="2">
                  <c:v>2.0299999999999998</c:v>
                </c:pt>
                <c:pt idx="3">
                  <c:v>2.0299999999999998</c:v>
                </c:pt>
                <c:pt idx="4">
                  <c:v>13.194999999999999</c:v>
                </c:pt>
                <c:pt idx="5">
                  <c:v>10.149999999999999</c:v>
                </c:pt>
                <c:pt idx="6">
                  <c:v>1.7051999999999998</c:v>
                </c:pt>
                <c:pt idx="7">
                  <c:v>2.0299999999999998</c:v>
                </c:pt>
                <c:pt idx="8">
                  <c:v>0.35321999999999998</c:v>
                </c:pt>
              </c:numCache>
            </c:numRef>
          </c:val>
          <c:extLst>
            <c:ext xmlns:c16="http://schemas.microsoft.com/office/drawing/2014/chart" uri="{C3380CC4-5D6E-409C-BE32-E72D297353CC}">
              <c16:uniqueId val="{00000002-17B3-4C55-98B9-0831D78AF2E5}"/>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a:solidFill>
                <a:schemeClr val="bg1">
                  <a:lumMod val="65000"/>
                </a:schemeClr>
              </a:solidFill>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1.3430185261929978E-2"/>
              <c:y val="0.21117073618129367"/>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inorUnit val="1"/>
      </c:valAx>
    </c:plotArea>
    <c:legend>
      <c:legendPos val="b"/>
      <c:layout>
        <c:manualLayout>
          <c:xMode val="edge"/>
          <c:yMode val="edge"/>
          <c:x val="0.16754508138321592"/>
          <c:y val="5.9031843102262567E-2"/>
          <c:w val="0.7816805335593674"/>
          <c:h val="0.1265741729639184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3910684116703842"/>
          <c:y val="2.4762328238381967E-2"/>
        </c:manualLayout>
      </c:layout>
      <c:overlay val="0"/>
      <c:spPr>
        <a:noFill/>
        <a:ln>
          <a:noFill/>
        </a:ln>
        <a:effectLst/>
      </c:spPr>
    </c:title>
    <c:autoTitleDeleted val="0"/>
    <c:plotArea>
      <c:layout>
        <c:manualLayout>
          <c:layoutTarget val="inner"/>
          <c:xMode val="edge"/>
          <c:yMode val="edge"/>
          <c:x val="0.19352772029776141"/>
          <c:y val="0.10605502547475683"/>
          <c:w val="0.80647227970223856"/>
          <c:h val="0.53573913849004173"/>
        </c:manualLayout>
      </c:layout>
      <c:barChart>
        <c:barDir val="col"/>
        <c:grouping val="clustered"/>
        <c:varyColors val="0"/>
        <c:ser>
          <c:idx val="0"/>
          <c:order val="0"/>
          <c:spPr>
            <a:solidFill>
              <a:schemeClr val="tx2">
                <a:lumMod val="60000"/>
                <a:lumOff val="40000"/>
              </a:schemeClr>
            </a:solidFill>
            <a:ln>
              <a:noFill/>
            </a:ln>
            <a:effectLst/>
          </c:spPr>
          <c:invertIfNegative val="0"/>
          <c:dPt>
            <c:idx val="5"/>
            <c:invertIfNegative val="0"/>
            <c:bubble3D val="0"/>
            <c:extLst>
              <c:ext xmlns:c16="http://schemas.microsoft.com/office/drawing/2014/chart" uri="{C3380CC4-5D6E-409C-BE32-E72D297353CC}">
                <c16:uniqueId val="{0000000F-CE46-4800-BF09-EBE87F2AAF30}"/>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CE46-4800-BF09-EBE87F2AAF30}"/>
              </c:ext>
            </c:extLst>
          </c:dPt>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CE46-4800-BF09-EBE87F2AAF30}"/>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CE46-4800-BF09-EBE87F2AAF30}"/>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CE46-4800-BF09-EBE87F2AAF30}"/>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9-CE46-4800-BF09-EBE87F2AAF30}"/>
              </c:ext>
            </c:extLst>
          </c:dPt>
          <c:cat>
            <c:strRef>
              <c:f>'Summary Peak Conc'!$B$6:$B$16</c:f>
              <c:strCache>
                <c:ptCount val="11"/>
                <c:pt idx="0">
                  <c:v>Animas below Silverton (RK 16.4)</c:v>
                </c:pt>
                <c:pt idx="1">
                  <c:v>Bakers Bridge (RK 64)</c:v>
                </c:pt>
                <c:pt idx="2">
                  <c:v>Durango (RK 94)</c:v>
                </c:pt>
                <c:pt idx="3">
                  <c:v>NAR06 (RK 132)</c:v>
                </c:pt>
                <c:pt idx="4">
                  <c:v>Aztec (RK 164)</c:v>
                </c:pt>
                <c:pt idx="5">
                  <c:v>Animas at Farmington (RK 190)</c:v>
                </c:pt>
                <c:pt idx="6">
                  <c:v> Farmington (RK 196)</c:v>
                </c:pt>
                <c:pt idx="7">
                  <c:v>Shiprock            (RK 246)</c:v>
                </c:pt>
                <c:pt idx="8">
                  <c:v>Four Corners         (RK 296)</c:v>
                </c:pt>
                <c:pt idx="9">
                  <c:v> Bluff                  (RK 377)</c:v>
                </c:pt>
                <c:pt idx="10">
                  <c:v>Mexican Hat       (RK 421)</c:v>
                </c:pt>
              </c:strCache>
            </c:strRef>
          </c:cat>
          <c:val>
            <c:numRef>
              <c:f>'Summary Peak Conc'!$V$6:$V$16</c:f>
              <c:numCache>
                <c:formatCode>#,##0.000</c:formatCode>
                <c:ptCount val="11"/>
                <c:pt idx="0">
                  <c:v>182.83582377526088</c:v>
                </c:pt>
                <c:pt idx="1">
                  <c:v>7.2039915121829079</c:v>
                </c:pt>
                <c:pt idx="2">
                  <c:v>2.9152099040421895</c:v>
                </c:pt>
                <c:pt idx="3">
                  <c:v>1.2983650656232497</c:v>
                </c:pt>
                <c:pt idx="4">
                  <c:v>0.78764594840759139</c:v>
                </c:pt>
                <c:pt idx="5">
                  <c:v>0.82800000000000007</c:v>
                </c:pt>
                <c:pt idx="6">
                  <c:v>0.31464999999999999</c:v>
                </c:pt>
                <c:pt idx="7">
                  <c:v>0.17</c:v>
                </c:pt>
                <c:pt idx="8">
                  <c:v>0.16438461538461538</c:v>
                </c:pt>
                <c:pt idx="9">
                  <c:v>9.1749999999999998E-2</c:v>
                </c:pt>
                <c:pt idx="10">
                  <c:v>7.51E-2</c:v>
                </c:pt>
              </c:numCache>
            </c:numRef>
          </c:val>
          <c:extLst>
            <c:ext xmlns:c16="http://schemas.microsoft.com/office/drawing/2014/chart" uri="{C3380CC4-5D6E-409C-BE32-E72D297353CC}">
              <c16:uniqueId val="{0000001A-CE46-4800-BF09-EBE87F2AAF30}"/>
            </c:ext>
          </c:extLst>
        </c:ser>
        <c:dLbls>
          <c:showLegendKey val="0"/>
          <c:showVal val="0"/>
          <c:showCatName val="0"/>
          <c:showSerName val="0"/>
          <c:showPercent val="0"/>
          <c:showBubbleSize val="0"/>
        </c:dLbls>
        <c:gapWidth val="150"/>
        <c:axId val="557716712"/>
        <c:axId val="557713184"/>
      </c:barChart>
      <c:catAx>
        <c:axId val="557716712"/>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3184"/>
        <c:crossesAt val="1.0000000000000003E-4"/>
        <c:auto val="1"/>
        <c:lblAlgn val="ctr"/>
        <c:lblOffset val="100"/>
        <c:noMultiLvlLbl val="0"/>
      </c:catAx>
      <c:valAx>
        <c:axId val="557713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Arial" panose="020B0604020202020204" pitchFamily="34" charset="0"/>
                    <a:ea typeface="+mn-ea"/>
                    <a:cs typeface="Arial" panose="020B0604020202020204" pitchFamily="34" charset="0"/>
                  </a:defRPr>
                </a:pPr>
                <a:r>
                  <a:rPr lang="en-US" sz="1050"/>
                  <a:t>Total Concentration (mg/L)</a:t>
                </a:r>
              </a:p>
            </c:rich>
          </c:tx>
          <c:layout>
            <c:manualLayout>
              <c:xMode val="edge"/>
              <c:yMode val="edge"/>
              <c:x val="5.029390950704541E-2"/>
              <c:y val="0.18594509803921569"/>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671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itle>
    <c:autoTitleDeleted val="0"/>
    <c:plotArea>
      <c:layout>
        <c:manualLayout>
          <c:layoutTarget val="inner"/>
          <c:xMode val="edge"/>
          <c:yMode val="edge"/>
          <c:x val="0.19071978524575847"/>
          <c:y val="0.10361697891211874"/>
          <c:w val="0.8092802147542415"/>
          <c:h val="0.54641180197302919"/>
        </c:manualLayout>
      </c:layout>
      <c:barChart>
        <c:barDir val="col"/>
        <c:grouping val="clustered"/>
        <c:varyColors val="0"/>
        <c:ser>
          <c:idx val="0"/>
          <c:order val="0"/>
          <c:spPr>
            <a:solidFill>
              <a:schemeClr val="tx2">
                <a:lumMod val="60000"/>
                <a:lumOff val="40000"/>
              </a:schemeClr>
            </a:solidFill>
            <a:ln>
              <a:noFill/>
            </a:ln>
            <a:effectLst/>
          </c:spPr>
          <c:invertIfNegative val="0"/>
          <c:dPt>
            <c:idx val="5"/>
            <c:invertIfNegative val="0"/>
            <c:bubble3D val="0"/>
            <c:extLst>
              <c:ext xmlns:c16="http://schemas.microsoft.com/office/drawing/2014/chart" uri="{C3380CC4-5D6E-409C-BE32-E72D297353CC}">
                <c16:uniqueId val="{0000000F-0227-4760-82C7-DF6D8CDFDDC9}"/>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0227-4760-82C7-DF6D8CDFDDC9}"/>
              </c:ext>
            </c:extLst>
          </c:dPt>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0227-4760-82C7-DF6D8CDFDDC9}"/>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0227-4760-82C7-DF6D8CDFDDC9}"/>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0227-4760-82C7-DF6D8CDFDDC9}"/>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9-0227-4760-82C7-DF6D8CDFDDC9}"/>
              </c:ext>
            </c:extLst>
          </c:dPt>
          <c:cat>
            <c:strRef>
              <c:f>'Summary Peak Conc'!$B$6:$B$16</c:f>
              <c:strCache>
                <c:ptCount val="11"/>
                <c:pt idx="0">
                  <c:v>Animas below Silverton (RK 16.4)</c:v>
                </c:pt>
                <c:pt idx="1">
                  <c:v>Bakers Bridge (RK 64)</c:v>
                </c:pt>
                <c:pt idx="2">
                  <c:v>Durango (RK 94)</c:v>
                </c:pt>
                <c:pt idx="3">
                  <c:v>NAR06 (RK 132)</c:v>
                </c:pt>
                <c:pt idx="4">
                  <c:v>Aztec (RK 164)</c:v>
                </c:pt>
                <c:pt idx="5">
                  <c:v>Animas at Farmington (RK 190)</c:v>
                </c:pt>
                <c:pt idx="6">
                  <c:v> Farmington (RK 196)</c:v>
                </c:pt>
                <c:pt idx="7">
                  <c:v>Shiprock            (RK 246)</c:v>
                </c:pt>
                <c:pt idx="8">
                  <c:v>Four Corners         (RK 296)</c:v>
                </c:pt>
                <c:pt idx="9">
                  <c:v> Bluff                  (RK 377)</c:v>
                </c:pt>
                <c:pt idx="10">
                  <c:v>Mexican Hat       (RK 421)</c:v>
                </c:pt>
              </c:strCache>
            </c:strRef>
          </c:cat>
          <c:val>
            <c:numRef>
              <c:f>'Summary Peak Conc'!$M$6:$M$16</c:f>
              <c:numCache>
                <c:formatCode>#,##0.000</c:formatCode>
                <c:ptCount val="11"/>
                <c:pt idx="0">
                  <c:v>8.4750069559041723</c:v>
                </c:pt>
                <c:pt idx="1">
                  <c:v>0.33815170868862382</c:v>
                </c:pt>
                <c:pt idx="2">
                  <c:v>0.137320553633727</c:v>
                </c:pt>
                <c:pt idx="3">
                  <c:v>6.1351901760391292E-2</c:v>
                </c:pt>
                <c:pt idx="4">
                  <c:v>3.7291172982166991E-2</c:v>
                </c:pt>
                <c:pt idx="5">
                  <c:v>3.9495000000000002E-2</c:v>
                </c:pt>
                <c:pt idx="6">
                  <c:v>1.3194999999999998E-2</c:v>
                </c:pt>
                <c:pt idx="7">
                  <c:v>1.2215134615384612E-2</c:v>
                </c:pt>
                <c:pt idx="8">
                  <c:v>1.2623076923076926E-2</c:v>
                </c:pt>
                <c:pt idx="9">
                  <c:v>1.225E-2</c:v>
                </c:pt>
                <c:pt idx="10">
                  <c:v>1.3299999999999999E-2</c:v>
                </c:pt>
              </c:numCache>
            </c:numRef>
          </c:val>
          <c:extLst>
            <c:ext xmlns:c16="http://schemas.microsoft.com/office/drawing/2014/chart" uri="{C3380CC4-5D6E-409C-BE32-E72D297353CC}">
              <c16:uniqueId val="{0000001A-0227-4760-82C7-DF6D8CDFDDC9}"/>
            </c:ext>
          </c:extLst>
        </c:ser>
        <c:dLbls>
          <c:showLegendKey val="0"/>
          <c:showVal val="0"/>
          <c:showCatName val="0"/>
          <c:showSerName val="0"/>
          <c:showPercent val="0"/>
          <c:showBubbleSize val="0"/>
        </c:dLbls>
        <c:gapWidth val="150"/>
        <c:axId val="557716712"/>
        <c:axId val="557713184"/>
      </c:barChart>
      <c:catAx>
        <c:axId val="557716712"/>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3184"/>
        <c:crossesAt val="1.0000000000000003E-4"/>
        <c:auto val="1"/>
        <c:lblAlgn val="ctr"/>
        <c:lblOffset val="100"/>
        <c:noMultiLvlLbl val="0"/>
      </c:catAx>
      <c:valAx>
        <c:axId val="557713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Arial" panose="020B0604020202020204" pitchFamily="34" charset="0"/>
                    <a:ea typeface="+mn-ea"/>
                    <a:cs typeface="Arial" panose="020B0604020202020204" pitchFamily="34" charset="0"/>
                  </a:defRPr>
                </a:pPr>
                <a:r>
                  <a:rPr lang="en-US" sz="1050"/>
                  <a:t>Total Concentration (mg/L)</a:t>
                </a:r>
              </a:p>
            </c:rich>
          </c:tx>
          <c:layout>
            <c:manualLayout>
              <c:xMode val="edge"/>
              <c:yMode val="edge"/>
              <c:x val="4.1192658084974861E-2"/>
              <c:y val="0.19550101064953088"/>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671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itle>
    <c:autoTitleDeleted val="0"/>
    <c:plotArea>
      <c:layout>
        <c:manualLayout>
          <c:layoutTarget val="inner"/>
          <c:xMode val="edge"/>
          <c:yMode val="edge"/>
          <c:x val="0.19071978524575847"/>
          <c:y val="0.10361697891211874"/>
          <c:w val="0.8092802147542415"/>
          <c:h val="0.54641180197302919"/>
        </c:manualLayout>
      </c:layout>
      <c:barChart>
        <c:barDir val="col"/>
        <c:grouping val="clustered"/>
        <c:varyColors val="0"/>
        <c:ser>
          <c:idx val="0"/>
          <c:order val="0"/>
          <c:spPr>
            <a:solidFill>
              <a:schemeClr val="tx2">
                <a:lumMod val="60000"/>
                <a:lumOff val="40000"/>
              </a:schemeClr>
            </a:solidFill>
            <a:ln>
              <a:noFill/>
            </a:ln>
            <a:effectLst/>
          </c:spPr>
          <c:invertIfNegative val="0"/>
          <c:dPt>
            <c:idx val="5"/>
            <c:invertIfNegative val="0"/>
            <c:bubble3D val="0"/>
            <c:extLst>
              <c:ext xmlns:c16="http://schemas.microsoft.com/office/drawing/2014/chart" uri="{C3380CC4-5D6E-409C-BE32-E72D297353CC}">
                <c16:uniqueId val="{0000000D-9A49-4953-9844-5A295475A90B}"/>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F-9A49-4953-9844-5A295475A90B}"/>
              </c:ext>
            </c:extLst>
          </c:dPt>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9A49-4953-9844-5A295475A90B}"/>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9A49-4953-9844-5A295475A90B}"/>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9A49-4953-9844-5A295475A90B}"/>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9A49-4953-9844-5A295475A90B}"/>
              </c:ext>
            </c:extLst>
          </c:dPt>
          <c:cat>
            <c:strRef>
              <c:f>'Summary Peak Conc'!$B$6:$B$16</c:f>
              <c:strCache>
                <c:ptCount val="11"/>
                <c:pt idx="0">
                  <c:v>Animas below Silverton (RK 16.4)</c:v>
                </c:pt>
                <c:pt idx="1">
                  <c:v>Bakers Bridge (RK 64)</c:v>
                </c:pt>
                <c:pt idx="2">
                  <c:v>Durango (RK 94)</c:v>
                </c:pt>
                <c:pt idx="3">
                  <c:v>NAR06 (RK 132)</c:v>
                </c:pt>
                <c:pt idx="4">
                  <c:v>Aztec (RK 164)</c:v>
                </c:pt>
                <c:pt idx="5">
                  <c:v>Animas at Farmington (RK 190)</c:v>
                </c:pt>
                <c:pt idx="6">
                  <c:v> Farmington (RK 196)</c:v>
                </c:pt>
                <c:pt idx="7">
                  <c:v>Shiprock            (RK 246)</c:v>
                </c:pt>
                <c:pt idx="8">
                  <c:v>Four Corners         (RK 296)</c:v>
                </c:pt>
                <c:pt idx="9">
                  <c:v> Bluff                  (RK 377)</c:v>
                </c:pt>
                <c:pt idx="10">
                  <c:v>Mexican Hat       (RK 421)</c:v>
                </c:pt>
              </c:strCache>
            </c:strRef>
          </c:cat>
          <c:val>
            <c:numRef>
              <c:f>'Summary Peak Conc'!$T$6:$T$16</c:f>
              <c:numCache>
                <c:formatCode>#,##0.000</c:formatCode>
                <c:ptCount val="11"/>
                <c:pt idx="0">
                  <c:v>37.537608474957707</c:v>
                </c:pt>
                <c:pt idx="1">
                  <c:v>1.4743941328711605</c:v>
                </c:pt>
                <c:pt idx="2">
                  <c:v>0.65198393743246796</c:v>
                </c:pt>
                <c:pt idx="3">
                  <c:v>0.26528580958365144</c:v>
                </c:pt>
                <c:pt idx="4">
                  <c:v>0.16085601046429557</c:v>
                </c:pt>
                <c:pt idx="5">
                  <c:v>0.17005500000000001</c:v>
                </c:pt>
                <c:pt idx="6">
                  <c:v>6.0899999999999989E-2</c:v>
                </c:pt>
                <c:pt idx="7">
                  <c:v>6.2128500000000003E-2</c:v>
                </c:pt>
                <c:pt idx="8">
                  <c:v>3.0742307692307694E-2</c:v>
                </c:pt>
                <c:pt idx="9">
                  <c:v>5.8800000000000005E-2</c:v>
                </c:pt>
                <c:pt idx="10">
                  <c:v>6.0999999999999999E-2</c:v>
                </c:pt>
              </c:numCache>
            </c:numRef>
          </c:val>
          <c:extLst>
            <c:ext xmlns:c16="http://schemas.microsoft.com/office/drawing/2014/chart" uri="{C3380CC4-5D6E-409C-BE32-E72D297353CC}">
              <c16:uniqueId val="{00000018-9A49-4953-9844-5A295475A90B}"/>
            </c:ext>
          </c:extLst>
        </c:ser>
        <c:dLbls>
          <c:showLegendKey val="0"/>
          <c:showVal val="0"/>
          <c:showCatName val="0"/>
          <c:showSerName val="0"/>
          <c:showPercent val="0"/>
          <c:showBubbleSize val="0"/>
        </c:dLbls>
        <c:gapWidth val="150"/>
        <c:axId val="557716712"/>
        <c:axId val="557713184"/>
      </c:barChart>
      <c:catAx>
        <c:axId val="557716712"/>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3184"/>
        <c:crossesAt val="1.0000000000000003E-4"/>
        <c:auto val="1"/>
        <c:lblAlgn val="ctr"/>
        <c:lblOffset val="100"/>
        <c:noMultiLvlLbl val="0"/>
      </c:catAx>
      <c:valAx>
        <c:axId val="557713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Arial" panose="020B0604020202020204" pitchFamily="34" charset="0"/>
                    <a:ea typeface="+mn-ea"/>
                    <a:cs typeface="Arial" panose="020B0604020202020204" pitchFamily="34" charset="0"/>
                  </a:defRPr>
                </a:pPr>
                <a:r>
                  <a:rPr lang="en-US" sz="1050"/>
                  <a:t>Total Concentration (mg/L)</a:t>
                </a:r>
              </a:p>
            </c:rich>
          </c:tx>
          <c:layout>
            <c:manualLayout>
              <c:xMode val="edge"/>
              <c:yMode val="edge"/>
              <c:x val="4.1192658084974861E-2"/>
              <c:y val="0.19550101064953088"/>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671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 5-16 Compare Background'!$C$51</c:f>
          <c:strCache>
            <c:ptCount val="1"/>
            <c:pt idx="0">
              <c:v>Animas/San Juan River Confluence at Farmington, RK 190-196</c:v>
            </c:pt>
          </c:strCache>
        </c:strRef>
      </c:tx>
      <c:layout>
        <c:manualLayout>
          <c:xMode val="edge"/>
          <c:yMode val="edge"/>
          <c:x val="0.25829934278121108"/>
          <c:y val="5.1324999965598715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3018268608775178"/>
          <c:y val="0.17726888305628463"/>
          <c:w val="0.72703650004089437"/>
          <c:h val="0.670064769332952"/>
        </c:manualLayout>
      </c:layout>
      <c:barChart>
        <c:barDir val="col"/>
        <c:grouping val="clustered"/>
        <c:varyColors val="0"/>
        <c:ser>
          <c:idx val="0"/>
          <c:order val="0"/>
          <c:tx>
            <c:strRef>
              <c:f>'Fig 5-16 Compare Background'!$G$24</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Background'!$B$25:$B$26</c:f>
              <c:strCache>
                <c:ptCount val="2"/>
                <c:pt idx="0">
                  <c:v>Aluminum</c:v>
                </c:pt>
                <c:pt idx="1">
                  <c:v>Iron</c:v>
                </c:pt>
              </c:strCache>
            </c:strRef>
          </c:cat>
          <c:val>
            <c:numRef>
              <c:extLst>
                <c:ext xmlns:c15="http://schemas.microsoft.com/office/drawing/2012/chart" uri="{02D57815-91ED-43cb-92C2-25804820EDAC}">
                  <c15:fullRef>
                    <c15:sqref>'Fig 5-16 Compare Background'!$G$25:$G$47</c15:sqref>
                  </c15:fullRef>
                </c:ext>
              </c:extLst>
              <c:f>'Fig 5-16 Compare Background'!$G$25:$G$26</c:f>
              <c:numCache>
                <c:formatCode>#,##0.00</c:formatCode>
                <c:ptCount val="2"/>
                <c:pt idx="0">
                  <c:v>6736.4999999999991</c:v>
                </c:pt>
                <c:pt idx="1">
                  <c:v>54750</c:v>
                </c:pt>
              </c:numCache>
            </c:numRef>
          </c:val>
          <c:extLst>
            <c:ext xmlns:c16="http://schemas.microsoft.com/office/drawing/2014/chart" uri="{C3380CC4-5D6E-409C-BE32-E72D297353CC}">
              <c16:uniqueId val="{00000000-5DCF-40B8-805F-C1E6DA53CAE6}"/>
            </c:ext>
          </c:extLst>
        </c:ser>
        <c:ser>
          <c:idx val="1"/>
          <c:order val="1"/>
          <c:tx>
            <c:strRef>
              <c:f>'Fig 5-16 Compare Background'!$H$24</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Background'!$B$25:$B$26</c:f>
              <c:strCache>
                <c:ptCount val="2"/>
                <c:pt idx="0">
                  <c:v>Aluminum</c:v>
                </c:pt>
                <c:pt idx="1">
                  <c:v>Iron</c:v>
                </c:pt>
              </c:strCache>
            </c:strRef>
          </c:cat>
          <c:val>
            <c:numRef>
              <c:extLst>
                <c:ext xmlns:c15="http://schemas.microsoft.com/office/drawing/2012/chart" uri="{02D57815-91ED-43cb-92C2-25804820EDAC}">
                  <c15:fullRef>
                    <c15:sqref>'Fig 5-16 Compare Background'!$H$25:$H$47</c15:sqref>
                  </c15:fullRef>
                </c:ext>
              </c:extLst>
              <c:f>'Fig 5-16 Compare Background'!$H$25:$H$26</c:f>
              <c:numCache>
                <c:formatCode>#,##0.00</c:formatCode>
                <c:ptCount val="2"/>
                <c:pt idx="0">
                  <c:v>950</c:v>
                </c:pt>
                <c:pt idx="1">
                  <c:v>680</c:v>
                </c:pt>
              </c:numCache>
            </c:numRef>
          </c:val>
          <c:extLst>
            <c:ext xmlns:c16="http://schemas.microsoft.com/office/drawing/2014/chart" uri="{C3380CC4-5D6E-409C-BE32-E72D297353CC}">
              <c16:uniqueId val="{00000001-5DCF-40B8-805F-C1E6DA53CAE6}"/>
            </c:ext>
          </c:extLst>
        </c:ser>
        <c:ser>
          <c:idx val="2"/>
          <c:order val="2"/>
          <c:tx>
            <c:strRef>
              <c:f>'Fig 5-16 Compare Background'!$I$24</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Background'!$B$25:$B$26</c:f>
              <c:strCache>
                <c:ptCount val="2"/>
                <c:pt idx="0">
                  <c:v>Aluminum</c:v>
                </c:pt>
                <c:pt idx="1">
                  <c:v>Iron</c:v>
                </c:pt>
              </c:strCache>
            </c:strRef>
          </c:cat>
          <c:val>
            <c:numRef>
              <c:extLst>
                <c:ext xmlns:c15="http://schemas.microsoft.com/office/drawing/2012/chart" uri="{02D57815-91ED-43cb-92C2-25804820EDAC}">
                  <c15:fullRef>
                    <c15:sqref>'Fig 5-16 Compare Background'!$I$25:$I$47</c15:sqref>
                  </c15:fullRef>
                </c:ext>
              </c:extLst>
              <c:f>'Fig 5-16 Compare Background'!$I$25:$I$26</c:f>
              <c:numCache>
                <c:formatCode>0.00</c:formatCode>
                <c:ptCount val="2"/>
                <c:pt idx="0">
                  <c:v>24360</c:v>
                </c:pt>
                <c:pt idx="1">
                  <c:v>35525</c:v>
                </c:pt>
              </c:numCache>
            </c:numRef>
          </c:val>
          <c:extLst>
            <c:ext xmlns:c16="http://schemas.microsoft.com/office/drawing/2014/chart" uri="{C3380CC4-5D6E-409C-BE32-E72D297353CC}">
              <c16:uniqueId val="{00000002-5DCF-40B8-805F-C1E6DA53CAE6}"/>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1.343017197477181E-2"/>
              <c:y val="0.1898374161563138"/>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ajorUnit val="10000"/>
        <c:minorUnit val="5000"/>
      </c:valAx>
      <c:spPr>
        <a:noFill/>
        <a:ln>
          <a:noFill/>
        </a:ln>
        <a:effectLst/>
      </c:spPr>
    </c:plotArea>
    <c:legend>
      <c:legendPos val="b"/>
      <c:layout>
        <c:manualLayout>
          <c:xMode val="edge"/>
          <c:yMode val="edge"/>
          <c:x val="0.14770017770441582"/>
          <c:y val="0.12729849830156459"/>
          <c:w val="0.55901170429275815"/>
          <c:h val="0.18630749626330767"/>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itle>
    <c:autoTitleDeleted val="0"/>
    <c:plotArea>
      <c:layout>
        <c:manualLayout>
          <c:layoutTarget val="inner"/>
          <c:xMode val="edge"/>
          <c:yMode val="edge"/>
          <c:x val="0.19071978524575847"/>
          <c:y val="0.10361697891211874"/>
          <c:w val="0.8092802147542415"/>
          <c:h val="0.54641180197302919"/>
        </c:manualLayout>
      </c:layout>
      <c:barChart>
        <c:barDir val="col"/>
        <c:grouping val="clustered"/>
        <c:varyColors val="0"/>
        <c:ser>
          <c:idx val="0"/>
          <c:order val="0"/>
          <c:spPr>
            <a:solidFill>
              <a:schemeClr val="tx2">
                <a:lumMod val="60000"/>
                <a:lumOff val="40000"/>
              </a:schemeClr>
            </a:solidFill>
            <a:ln>
              <a:noFill/>
            </a:ln>
            <a:effectLst/>
          </c:spPr>
          <c:invertIfNegative val="0"/>
          <c:dPt>
            <c:idx val="5"/>
            <c:invertIfNegative val="0"/>
            <c:bubble3D val="0"/>
            <c:extLst>
              <c:ext xmlns:c16="http://schemas.microsoft.com/office/drawing/2014/chart" uri="{C3380CC4-5D6E-409C-BE32-E72D297353CC}">
                <c16:uniqueId val="{0000000D-4849-4BC2-8A47-4A6EF323278F}"/>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F-4849-4BC2-8A47-4A6EF323278F}"/>
              </c:ext>
            </c:extLst>
          </c:dPt>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1-4849-4BC2-8A47-4A6EF323278F}"/>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3-4849-4BC2-8A47-4A6EF323278F}"/>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5-4849-4BC2-8A47-4A6EF323278F}"/>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7-4849-4BC2-8A47-4A6EF323278F}"/>
              </c:ext>
            </c:extLst>
          </c:dPt>
          <c:cat>
            <c:strRef>
              <c:f>'Summary Peak Conc'!$B$6:$B$16</c:f>
              <c:strCache>
                <c:ptCount val="11"/>
                <c:pt idx="0">
                  <c:v>Animas below Silverton (RK 16.4)</c:v>
                </c:pt>
                <c:pt idx="1">
                  <c:v>Bakers Bridge (RK 64)</c:v>
                </c:pt>
                <c:pt idx="2">
                  <c:v>Durango (RK 94)</c:v>
                </c:pt>
                <c:pt idx="3">
                  <c:v>NAR06 (RK 132)</c:v>
                </c:pt>
                <c:pt idx="4">
                  <c:v>Aztec (RK 164)</c:v>
                </c:pt>
                <c:pt idx="5">
                  <c:v>Animas at Farmington (RK 190)</c:v>
                </c:pt>
                <c:pt idx="6">
                  <c:v> Farmington (RK 196)</c:v>
                </c:pt>
                <c:pt idx="7">
                  <c:v>Shiprock            (RK 246)</c:v>
                </c:pt>
                <c:pt idx="8">
                  <c:v>Four Corners         (RK 296)</c:v>
                </c:pt>
                <c:pt idx="9">
                  <c:v> Bluff                  (RK 377)</c:v>
                </c:pt>
                <c:pt idx="10">
                  <c:v>Mexican Hat       (RK 421)</c:v>
                </c:pt>
              </c:strCache>
            </c:strRef>
          </c:cat>
          <c:val>
            <c:numRef>
              <c:f>'Summary Peak Conc'!$AH$6:$AH$16</c:f>
              <c:numCache>
                <c:formatCode>#,##0.000</c:formatCode>
                <c:ptCount val="11"/>
                <c:pt idx="0">
                  <c:v>45.936620172662735</c:v>
                </c:pt>
                <c:pt idx="1">
                  <c:v>3.0881965209189151</c:v>
                </c:pt>
                <c:pt idx="2">
                  <c:v>1.4511513689298683</c:v>
                </c:pt>
                <c:pt idx="3">
                  <c:v>0.73870858880491697</c:v>
                </c:pt>
                <c:pt idx="4">
                  <c:v>0.4867081039142459</c:v>
                </c:pt>
                <c:pt idx="5">
                  <c:v>0.54405000000000003</c:v>
                </c:pt>
                <c:pt idx="6">
                  <c:v>0.18269999999999997</c:v>
                </c:pt>
                <c:pt idx="7">
                  <c:v>0.18225899999999998</c:v>
                </c:pt>
                <c:pt idx="8">
                  <c:v>0.16</c:v>
                </c:pt>
                <c:pt idx="9">
                  <c:v>0.16350000000000001</c:v>
                </c:pt>
                <c:pt idx="10">
                  <c:v>0.16800000000000001</c:v>
                </c:pt>
              </c:numCache>
            </c:numRef>
          </c:val>
          <c:extLst>
            <c:ext xmlns:c16="http://schemas.microsoft.com/office/drawing/2014/chart" uri="{C3380CC4-5D6E-409C-BE32-E72D297353CC}">
              <c16:uniqueId val="{00000018-4849-4BC2-8A47-4A6EF323278F}"/>
            </c:ext>
          </c:extLst>
        </c:ser>
        <c:dLbls>
          <c:showLegendKey val="0"/>
          <c:showVal val="0"/>
          <c:showCatName val="0"/>
          <c:showSerName val="0"/>
          <c:showPercent val="0"/>
          <c:showBubbleSize val="0"/>
        </c:dLbls>
        <c:gapWidth val="150"/>
        <c:axId val="557716712"/>
        <c:axId val="557713184"/>
      </c:barChart>
      <c:catAx>
        <c:axId val="557716712"/>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3184"/>
        <c:crossesAt val="1.0000000000000003E-4"/>
        <c:auto val="1"/>
        <c:lblAlgn val="ctr"/>
        <c:lblOffset val="100"/>
        <c:noMultiLvlLbl val="0"/>
      </c:catAx>
      <c:valAx>
        <c:axId val="557713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Arial" panose="020B0604020202020204" pitchFamily="34" charset="0"/>
                    <a:ea typeface="+mn-ea"/>
                    <a:cs typeface="Arial" panose="020B0604020202020204" pitchFamily="34" charset="0"/>
                  </a:defRPr>
                </a:pPr>
                <a:r>
                  <a:rPr lang="en-US" sz="1050"/>
                  <a:t>Total Concentration (mg/L)</a:t>
                </a:r>
              </a:p>
            </c:rich>
          </c:tx>
          <c:layout>
            <c:manualLayout>
              <c:xMode val="edge"/>
              <c:yMode val="edge"/>
              <c:x val="4.1192658084974861E-2"/>
              <c:y val="0.19550101064953088"/>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671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Animas River at Farmington RK 190.2</a:t>
            </a:r>
          </a:p>
        </c:rich>
      </c:tx>
      <c:layout>
        <c:manualLayout>
          <c:xMode val="edge"/>
          <c:yMode val="edge"/>
          <c:x val="0.2446117762477017"/>
          <c:y val="1.3214340789596999E-2"/>
        </c:manualLayout>
      </c:layout>
      <c:overlay val="0"/>
      <c:spPr>
        <a:noFill/>
        <a:ln>
          <a:noFill/>
        </a:ln>
        <a:effectLst/>
      </c:spPr>
    </c:title>
    <c:autoTitleDeleted val="0"/>
    <c:plotArea>
      <c:layout>
        <c:manualLayout>
          <c:layoutTarget val="inner"/>
          <c:xMode val="edge"/>
          <c:yMode val="edge"/>
          <c:x val="0.19471781267983213"/>
          <c:y val="0.17726888305628463"/>
          <c:w val="0.7660665010456581"/>
          <c:h val="0.68382776027191894"/>
        </c:manualLayout>
      </c:layout>
      <c:barChart>
        <c:barDir val="col"/>
        <c:grouping val="clustered"/>
        <c:varyColors val="0"/>
        <c:ser>
          <c:idx val="0"/>
          <c:order val="0"/>
          <c:tx>
            <c:strRef>
              <c:f>'Summary Peak Conc'!$G$71</c:f>
              <c:strCache>
                <c:ptCount val="1"/>
                <c:pt idx="0">
                  <c:v>GKM Peak, Animas River</c:v>
                </c:pt>
              </c:strCache>
            </c:strRef>
          </c:tx>
          <c:spPr>
            <a:solidFill>
              <a:srgbClr val="C47500"/>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Conc'!$B$72:$B$73</c:f>
              <c:strCache>
                <c:ptCount val="2"/>
                <c:pt idx="0">
                  <c:v>Aluminum</c:v>
                </c:pt>
                <c:pt idx="1">
                  <c:v>Iron</c:v>
                </c:pt>
              </c:strCache>
            </c:strRef>
          </c:cat>
          <c:val>
            <c:numRef>
              <c:extLst>
                <c:ext xmlns:c15="http://schemas.microsoft.com/office/drawing/2012/chart" uri="{02D57815-91ED-43cb-92C2-25804820EDAC}">
                  <c15:fullRef>
                    <c15:sqref>'Summary Peak Conc'!$G$72:$G$94</c15:sqref>
                  </c15:fullRef>
                </c:ext>
              </c:extLst>
              <c:f>'Summary Peak Conc'!$G$72:$G$73</c:f>
              <c:numCache>
                <c:formatCode>#,##0.00</c:formatCode>
                <c:ptCount val="2"/>
                <c:pt idx="0">
                  <c:v>6736.4999999999991</c:v>
                </c:pt>
                <c:pt idx="1">
                  <c:v>54750</c:v>
                </c:pt>
              </c:numCache>
            </c:numRef>
          </c:val>
          <c:extLst>
            <c:ext xmlns:c16="http://schemas.microsoft.com/office/drawing/2014/chart" uri="{C3380CC4-5D6E-409C-BE32-E72D297353CC}">
              <c16:uniqueId val="{00000000-65FA-4C82-B189-CC90A3A8D04C}"/>
            </c:ext>
          </c:extLst>
        </c:ser>
        <c:ser>
          <c:idx val="1"/>
          <c:order val="1"/>
          <c:tx>
            <c:strRef>
              <c:f>'Summary Peak Conc'!$H$71</c:f>
              <c:strCache>
                <c:ptCount val="1"/>
                <c:pt idx="0">
                  <c:v>Animas River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'Summary Peak Conc'!$B$72:$B$94</c15:sqref>
                  </c15:fullRef>
                </c:ext>
              </c:extLst>
              <c:f>'Summary Peak Conc'!$B$72:$B$73</c:f>
              <c:strCache>
                <c:ptCount val="2"/>
                <c:pt idx="0">
                  <c:v>Aluminum</c:v>
                </c:pt>
                <c:pt idx="1">
                  <c:v>Iron</c:v>
                </c:pt>
              </c:strCache>
            </c:strRef>
          </c:cat>
          <c:val>
            <c:numRef>
              <c:extLst>
                <c:ext xmlns:c15="http://schemas.microsoft.com/office/drawing/2012/chart" uri="{02D57815-91ED-43cb-92C2-25804820EDAC}">
                  <c15:fullRef>
                    <c15:sqref>'Summary Peak Conc'!$H$72:$H$94</c15:sqref>
                  </c15:fullRef>
                </c:ext>
              </c:extLst>
              <c:f>'Summary Peak Conc'!$H$72:$H$73</c:f>
              <c:numCache>
                <c:formatCode>#,##0.00</c:formatCode>
                <c:ptCount val="2"/>
                <c:pt idx="0">
                  <c:v>950</c:v>
                </c:pt>
                <c:pt idx="1">
                  <c:v>680</c:v>
                </c:pt>
              </c:numCache>
            </c:numRef>
          </c:val>
          <c:extLst>
            <c:ext xmlns:c16="http://schemas.microsoft.com/office/drawing/2014/chart" uri="{C3380CC4-5D6E-409C-BE32-E72D297353CC}">
              <c16:uniqueId val="{00000001-65FA-4C82-B189-CC90A3A8D04C}"/>
            </c:ext>
          </c:extLst>
        </c:ser>
        <c:dLbls>
          <c:showLegendKey val="0"/>
          <c:showVal val="0"/>
          <c:showCatName val="0"/>
          <c:showSerName val="0"/>
          <c:showPercent val="0"/>
          <c:showBubbleSize val="0"/>
        </c:dLbls>
        <c:gapWidth val="219"/>
        <c:overlap val="-27"/>
        <c:axId val="557719064"/>
        <c:axId val="683388408"/>
      </c:barChart>
      <c:catAx>
        <c:axId val="557719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83388408"/>
        <c:crossesAt val="0.1"/>
        <c:auto val="1"/>
        <c:lblAlgn val="ctr"/>
        <c:lblOffset val="100"/>
        <c:noMultiLvlLbl val="0"/>
      </c:catAx>
      <c:valAx>
        <c:axId val="683388408"/>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Total Concentration (µg/L)</a:t>
                </a:r>
              </a:p>
            </c:rich>
          </c:tx>
          <c:layout>
            <c:manualLayout>
              <c:xMode val="edge"/>
              <c:yMode val="edge"/>
              <c:x val="5.8930627987221594E-6"/>
              <c:y val="0.23274117105420866"/>
            </c:manualLayout>
          </c:layout>
          <c:overlay val="0"/>
          <c:spPr>
            <a:noFill/>
            <a:ln>
              <a:noFill/>
            </a:ln>
            <a:effectLst/>
          </c:spPr>
        </c:title>
        <c:numFmt formatCode="#,##0" sourceLinked="0"/>
        <c:majorTickMark val="out"/>
        <c:minorTickMark val="out"/>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557719064"/>
        <c:crosses val="autoZero"/>
        <c:crossBetween val="between"/>
      </c:valAx>
    </c:plotArea>
    <c:legend>
      <c:legendPos val="b"/>
      <c:layout>
        <c:manualLayout>
          <c:xMode val="edge"/>
          <c:yMode val="edge"/>
          <c:x val="0.2134961240484107"/>
          <c:y val="0.11194775798676025"/>
          <c:w val="0.69204481421698605"/>
          <c:h val="0.10971226043639809"/>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Mass Transport Total Metals During GKM  Release Plume</a:t>
            </a:r>
          </a:p>
        </c:rich>
      </c:tx>
      <c:layout>
        <c:manualLayout>
          <c:xMode val="edge"/>
          <c:yMode val="edge"/>
          <c:x val="0.3625196139986418"/>
          <c:y val="3.418497988359926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0339016485131487"/>
          <c:y val="0.23344140832831875"/>
          <c:w val="0.64955907146691549"/>
          <c:h val="0.67639105028947588"/>
        </c:manualLayout>
      </c:layout>
      <c:barChart>
        <c:barDir val="bar"/>
        <c:grouping val="clustered"/>
        <c:varyColors val="0"/>
        <c:ser>
          <c:idx val="0"/>
          <c:order val="0"/>
          <c:spPr>
            <a:solidFill>
              <a:schemeClr val="tx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Load'!$E$5:$E$17</c:f>
              <c:numCache>
                <c:formatCode>#,##0</c:formatCode>
                <c:ptCount val="13"/>
                <c:pt idx="0">
                  <c:v>2872.1881413656183</c:v>
                </c:pt>
                <c:pt idx="1">
                  <c:v>490403.70621938177</c:v>
                </c:pt>
                <c:pt idx="2">
                  <c:v>457123.83903393196</c:v>
                </c:pt>
                <c:pt idx="3">
                  <c:v>155395.5220243021</c:v>
                </c:pt>
                <c:pt idx="4">
                  <c:v>79519.686867581535</c:v>
                </c:pt>
                <c:pt idx="5">
                  <c:v>72827.750424658094</c:v>
                </c:pt>
                <c:pt idx="6">
                  <c:v>54657.302426979528</c:v>
                </c:pt>
                <c:pt idx="7">
                  <c:v>52906.593919724452</c:v>
                </c:pt>
                <c:pt idx="8">
                  <c:v>41635.811703347499</c:v>
                </c:pt>
                <c:pt idx="9">
                  <c:v>39993.580167455555</c:v>
                </c:pt>
                <c:pt idx="10">
                  <c:v>26396.068115308935</c:v>
                </c:pt>
                <c:pt idx="11">
                  <c:v>25783.836493721512</c:v>
                </c:pt>
                <c:pt idx="12">
                  <c:v>23757.218037160263</c:v>
                </c:pt>
              </c:numCache>
            </c:numRef>
          </c:val>
          <c:extLst>
            <c:ext xmlns:c16="http://schemas.microsoft.com/office/drawing/2014/chart" uri="{C3380CC4-5D6E-409C-BE32-E72D297353CC}">
              <c16:uniqueId val="{00000000-6D6B-4112-89F4-D234CA353638}"/>
            </c:ext>
          </c:extLst>
        </c:ser>
        <c:dLbls>
          <c:dLblPos val="outEnd"/>
          <c:showLegendKey val="0"/>
          <c:showVal val="1"/>
          <c:showCatName val="0"/>
          <c:showSerName val="0"/>
          <c:showPercent val="0"/>
          <c:showBubbleSize val="0"/>
        </c:dLbls>
        <c:gapWidth val="182"/>
        <c:axId val="694861968"/>
        <c:axId val="694862360"/>
      </c:barChart>
      <c:catAx>
        <c:axId val="6948619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4862360"/>
        <c:crosses val="autoZero"/>
        <c:auto val="1"/>
        <c:lblAlgn val="ctr"/>
        <c:lblOffset val="100"/>
        <c:noMultiLvlLbl val="0"/>
      </c:catAx>
      <c:valAx>
        <c:axId val="69486236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Mass (kg)</a:t>
                </a:r>
              </a:p>
            </c:rich>
          </c:tx>
          <c:layout>
            <c:manualLayout>
              <c:xMode val="edge"/>
              <c:yMode val="edge"/>
              <c:x val="0.57097338183338409"/>
              <c:y val="9.590745822016630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9486196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b="0">
          <a:latin typeface="+mn-lt"/>
        </a:defRPr>
      </a:pPr>
      <a:endParaRPr lang="en-US"/>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Mass Transport During GKM  Release Plume</a:t>
            </a:r>
          </a:p>
        </c:rich>
      </c:tx>
      <c:layout>
        <c:manualLayout>
          <c:xMode val="edge"/>
          <c:yMode val="edge"/>
          <c:x val="0.31671749242304731"/>
          <c:y val="1.63663984713910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595584135429121"/>
          <c:y val="0.24450641363719794"/>
          <c:w val="0.68992139090210725"/>
          <c:h val="0.6411551981710506"/>
        </c:manualLayout>
      </c:layout>
      <c:barChart>
        <c:barDir val="bar"/>
        <c:grouping val="clustered"/>
        <c:varyColors val="0"/>
        <c:ser>
          <c:idx val="0"/>
          <c:order val="0"/>
          <c:spPr>
            <a:solidFill>
              <a:srgbClr val="BF5013"/>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Load'!$S$5:$S$17</c:f>
              <c:numCache>
                <c:formatCode>#,##0</c:formatCode>
                <c:ptCount val="13"/>
                <c:pt idx="0">
                  <c:v>79.327178000000004</c:v>
                </c:pt>
                <c:pt idx="1">
                  <c:v>1615.0111257998271</c:v>
                </c:pt>
                <c:pt idx="2">
                  <c:v>1521.3416870152703</c:v>
                </c:pt>
                <c:pt idx="3">
                  <c:v>463.19668541535077</c:v>
                </c:pt>
                <c:pt idx="4">
                  <c:v>246.23636876042485</c:v>
                </c:pt>
                <c:pt idx="5">
                  <c:v>186.73612829330517</c:v>
                </c:pt>
                <c:pt idx="6">
                  <c:v>130.28744234146578</c:v>
                </c:pt>
                <c:pt idx="7" formatCode="#,##0.0">
                  <c:v>134.91782555737737</c:v>
                </c:pt>
                <c:pt idx="8" formatCode="#,##0.0">
                  <c:v>40.90456890592997</c:v>
                </c:pt>
                <c:pt idx="9" formatCode="#,##0.0">
                  <c:v>34.517300142777387</c:v>
                </c:pt>
                <c:pt idx="10" formatCode="#,##0.0">
                  <c:v>12.019878979636076</c:v>
                </c:pt>
                <c:pt idx="11" formatCode="#,##0.0">
                  <c:v>17.782933262745654</c:v>
                </c:pt>
                <c:pt idx="12" formatCode="#,##0.0">
                  <c:v>15.130884965327894</c:v>
                </c:pt>
              </c:numCache>
            </c:numRef>
          </c:val>
          <c:extLst>
            <c:ext xmlns:c16="http://schemas.microsoft.com/office/drawing/2014/chart" uri="{C3380CC4-5D6E-409C-BE32-E72D297353CC}">
              <c16:uniqueId val="{00000000-E5C5-43E3-BEF9-B980AF58E021}"/>
            </c:ext>
          </c:extLst>
        </c:ser>
        <c:dLbls>
          <c:dLblPos val="outEnd"/>
          <c:showLegendKey val="0"/>
          <c:showVal val="1"/>
          <c:showCatName val="0"/>
          <c:showSerName val="0"/>
          <c:showPercent val="0"/>
          <c:showBubbleSize val="0"/>
        </c:dLbls>
        <c:gapWidth val="182"/>
        <c:axId val="694863144"/>
        <c:axId val="694863536"/>
      </c:barChart>
      <c:catAx>
        <c:axId val="6948631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4863536"/>
        <c:crosses val="autoZero"/>
        <c:auto val="1"/>
        <c:lblAlgn val="ctr"/>
        <c:lblOffset val="100"/>
        <c:noMultiLvlLbl val="0"/>
      </c:catAx>
      <c:valAx>
        <c:axId val="694863536"/>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Mass (kg)</a:t>
                </a:r>
              </a:p>
            </c:rich>
          </c:tx>
          <c:layout>
            <c:manualLayout>
              <c:xMode val="edge"/>
              <c:yMode val="edge"/>
              <c:x val="0.47587122256248371"/>
              <c:y val="9.9595793323126056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948631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0">
          <a:latin typeface="+mn-lt"/>
        </a:defRPr>
      </a:pPr>
      <a:endParaRPr lang="en-US"/>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100"/>
              <a:t>Animas River Total Metal Mass Transport During GKM Plume</a:t>
            </a:r>
          </a:p>
        </c:rich>
      </c:tx>
      <c:layout>
        <c:manualLayout>
          <c:xMode val="edge"/>
          <c:yMode val="edge"/>
          <c:x val="0.21876361040180312"/>
          <c:y val="4.0874333718681065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8478511594377584"/>
          <c:y val="0.15676451776810704"/>
          <c:w val="0.76775528059522047"/>
          <c:h val="0.66484289867356938"/>
        </c:manualLayout>
      </c:layout>
      <c:scatterChart>
        <c:scatterStyle val="lineMarker"/>
        <c:varyColors val="0"/>
        <c:ser>
          <c:idx val="0"/>
          <c:order val="0"/>
          <c:spPr>
            <a:ln w="15875" cap="rnd">
              <a:noFill/>
              <a:round/>
            </a:ln>
            <a:effectLst/>
          </c:spPr>
          <c:marker>
            <c:symbol val="circle"/>
            <c:size val="8"/>
            <c:spPr>
              <a:solidFill>
                <a:srgbClr val="9CC5D8"/>
              </a:solidFill>
              <a:ln w="9525">
                <a:solidFill>
                  <a:schemeClr val="tx1">
                    <a:lumMod val="50000"/>
                    <a:lumOff val="50000"/>
                  </a:schemeClr>
                </a:solidFill>
              </a:ln>
              <a:effectLst/>
            </c:spPr>
          </c:marker>
          <c:trendline>
            <c:spPr>
              <a:ln w="34925" cap="rnd">
                <a:solidFill>
                  <a:schemeClr val="tx1">
                    <a:lumMod val="50000"/>
                    <a:lumOff val="50000"/>
                  </a:schemeClr>
                </a:solidFill>
                <a:prstDash val="sysDot"/>
              </a:ln>
              <a:effectLst/>
            </c:spPr>
            <c:trendlineType val="power"/>
            <c:dispRSqr val="1"/>
            <c:dispEq val="1"/>
            <c:trendlineLbl>
              <c:layout>
                <c:manualLayout>
                  <c:x val="-3.7978632952571069E-2"/>
                  <c:y val="-0.46527380425301573"/>
                </c:manualLayout>
              </c:layout>
              <c:tx>
                <c:rich>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200" baseline="0"/>
                      <a:t>Mass = 4781.2xDistance</a:t>
                    </a:r>
                    <a:r>
                      <a:rPr lang="en-US" sz="1200" baseline="30000"/>
                      <a:t>-0.865</a:t>
                    </a:r>
                    <a:br>
                      <a:rPr lang="en-US" sz="1200" baseline="0"/>
                    </a:br>
                    <a:r>
                      <a:rPr lang="en-US" sz="1200" baseline="0"/>
                      <a:t>R² = 0.99</a:t>
                    </a:r>
                    <a:endParaRPr lang="en-US" sz="1200"/>
                  </a:p>
                </c:rich>
              </c:tx>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rendlineLbl>
          </c:trendline>
          <c:xVal>
            <c:numRef>
              <c:f>'GRAPHING Mass Calc Load'!$B$6:$B$12</c:f>
              <c:numCache>
                <c:formatCode>General</c:formatCode>
                <c:ptCount val="7"/>
                <c:pt idx="0">
                  <c:v>12.5</c:v>
                </c:pt>
                <c:pt idx="1">
                  <c:v>16.399999999999999</c:v>
                </c:pt>
                <c:pt idx="2">
                  <c:v>64</c:v>
                </c:pt>
                <c:pt idx="3">
                  <c:v>94.2</c:v>
                </c:pt>
                <c:pt idx="4">
                  <c:v>132</c:v>
                </c:pt>
                <c:pt idx="5">
                  <c:v>164.1</c:v>
                </c:pt>
                <c:pt idx="6">
                  <c:v>190.2</c:v>
                </c:pt>
              </c:numCache>
            </c:numRef>
          </c:xVal>
          <c:yVal>
            <c:numRef>
              <c:f>'GRAPHING Mass Calc Load'!$H$6:$H$12</c:f>
              <c:numCache>
                <c:formatCode>0.00</c:formatCode>
                <c:ptCount val="7"/>
                <c:pt idx="0">
                  <c:v>490.40370621938177</c:v>
                </c:pt>
                <c:pt idx="1">
                  <c:v>457.12383903393197</c:v>
                </c:pt>
                <c:pt idx="2">
                  <c:v>155.3955220243021</c:v>
                </c:pt>
                <c:pt idx="3">
                  <c:v>79.519686867581541</c:v>
                </c:pt>
                <c:pt idx="4">
                  <c:v>72.827750424658092</c:v>
                </c:pt>
                <c:pt idx="5">
                  <c:v>54.657302426979527</c:v>
                </c:pt>
                <c:pt idx="6">
                  <c:v>52.90659391972445</c:v>
                </c:pt>
              </c:numCache>
            </c:numRef>
          </c:yVal>
          <c:smooth val="0"/>
          <c:extLst>
            <c:ext xmlns:c16="http://schemas.microsoft.com/office/drawing/2014/chart" uri="{C3380CC4-5D6E-409C-BE32-E72D297353CC}">
              <c16:uniqueId val="{00000000-4A99-4D9B-AE61-E4190B9BB520}"/>
            </c:ext>
          </c:extLst>
        </c:ser>
        <c:dLbls>
          <c:showLegendKey val="0"/>
          <c:showVal val="0"/>
          <c:showCatName val="0"/>
          <c:showSerName val="0"/>
          <c:showPercent val="0"/>
          <c:showBubbleSize val="0"/>
        </c:dLbls>
        <c:axId val="694867848"/>
        <c:axId val="694868240"/>
      </c:scatterChart>
      <c:valAx>
        <c:axId val="694867848"/>
        <c:scaling>
          <c:orientation val="minMax"/>
        </c:scaling>
        <c:delete val="0"/>
        <c:axPos val="b"/>
        <c:title>
          <c:tx>
            <c:rich>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100"/>
                  <a:t>Distance from Gold King Mine (km)</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694868240"/>
        <c:crosses val="autoZero"/>
        <c:crossBetween val="midCat"/>
      </c:valAx>
      <c:valAx>
        <c:axId val="694868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100"/>
                  <a:t>Total Metal Mass </a:t>
                </a:r>
                <a:br>
                  <a:rPr lang="en-US" sz="1100"/>
                </a:br>
                <a:r>
                  <a:rPr lang="en-US" sz="1100"/>
                  <a:t>(metric tons)</a:t>
                </a:r>
              </a:p>
            </c:rich>
          </c:tx>
          <c:layout>
            <c:manualLayout>
              <c:xMode val="edge"/>
              <c:yMode val="edge"/>
              <c:x val="3.425229097599794E-2"/>
              <c:y val="0.3197541942216690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694867848"/>
        <c:crosses val="autoZero"/>
        <c:crossBetween val="midCat"/>
      </c:valAx>
      <c:spPr>
        <a:noFill/>
        <a:ln>
          <a:solidFill>
            <a:schemeClr val="tx2">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Gill Sans MT" panose="020B0502020104020203" pitchFamily="34" charset="0"/>
                <a:ea typeface="+mn-ea"/>
                <a:cs typeface="+mn-cs"/>
              </a:defRPr>
            </a:pPr>
            <a:r>
              <a:rPr lang="en-US" sz="1200"/>
              <a:t>Mass Transport Through</a:t>
            </a:r>
            <a:r>
              <a:rPr lang="en-US" sz="1200" baseline="0"/>
              <a:t> </a:t>
            </a:r>
            <a:r>
              <a:rPr lang="en-US" sz="1200"/>
              <a:t>Animas During GKM Release </a:t>
            </a:r>
          </a:p>
        </c:rich>
      </c:tx>
      <c:layout>
        <c:manualLayout>
          <c:xMode val="edge"/>
          <c:yMode val="edge"/>
          <c:x val="0.31639111148842242"/>
          <c:y val="2.680838779678028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31540649321296477"/>
          <c:y val="0.26614360049035335"/>
          <c:w val="0.64245132447788578"/>
          <c:h val="0.6411551981710506"/>
        </c:manualLayout>
      </c:layout>
      <c:barChart>
        <c:barDir val="bar"/>
        <c:grouping val="clustered"/>
        <c:varyColors val="0"/>
        <c:ser>
          <c:idx val="0"/>
          <c:order val="0"/>
          <c:spPr>
            <a:solidFill>
              <a:srgbClr val="BF5013"/>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Load'!$A$5:$A$12</c:f>
              <c:strCache>
                <c:ptCount val="8"/>
                <c:pt idx="0">
                  <c:v>Gold King Mine</c:v>
                </c:pt>
                <c:pt idx="1">
                  <c:v>Cement Creek ( RK 12.5)</c:v>
                </c:pt>
                <c:pt idx="2">
                  <c:v>Silverton  (RK 16.4)</c:v>
                </c:pt>
                <c:pt idx="3">
                  <c:v>Baker's Bridge  (RK 63.8)</c:v>
                </c:pt>
                <c:pt idx="4">
                  <c:v>Durango  (RK 94.2)</c:v>
                </c:pt>
                <c:pt idx="5">
                  <c:v>NAR06 (RK 131.5)</c:v>
                </c:pt>
                <c:pt idx="6">
                  <c:v>Aztec  (RK 164.1)</c:v>
                </c:pt>
                <c:pt idx="7">
                  <c:v>Farmington (RK 190.2)</c:v>
                </c:pt>
              </c:strCache>
            </c:strRef>
          </c:cat>
          <c:val>
            <c:numRef>
              <c:f>'GRAPHING Mass Calc Load'!$S$5:$S$12</c:f>
              <c:numCache>
                <c:formatCode>#,##0</c:formatCode>
                <c:ptCount val="8"/>
                <c:pt idx="0">
                  <c:v>79.327178000000004</c:v>
                </c:pt>
                <c:pt idx="1">
                  <c:v>1615.0111257998271</c:v>
                </c:pt>
                <c:pt idx="2">
                  <c:v>1521.3416870152703</c:v>
                </c:pt>
                <c:pt idx="3">
                  <c:v>463.19668541535077</c:v>
                </c:pt>
                <c:pt idx="4">
                  <c:v>246.23636876042485</c:v>
                </c:pt>
                <c:pt idx="5">
                  <c:v>186.73612829330517</c:v>
                </c:pt>
                <c:pt idx="6">
                  <c:v>130.28744234146578</c:v>
                </c:pt>
                <c:pt idx="7" formatCode="#,##0.0">
                  <c:v>134.91782555737737</c:v>
                </c:pt>
              </c:numCache>
            </c:numRef>
          </c:val>
          <c:extLst>
            <c:ext xmlns:c16="http://schemas.microsoft.com/office/drawing/2014/chart" uri="{C3380CC4-5D6E-409C-BE32-E72D297353CC}">
              <c16:uniqueId val="{00000000-490D-4B12-B117-B2C47DB52546}"/>
            </c:ext>
          </c:extLst>
        </c:ser>
        <c:dLbls>
          <c:dLblPos val="outEnd"/>
          <c:showLegendKey val="0"/>
          <c:showVal val="1"/>
          <c:showCatName val="0"/>
          <c:showSerName val="0"/>
          <c:showPercent val="0"/>
          <c:showBubbleSize val="0"/>
        </c:dLbls>
        <c:gapWidth val="182"/>
        <c:axId val="694873728"/>
        <c:axId val="694874120"/>
      </c:barChart>
      <c:catAx>
        <c:axId val="694873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crossAx val="694874120"/>
        <c:crosses val="autoZero"/>
        <c:auto val="1"/>
        <c:lblAlgn val="ctr"/>
        <c:lblOffset val="100"/>
        <c:noMultiLvlLbl val="0"/>
      </c:catAx>
      <c:valAx>
        <c:axId val="69487412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Gill Sans MT" panose="020B0502020104020203" pitchFamily="34" charset="0"/>
                    <a:ea typeface="+mn-ea"/>
                    <a:cs typeface="+mn-cs"/>
                  </a:defRPr>
                </a:pPr>
                <a:r>
                  <a:rPr lang="en-US" sz="1200"/>
                  <a:t>Mass (kg)</a:t>
                </a:r>
              </a:p>
            </c:rich>
          </c:tx>
          <c:layout>
            <c:manualLayout>
              <c:xMode val="edge"/>
              <c:yMode val="edge"/>
              <c:x val="0.54235844359779506"/>
              <c:y val="9.6014339715990812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69487372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b="1">
          <a:solidFill>
            <a:schemeClr val="tx1"/>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Gill Sans MT" panose="020B0502020104020203" pitchFamily="34" charset="0"/>
                <a:ea typeface="+mn-ea"/>
                <a:cs typeface="+mn-cs"/>
              </a:defRPr>
            </a:pPr>
            <a:r>
              <a:rPr lang="en-US" sz="1200"/>
              <a:t>Mass Transport Through Animas During GKM Release </a:t>
            </a:r>
          </a:p>
        </c:rich>
      </c:tx>
      <c:layout>
        <c:manualLayout>
          <c:xMode val="edge"/>
          <c:yMode val="edge"/>
          <c:x val="0.31639111148842242"/>
          <c:y val="2.6808387796780284E-2"/>
        </c:manualLayout>
      </c:layout>
      <c:overlay val="0"/>
      <c:spPr>
        <a:noFill/>
        <a:ln>
          <a:noFill/>
        </a:ln>
        <a:effectLst/>
      </c:spPr>
    </c:title>
    <c:autoTitleDeleted val="0"/>
    <c:plotArea>
      <c:layout>
        <c:manualLayout>
          <c:layoutTarget val="inner"/>
          <c:xMode val="edge"/>
          <c:yMode val="edge"/>
          <c:x val="0.30911630587727484"/>
          <c:y val="0.24819474874015765"/>
          <c:w val="0.64245132447788578"/>
          <c:h val="0.6411551981710506"/>
        </c:manualLayout>
      </c:layout>
      <c:barChart>
        <c:barDir val="bar"/>
        <c:grouping val="clustered"/>
        <c:varyColors val="0"/>
        <c:ser>
          <c:idx val="0"/>
          <c:order val="0"/>
          <c:spPr>
            <a:solidFill>
              <a:srgbClr val="9A0000"/>
            </a:solidFill>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Load'!$A$5:$A$12</c:f>
              <c:strCache>
                <c:ptCount val="8"/>
                <c:pt idx="0">
                  <c:v>Gold King Mine</c:v>
                </c:pt>
                <c:pt idx="1">
                  <c:v>Cement Creek ( RK 12.5)</c:v>
                </c:pt>
                <c:pt idx="2">
                  <c:v>Silverton  (RK 16.4)</c:v>
                </c:pt>
                <c:pt idx="3">
                  <c:v>Baker's Bridge  (RK 63.8)</c:v>
                </c:pt>
                <c:pt idx="4">
                  <c:v>Durango  (RK 94.2)</c:v>
                </c:pt>
                <c:pt idx="5">
                  <c:v>NAR06 (RK 131.5)</c:v>
                </c:pt>
                <c:pt idx="6">
                  <c:v>Aztec  (RK 164.1)</c:v>
                </c:pt>
                <c:pt idx="7">
                  <c:v>Farmington (RK 190.2)</c:v>
                </c:pt>
              </c:strCache>
            </c:strRef>
          </c:cat>
          <c:val>
            <c:numRef>
              <c:f>'GRAPHING Mass Calc Load'!$L$5:$L$12</c:f>
              <c:numCache>
                <c:formatCode>#,##0</c:formatCode>
                <c:ptCount val="8"/>
                <c:pt idx="0">
                  <c:v>0.67994723999999995</c:v>
                </c:pt>
                <c:pt idx="1">
                  <c:v>358.36157806353094</c:v>
                </c:pt>
                <c:pt idx="2">
                  <c:v>338.98213824083422</c:v>
                </c:pt>
                <c:pt idx="3">
                  <c:v>104.58981965339314</c:v>
                </c:pt>
                <c:pt idx="4">
                  <c:v>46.287106217499691</c:v>
                </c:pt>
                <c:pt idx="5">
                  <c:v>43.243209239617208</c:v>
                </c:pt>
                <c:pt idx="6">
                  <c:v>29.86206877313565</c:v>
                </c:pt>
                <c:pt idx="7" formatCode="#,##0.0">
                  <c:v>29.558380746276701</c:v>
                </c:pt>
              </c:numCache>
            </c:numRef>
          </c:val>
          <c:extLst>
            <c:ext xmlns:c16="http://schemas.microsoft.com/office/drawing/2014/chart" uri="{C3380CC4-5D6E-409C-BE32-E72D297353CC}">
              <c16:uniqueId val="{00000001-C5BC-4290-8120-8C2EE4E3E296}"/>
            </c:ext>
          </c:extLst>
        </c:ser>
        <c:dLbls>
          <c:dLblPos val="outEnd"/>
          <c:showLegendKey val="0"/>
          <c:showVal val="1"/>
          <c:showCatName val="0"/>
          <c:showSerName val="0"/>
          <c:showPercent val="0"/>
          <c:showBubbleSize val="0"/>
        </c:dLbls>
        <c:gapWidth val="182"/>
        <c:axId val="694873728"/>
        <c:axId val="694874120"/>
      </c:barChart>
      <c:catAx>
        <c:axId val="694873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crossAx val="694874120"/>
        <c:crosses val="autoZero"/>
        <c:auto val="1"/>
        <c:lblAlgn val="ctr"/>
        <c:lblOffset val="100"/>
        <c:noMultiLvlLbl val="0"/>
      </c:catAx>
      <c:valAx>
        <c:axId val="69487412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Gill Sans MT" panose="020B0502020104020203" pitchFamily="34" charset="0"/>
                    <a:ea typeface="+mn-ea"/>
                    <a:cs typeface="+mn-cs"/>
                  </a:defRPr>
                </a:pPr>
                <a:r>
                  <a:rPr lang="en-US" sz="1200"/>
                  <a:t>Mass (kg)</a:t>
                </a:r>
              </a:p>
            </c:rich>
          </c:tx>
          <c:layout>
            <c:manualLayout>
              <c:xMode val="edge"/>
              <c:yMode val="edge"/>
              <c:x val="0.51427595135513726"/>
              <c:y val="0.1106607986320052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694873728"/>
        <c:crosses val="autoZero"/>
        <c:crossBetween val="between"/>
      </c:valAx>
    </c:plotArea>
    <c:plotVisOnly val="1"/>
    <c:dispBlanksAs val="gap"/>
    <c:showDLblsOverMax val="0"/>
  </c:chart>
  <c:spPr>
    <a:noFill/>
    <a:ln w="9525" cap="flat" cmpd="sng" algn="ctr">
      <a:noFill/>
      <a:round/>
    </a:ln>
    <a:effectLst/>
  </c:spPr>
  <c:txPr>
    <a:bodyPr/>
    <a:lstStyle/>
    <a:p>
      <a:pPr>
        <a:defRPr b="1">
          <a:solidFill>
            <a:schemeClr val="tx1"/>
          </a:solidFill>
          <a:latin typeface="Gill Sans MT" panose="020B0502020104020203" pitchFamily="34" charset="0"/>
        </a:defRPr>
      </a:pPr>
      <a:endParaRPr lang="en-US"/>
    </a:p>
  </c:txPr>
  <c:printSettings>
    <c:headerFooter/>
    <c:pageMargins b="0.75" l="0.7" r="0.7" t="0.75" header="0.3" footer="0.3"/>
    <c:pageSetup/>
  </c:printSettings>
  <c:userShapes r:id="rId1"/>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Gill Sans MT" panose="020B0502020104020203" pitchFamily="34" charset="0"/>
                <a:ea typeface="+mn-ea"/>
                <a:cs typeface="+mn-cs"/>
              </a:defRPr>
            </a:pPr>
            <a:r>
              <a:rPr lang="en-US" sz="1200"/>
              <a:t>Mass Transport Through</a:t>
            </a:r>
            <a:r>
              <a:rPr lang="en-US" sz="1200" baseline="0"/>
              <a:t> Animas During </a:t>
            </a:r>
            <a:r>
              <a:rPr lang="en-US" sz="1200"/>
              <a:t>GKM Release</a:t>
            </a:r>
          </a:p>
        </c:rich>
      </c:tx>
      <c:layout>
        <c:manualLayout>
          <c:xMode val="edge"/>
          <c:yMode val="edge"/>
          <c:x val="0.23197346600331675"/>
          <c:y val="2.6808387796780287E-2"/>
        </c:manualLayout>
      </c:layout>
      <c:overlay val="0"/>
      <c:spPr>
        <a:noFill/>
        <a:ln>
          <a:noFill/>
        </a:ln>
        <a:effectLst/>
      </c:spPr>
    </c:title>
    <c:autoTitleDeleted val="0"/>
    <c:plotArea>
      <c:layout>
        <c:manualLayout>
          <c:layoutTarget val="inner"/>
          <c:xMode val="edge"/>
          <c:yMode val="edge"/>
          <c:x val="0.30911630587727484"/>
          <c:y val="0.24819474874015765"/>
          <c:w val="0.64245132447788578"/>
          <c:h val="0.6411551981710506"/>
        </c:manualLayout>
      </c:layout>
      <c:barChart>
        <c:barDir val="bar"/>
        <c:grouping val="clustered"/>
        <c:varyColors val="0"/>
        <c:ser>
          <c:idx val="0"/>
          <c:order val="0"/>
          <c:spPr>
            <a:solidFill>
              <a:schemeClr val="accent1">
                <a:lumMod val="50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Load'!$A$5:$A$12</c:f>
              <c:strCache>
                <c:ptCount val="8"/>
                <c:pt idx="0">
                  <c:v>Gold King Mine</c:v>
                </c:pt>
                <c:pt idx="1">
                  <c:v>Cement Creek ( RK 12.5)</c:v>
                </c:pt>
                <c:pt idx="2">
                  <c:v>Silverton  (RK 16.4)</c:v>
                </c:pt>
                <c:pt idx="3">
                  <c:v>Baker's Bridge  (RK 63.8)</c:v>
                </c:pt>
                <c:pt idx="4">
                  <c:v>Durango  (RK 94.2)</c:v>
                </c:pt>
                <c:pt idx="5">
                  <c:v>NAR06 (RK 131.5)</c:v>
                </c:pt>
                <c:pt idx="6">
                  <c:v>Aztec  (RK 164.1)</c:v>
                </c:pt>
                <c:pt idx="7">
                  <c:v>Farmington (RK 190.2)</c:v>
                </c:pt>
              </c:strCache>
            </c:strRef>
          </c:cat>
          <c:val>
            <c:numRef>
              <c:f>'GRAPHING Mass Calc Load'!$U$5:$U$12</c:f>
              <c:numCache>
                <c:formatCode>#,##0</c:formatCode>
                <c:ptCount val="8"/>
                <c:pt idx="0">
                  <c:v>0.47596306800000004</c:v>
                </c:pt>
                <c:pt idx="1">
                  <c:v>7658.3040753774621</c:v>
                </c:pt>
                <c:pt idx="2">
                  <c:v>7625.3627670061633</c:v>
                </c:pt>
                <c:pt idx="3">
                  <c:v>2241.2800191112824</c:v>
                </c:pt>
                <c:pt idx="4">
                  <c:v>800.7747323298654</c:v>
                </c:pt>
                <c:pt idx="5">
                  <c:v>885.672968463541</c:v>
                </c:pt>
                <c:pt idx="6">
                  <c:v>622.67933848887174</c:v>
                </c:pt>
                <c:pt idx="7" formatCode="#,##0.0">
                  <c:v>573.35046712247492</c:v>
                </c:pt>
              </c:numCache>
            </c:numRef>
          </c:val>
          <c:extLst>
            <c:ext xmlns:c16="http://schemas.microsoft.com/office/drawing/2014/chart" uri="{C3380CC4-5D6E-409C-BE32-E72D297353CC}">
              <c16:uniqueId val="{00000004-494B-47D5-BD79-E71D7377BCE4}"/>
            </c:ext>
          </c:extLst>
        </c:ser>
        <c:dLbls>
          <c:dLblPos val="outEnd"/>
          <c:showLegendKey val="0"/>
          <c:showVal val="1"/>
          <c:showCatName val="0"/>
          <c:showSerName val="0"/>
          <c:showPercent val="0"/>
          <c:showBubbleSize val="0"/>
        </c:dLbls>
        <c:gapWidth val="182"/>
        <c:axId val="694873728"/>
        <c:axId val="694874120"/>
      </c:barChart>
      <c:catAx>
        <c:axId val="694873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crossAx val="694874120"/>
        <c:crosses val="autoZero"/>
        <c:auto val="1"/>
        <c:lblAlgn val="ctr"/>
        <c:lblOffset val="100"/>
        <c:noMultiLvlLbl val="0"/>
      </c:catAx>
      <c:valAx>
        <c:axId val="69487412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Gill Sans MT" panose="020B0502020104020203" pitchFamily="34" charset="0"/>
                    <a:ea typeface="+mn-ea"/>
                    <a:cs typeface="+mn-cs"/>
                  </a:defRPr>
                </a:pPr>
                <a:r>
                  <a:rPr lang="en-US" sz="1200"/>
                  <a:t>Mass (kg)</a:t>
                </a:r>
              </a:p>
            </c:rich>
          </c:tx>
          <c:layout>
            <c:manualLayout>
              <c:xMode val="edge"/>
              <c:yMode val="edge"/>
              <c:x val="0.51427595135513726"/>
              <c:y val="0.1106607986320052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694873728"/>
        <c:crosses val="autoZero"/>
        <c:crossBetween val="between"/>
        <c:majorUnit val="2000"/>
        <c:minorUnit val="500"/>
      </c:valAx>
      <c:spPr>
        <a:noFill/>
        <a:ln w="25400">
          <a:noFill/>
        </a:ln>
      </c:spPr>
    </c:plotArea>
    <c:plotVisOnly val="1"/>
    <c:dispBlanksAs val="gap"/>
    <c:showDLblsOverMax val="0"/>
  </c:chart>
  <c:spPr>
    <a:noFill/>
    <a:ln w="9525" cap="flat" cmpd="sng" algn="ctr">
      <a:noFill/>
      <a:round/>
    </a:ln>
    <a:effectLst/>
  </c:spPr>
  <c:txPr>
    <a:bodyPr/>
    <a:lstStyle/>
    <a:p>
      <a:pPr>
        <a:defRPr b="1">
          <a:solidFill>
            <a:schemeClr val="tx1"/>
          </a:solidFill>
          <a:latin typeface="Gill Sans MT" panose="020B0502020104020203" pitchFamily="34" charset="0"/>
        </a:defRPr>
      </a:pPr>
      <a:endParaRPr lang="en-US"/>
    </a:p>
  </c:txPr>
  <c:printSettings>
    <c:headerFooter/>
    <c:pageMargins b="0.75" l="0.7" r="0.7" t="0.75" header="0.3" footer="0.3"/>
    <c:pageSetup/>
  </c:printSettings>
  <c:userShapes r:id="rId1"/>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Gill Sans MT" panose="020B0502020104020203" pitchFamily="34" charset="0"/>
                <a:ea typeface="+mn-ea"/>
                <a:cs typeface="+mn-cs"/>
              </a:defRPr>
            </a:pPr>
            <a:r>
              <a:rPr lang="en-US" sz="1200"/>
              <a:t>Mass Transport Through</a:t>
            </a:r>
            <a:r>
              <a:rPr lang="en-US" sz="1200" baseline="0"/>
              <a:t> Animas </a:t>
            </a:r>
            <a:r>
              <a:rPr lang="en-US" sz="1200"/>
              <a:t>During GKM</a:t>
            </a:r>
            <a:r>
              <a:rPr lang="en-US" sz="1200" baseline="0"/>
              <a:t> </a:t>
            </a:r>
            <a:r>
              <a:rPr lang="en-US" sz="1200"/>
              <a:t>Release</a:t>
            </a:r>
          </a:p>
        </c:rich>
      </c:tx>
      <c:layout>
        <c:manualLayout>
          <c:xMode val="edge"/>
          <c:yMode val="edge"/>
          <c:x val="0.20620675286573498"/>
          <c:y val="1.2055047384941371E-2"/>
        </c:manualLayout>
      </c:layout>
      <c:overlay val="0"/>
      <c:spPr>
        <a:noFill/>
        <a:ln>
          <a:noFill/>
        </a:ln>
        <a:effectLst/>
      </c:spPr>
    </c:title>
    <c:autoTitleDeleted val="0"/>
    <c:plotArea>
      <c:layout>
        <c:manualLayout>
          <c:layoutTarget val="inner"/>
          <c:xMode val="edge"/>
          <c:yMode val="edge"/>
          <c:x val="0.30911630587727484"/>
          <c:y val="0.24819474874015765"/>
          <c:w val="0.64245132447788578"/>
          <c:h val="0.6411551981710506"/>
        </c:manualLayout>
      </c:layout>
      <c:barChart>
        <c:barDir val="bar"/>
        <c:grouping val="clustered"/>
        <c:varyColors val="0"/>
        <c:ser>
          <c:idx val="0"/>
          <c:order val="0"/>
          <c:spPr>
            <a:solidFill>
              <a:schemeClr val="bg1">
                <a:lumMod val="6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Load'!$A$5:$A$12</c:f>
              <c:strCache>
                <c:ptCount val="8"/>
                <c:pt idx="0">
                  <c:v>Gold King Mine</c:v>
                </c:pt>
                <c:pt idx="1">
                  <c:v>Cement Creek ( RK 12.5)</c:v>
                </c:pt>
                <c:pt idx="2">
                  <c:v>Silverton  (RK 16.4)</c:v>
                </c:pt>
                <c:pt idx="3">
                  <c:v>Baker's Bridge  (RK 63.8)</c:v>
                </c:pt>
                <c:pt idx="4">
                  <c:v>Durango  (RK 94.2)</c:v>
                </c:pt>
                <c:pt idx="5">
                  <c:v>NAR06 (RK 131.5)</c:v>
                </c:pt>
                <c:pt idx="6">
                  <c:v>Aztec  (RK 164.1)</c:v>
                </c:pt>
                <c:pt idx="7">
                  <c:v>Farmington (RK 190.2)</c:v>
                </c:pt>
              </c:strCache>
            </c:strRef>
          </c:cat>
          <c:val>
            <c:numRef>
              <c:f>'GRAPHING Mass Calc Load'!$AG$5:$AG$12</c:f>
              <c:numCache>
                <c:formatCode>#,##0</c:formatCode>
                <c:ptCount val="8"/>
                <c:pt idx="0">
                  <c:v>305.97625799999997</c:v>
                </c:pt>
                <c:pt idx="1">
                  <c:v>2059.3418313169441</c:v>
                </c:pt>
                <c:pt idx="2">
                  <c:v>2246.6895568964951</c:v>
                </c:pt>
                <c:pt idx="3">
                  <c:v>2414.4068301165698</c:v>
                </c:pt>
                <c:pt idx="4">
                  <c:v>614.35879462362607</c:v>
                </c:pt>
                <c:pt idx="5">
                  <c:v>577.08158346402558</c:v>
                </c:pt>
                <c:pt idx="6">
                  <c:v>518.47286309655283</c:v>
                </c:pt>
                <c:pt idx="7" formatCode="#,##0.0">
                  <c:v>535.80144349790226</c:v>
                </c:pt>
              </c:numCache>
            </c:numRef>
          </c:val>
          <c:extLst>
            <c:ext xmlns:c16="http://schemas.microsoft.com/office/drawing/2014/chart" uri="{C3380CC4-5D6E-409C-BE32-E72D297353CC}">
              <c16:uniqueId val="{00000001-753E-45C3-85BA-1E3E8F15FAC2}"/>
            </c:ext>
          </c:extLst>
        </c:ser>
        <c:dLbls>
          <c:dLblPos val="outEnd"/>
          <c:showLegendKey val="0"/>
          <c:showVal val="1"/>
          <c:showCatName val="0"/>
          <c:showSerName val="0"/>
          <c:showPercent val="0"/>
          <c:showBubbleSize val="0"/>
        </c:dLbls>
        <c:gapWidth val="182"/>
        <c:axId val="694873728"/>
        <c:axId val="694874120"/>
      </c:barChart>
      <c:catAx>
        <c:axId val="694873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crossAx val="694874120"/>
        <c:crosses val="autoZero"/>
        <c:auto val="1"/>
        <c:lblAlgn val="ctr"/>
        <c:lblOffset val="100"/>
        <c:noMultiLvlLbl val="0"/>
      </c:catAx>
      <c:valAx>
        <c:axId val="694874120"/>
        <c:scaling>
          <c:orientation val="minMax"/>
          <c:max val="3000"/>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Gill Sans MT" panose="020B0502020104020203" pitchFamily="34" charset="0"/>
                    <a:ea typeface="+mn-ea"/>
                    <a:cs typeface="+mn-cs"/>
                  </a:defRPr>
                </a:pPr>
                <a:r>
                  <a:rPr lang="en-US" sz="1200"/>
                  <a:t>Mass (g)</a:t>
                </a:r>
              </a:p>
            </c:rich>
          </c:tx>
          <c:layout>
            <c:manualLayout>
              <c:xMode val="edge"/>
              <c:yMode val="edge"/>
              <c:x val="0.51427599592199047"/>
              <c:y val="0.10328412842608578"/>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694873728"/>
        <c:crosses val="autoZero"/>
        <c:crossBetween val="between"/>
        <c:majorUnit val="500"/>
      </c:valAx>
      <c:spPr>
        <a:noFill/>
        <a:ln w="25400">
          <a:noFill/>
        </a:ln>
      </c:spPr>
    </c:plotArea>
    <c:plotVisOnly val="1"/>
    <c:dispBlanksAs val="gap"/>
    <c:showDLblsOverMax val="0"/>
  </c:chart>
  <c:spPr>
    <a:noFill/>
    <a:ln w="9525" cap="flat" cmpd="sng" algn="ctr">
      <a:noFill/>
      <a:round/>
    </a:ln>
    <a:effectLst/>
  </c:spPr>
  <c:txPr>
    <a:bodyPr/>
    <a:lstStyle/>
    <a:p>
      <a:pPr>
        <a:defRPr b="1">
          <a:solidFill>
            <a:schemeClr val="tx1"/>
          </a:solidFill>
          <a:latin typeface="Gill Sans MT" panose="020B0502020104020203" pitchFamily="34" charset="0"/>
        </a:defRPr>
      </a:pPr>
      <a:endParaRPr lang="en-US"/>
    </a:p>
  </c:txPr>
  <c:printSettings>
    <c:headerFooter/>
    <c:pageMargins b="0.75" l="0.7" r="0.7" t="0.75" header="0.3" footer="0.3"/>
    <c:pageSetup/>
  </c:printSettings>
  <c:userShapes r:id="rId1"/>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100"/>
              <a:t> Total Metal Mass Transport</a:t>
            </a:r>
            <a:r>
              <a:rPr lang="en-US" sz="1100" baseline="0"/>
              <a:t> </a:t>
            </a:r>
            <a:r>
              <a:rPr lang="en-US" sz="1100"/>
              <a:t>During GKM Plume</a:t>
            </a:r>
          </a:p>
        </c:rich>
      </c:tx>
      <c:layout>
        <c:manualLayout>
          <c:xMode val="edge"/>
          <c:yMode val="edge"/>
          <c:x val="0.25545185995894548"/>
          <c:y val="3.638174174046698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8478511594377584"/>
          <c:y val="0.15676451776810704"/>
          <c:w val="0.76775528059522047"/>
          <c:h val="0.66484289867356938"/>
        </c:manualLayout>
      </c:layout>
      <c:scatterChart>
        <c:scatterStyle val="lineMarker"/>
        <c:varyColors val="0"/>
        <c:ser>
          <c:idx val="0"/>
          <c:order val="0"/>
          <c:spPr>
            <a:ln w="15875" cap="rnd">
              <a:noFill/>
              <a:round/>
            </a:ln>
            <a:effectLst/>
          </c:spPr>
          <c:marker>
            <c:symbol val="circle"/>
            <c:size val="8"/>
            <c:spPr>
              <a:solidFill>
                <a:srgbClr val="9CC5D8"/>
              </a:solidFill>
              <a:ln w="9525">
                <a:solidFill>
                  <a:schemeClr val="tx1">
                    <a:lumMod val="50000"/>
                    <a:lumOff val="50000"/>
                  </a:schemeClr>
                </a:solidFill>
              </a:ln>
              <a:effectLst/>
            </c:spPr>
          </c:marker>
          <c:trendline>
            <c:spPr>
              <a:ln w="34925" cap="rnd">
                <a:solidFill>
                  <a:schemeClr val="tx1">
                    <a:lumMod val="50000"/>
                    <a:lumOff val="50000"/>
                  </a:schemeClr>
                </a:solidFill>
                <a:prstDash val="sysDot"/>
              </a:ln>
              <a:effectLst/>
            </c:spPr>
            <c:trendlineType val="power"/>
            <c:dispRSqr val="1"/>
            <c:dispEq val="1"/>
            <c:trendlineLbl>
              <c:layout>
                <c:manualLayout>
                  <c:x val="4.4601711028701509E-2"/>
                  <c:y val="-0.46534577812680744"/>
                </c:manualLayout>
              </c:layout>
              <c:tx>
                <c:rich>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200" baseline="0"/>
                      <a:t>Mass = 5434.5xDistance</a:t>
                    </a:r>
                    <a:r>
                      <a:rPr lang="en-US" sz="1200" baseline="30000"/>
                      <a:t>-0.903</a:t>
                    </a:r>
                    <a:br>
                      <a:rPr lang="en-US" sz="1200" baseline="0"/>
                    </a:br>
                    <a:r>
                      <a:rPr lang="en-US" sz="1200" baseline="0"/>
                      <a:t>R² = 0.99</a:t>
                    </a:r>
                    <a:endParaRPr lang="en-US" sz="1200"/>
                  </a:p>
                </c:rich>
              </c:tx>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rendlineLbl>
          </c:trendline>
          <c:xVal>
            <c:numRef>
              <c:f>'GRAPHING Mass Calc Load'!$B$6:$B$17</c:f>
              <c:numCache>
                <c:formatCode>General</c:formatCode>
                <c:ptCount val="12"/>
                <c:pt idx="0">
                  <c:v>12.5</c:v>
                </c:pt>
                <c:pt idx="1">
                  <c:v>16.399999999999999</c:v>
                </c:pt>
                <c:pt idx="2">
                  <c:v>64</c:v>
                </c:pt>
                <c:pt idx="3">
                  <c:v>94.2</c:v>
                </c:pt>
                <c:pt idx="4">
                  <c:v>132</c:v>
                </c:pt>
                <c:pt idx="5">
                  <c:v>164.1</c:v>
                </c:pt>
                <c:pt idx="6">
                  <c:v>190.2</c:v>
                </c:pt>
                <c:pt idx="7">
                  <c:v>196.1</c:v>
                </c:pt>
                <c:pt idx="8">
                  <c:v>246.3</c:v>
                </c:pt>
                <c:pt idx="9">
                  <c:v>295.8</c:v>
                </c:pt>
                <c:pt idx="10">
                  <c:v>377.1</c:v>
                </c:pt>
                <c:pt idx="11">
                  <c:v>421.3</c:v>
                </c:pt>
              </c:numCache>
            </c:numRef>
          </c:xVal>
          <c:yVal>
            <c:numRef>
              <c:f>'GRAPHING Mass Calc Load'!$H$6:$H$17</c:f>
              <c:numCache>
                <c:formatCode>0.00</c:formatCode>
                <c:ptCount val="12"/>
                <c:pt idx="0">
                  <c:v>490.40370621938177</c:v>
                </c:pt>
                <c:pt idx="1">
                  <c:v>457.12383903393197</c:v>
                </c:pt>
                <c:pt idx="2">
                  <c:v>155.3955220243021</c:v>
                </c:pt>
                <c:pt idx="3">
                  <c:v>79.519686867581541</c:v>
                </c:pt>
                <c:pt idx="4">
                  <c:v>72.827750424658092</c:v>
                </c:pt>
                <c:pt idx="5">
                  <c:v>54.657302426979527</c:v>
                </c:pt>
                <c:pt idx="6">
                  <c:v>52.90659391972445</c:v>
                </c:pt>
                <c:pt idx="7">
                  <c:v>41.6358117033475</c:v>
                </c:pt>
                <c:pt idx="8">
                  <c:v>39.993580167455555</c:v>
                </c:pt>
                <c:pt idx="9">
                  <c:v>26.396068115308935</c:v>
                </c:pt>
                <c:pt idx="10">
                  <c:v>25.783836493721513</c:v>
                </c:pt>
                <c:pt idx="11">
                  <c:v>23.757218037160264</c:v>
                </c:pt>
              </c:numCache>
            </c:numRef>
          </c:yVal>
          <c:smooth val="0"/>
          <c:extLst>
            <c:ext xmlns:c16="http://schemas.microsoft.com/office/drawing/2014/chart" uri="{C3380CC4-5D6E-409C-BE32-E72D297353CC}">
              <c16:uniqueId val="{00000001-F749-44C1-94DA-7DE322D975E4}"/>
            </c:ext>
          </c:extLst>
        </c:ser>
        <c:dLbls>
          <c:showLegendKey val="0"/>
          <c:showVal val="0"/>
          <c:showCatName val="0"/>
          <c:showSerName val="0"/>
          <c:showPercent val="0"/>
          <c:showBubbleSize val="0"/>
        </c:dLbls>
        <c:axId val="694867848"/>
        <c:axId val="694868240"/>
      </c:scatterChart>
      <c:valAx>
        <c:axId val="694867848"/>
        <c:scaling>
          <c:orientation val="minMax"/>
        </c:scaling>
        <c:delete val="0"/>
        <c:axPos val="b"/>
        <c:title>
          <c:tx>
            <c:rich>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100"/>
                  <a:t>Distance from Gold King Mine (km)</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694868240"/>
        <c:crosses val="autoZero"/>
        <c:crossBetween val="midCat"/>
      </c:valAx>
      <c:valAx>
        <c:axId val="694868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100"/>
                  <a:t>Total Metal Mass </a:t>
                </a:r>
                <a:br>
                  <a:rPr lang="en-US" sz="1100"/>
                </a:br>
                <a:r>
                  <a:rPr lang="en-US" sz="1100"/>
                  <a:t>(metric tons)</a:t>
                </a:r>
              </a:p>
            </c:rich>
          </c:tx>
          <c:layout>
            <c:manualLayout>
              <c:xMode val="edge"/>
              <c:yMode val="edge"/>
              <c:x val="2.4634709147854004E-3"/>
              <c:y val="0.3197543200576946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694867848"/>
        <c:crosses val="autoZero"/>
        <c:crossBetween val="midCat"/>
      </c:valAx>
      <c:spPr>
        <a:noFill/>
        <a:ln>
          <a:solidFill>
            <a:schemeClr val="tx2">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 5-16 Compare Background'!$C$51</c:f>
          <c:strCache>
            <c:ptCount val="1"/>
            <c:pt idx="0">
              <c:v>Animas/San Juan River Confluence at Farmington, RK 190-196</c:v>
            </c:pt>
          </c:strCache>
        </c:strRef>
      </c:tx>
      <c:layout>
        <c:manualLayout>
          <c:xMode val="edge"/>
          <c:yMode val="edge"/>
          <c:x val="0.24460011675423235"/>
          <c:y val="3.313318078602737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546000707879992"/>
          <c:y val="0.17726888305628463"/>
          <c:w val="0.80175921967722508"/>
          <c:h val="0.670064769332952"/>
        </c:manualLayout>
      </c:layout>
      <c:barChart>
        <c:barDir val="col"/>
        <c:grouping val="clustered"/>
        <c:varyColors val="0"/>
        <c:ser>
          <c:idx val="0"/>
          <c:order val="0"/>
          <c:tx>
            <c:strRef>
              <c:f>'Fig 5-16 Compare Background'!$G$24</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Background'!$B$28:$B$30,'Fig 5-16 Compare Background'!$B$36:$B$37)</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'Fig 5-16 Compare Background'!$G$25:$G$47</c15:sqref>
                  </c15:fullRef>
                </c:ext>
              </c:extLst>
              <c:f>('Fig 5-16 Compare Background'!$G$28:$G$30,'Fig 5-16 Compare Background'!$G$36:$G$37)</c:f>
              <c:numCache>
                <c:formatCode>#,##0.00</c:formatCode>
                <c:ptCount val="5"/>
                <c:pt idx="0">
                  <c:v>170.05500000000001</c:v>
                </c:pt>
                <c:pt idx="1">
                  <c:v>828.00000000000011</c:v>
                </c:pt>
                <c:pt idx="2">
                  <c:v>544.05000000000007</c:v>
                </c:pt>
                <c:pt idx="3">
                  <c:v>271.03499999999997</c:v>
                </c:pt>
                <c:pt idx="4">
                  <c:v>672.75</c:v>
                </c:pt>
              </c:numCache>
            </c:numRef>
          </c:val>
          <c:extLst>
            <c:ext xmlns:c16="http://schemas.microsoft.com/office/drawing/2014/chart" uri="{C3380CC4-5D6E-409C-BE32-E72D297353CC}">
              <c16:uniqueId val="{00000000-F75E-44D5-BDBC-B2BAF2A6384B}"/>
            </c:ext>
          </c:extLst>
        </c:ser>
        <c:ser>
          <c:idx val="1"/>
          <c:order val="1"/>
          <c:tx>
            <c:strRef>
              <c:f>'Fig 5-16 Compare Background'!$H$24</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Background'!$B$28:$B$30,'Fig 5-16 Compare Background'!$B$36:$B$37)</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'Fig 5-16 Compare Background'!$H$25:$H$47</c15:sqref>
                  </c15:fullRef>
                </c:ext>
              </c:extLst>
              <c:f>('Fig 5-16 Compare Background'!$H$28:$H$30,'Fig 5-16 Compare Background'!$H$36:$H$37)</c:f>
              <c:numCache>
                <c:formatCode>#,##0.00</c:formatCode>
                <c:ptCount val="5"/>
                <c:pt idx="0">
                  <c:v>2.6</c:v>
                </c:pt>
                <c:pt idx="1">
                  <c:v>1.7999999999999998</c:v>
                </c:pt>
                <c:pt idx="2">
                  <c:v>8.8000000000000007</c:v>
                </c:pt>
                <c:pt idx="3">
                  <c:v>110</c:v>
                </c:pt>
                <c:pt idx="4">
                  <c:v>77.5</c:v>
                </c:pt>
              </c:numCache>
            </c:numRef>
          </c:val>
          <c:extLst>
            <c:ext xmlns:c16="http://schemas.microsoft.com/office/drawing/2014/chart" uri="{C3380CC4-5D6E-409C-BE32-E72D297353CC}">
              <c16:uniqueId val="{00000001-F75E-44D5-BDBC-B2BAF2A6384B}"/>
            </c:ext>
          </c:extLst>
        </c:ser>
        <c:ser>
          <c:idx val="2"/>
          <c:order val="2"/>
          <c:tx>
            <c:strRef>
              <c:f>'Fig 5-16 Compare Background'!$I$24</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Background'!$B$28:$B$30,'Fig 5-16 Compare Background'!$B$36:$B$37)</c:f>
              <c:strCache>
                <c:ptCount val="5"/>
                <c:pt idx="0">
                  <c:v>Copper</c:v>
                </c:pt>
                <c:pt idx="1">
                  <c:v>Lead</c:v>
                </c:pt>
                <c:pt idx="2">
                  <c:v>Zinc</c:v>
                </c:pt>
                <c:pt idx="3">
                  <c:v>Barium</c:v>
                </c:pt>
                <c:pt idx="4">
                  <c:v>Manganese</c:v>
                </c:pt>
              </c:strCache>
            </c:strRef>
          </c:cat>
          <c:val>
            <c:numRef>
              <c:extLst>
                <c:ext xmlns:c15="http://schemas.microsoft.com/office/drawing/2012/chart" uri="{02D57815-91ED-43cb-92C2-25804820EDAC}">
                  <c15:fullRef>
                    <c15:sqref>'Fig 5-16 Compare Background'!$I$25:$I$47</c15:sqref>
                  </c15:fullRef>
                </c:ext>
              </c:extLst>
              <c:f>('Fig 5-16 Compare Background'!$I$28:$I$30,'Fig 5-16 Compare Background'!$I$36:$I$37)</c:f>
              <c:numCache>
                <c:formatCode>0.00</c:formatCode>
                <c:ptCount val="5"/>
                <c:pt idx="0">
                  <c:v>60.899999999999991</c:v>
                </c:pt>
                <c:pt idx="1">
                  <c:v>314.64999999999998</c:v>
                </c:pt>
                <c:pt idx="2">
                  <c:v>182.69999999999996</c:v>
                </c:pt>
                <c:pt idx="3">
                  <c:v>608.99999999999989</c:v>
                </c:pt>
                <c:pt idx="4">
                  <c:v>822.15</c:v>
                </c:pt>
              </c:numCache>
            </c:numRef>
          </c:val>
          <c:extLst>
            <c:ext xmlns:c16="http://schemas.microsoft.com/office/drawing/2014/chart" uri="{C3380CC4-5D6E-409C-BE32-E72D297353CC}">
              <c16:uniqueId val="{00000002-F75E-44D5-BDBC-B2BAF2A6384B}"/>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a:solidFill>
                <a:schemeClr val="bg1">
                  <a:lumMod val="65000"/>
                </a:schemeClr>
              </a:solidFill>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2.0435484093384998E-2"/>
              <c:y val="0.21543740213125004"/>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inorUnit val="50"/>
      </c:valAx>
    </c:plotArea>
    <c:legend>
      <c:legendPos val="b"/>
      <c:layout>
        <c:manualLayout>
          <c:xMode val="edge"/>
          <c:yMode val="edge"/>
          <c:x val="0.1582047427959421"/>
          <c:y val="0.11449850045169546"/>
          <c:w val="0.7816805335593674"/>
          <c:h val="0.1265741729639184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Estimated Mass in Transport in San Juan River Due to GKM Plume</a:t>
            </a:r>
          </a:p>
        </c:rich>
      </c:tx>
      <c:layout>
        <c:manualLayout>
          <c:xMode val="edge"/>
          <c:yMode val="edge"/>
          <c:x val="0.16712896584214315"/>
          <c:y val="2.6352373896930532E-2"/>
        </c:manualLayout>
      </c:layout>
      <c:overlay val="0"/>
      <c:spPr>
        <a:noFill/>
        <a:ln>
          <a:noFill/>
        </a:ln>
        <a:effectLst/>
      </c:spPr>
    </c:title>
    <c:autoTitleDeleted val="0"/>
    <c:plotArea>
      <c:layout>
        <c:manualLayout>
          <c:layoutTarget val="inner"/>
          <c:xMode val="edge"/>
          <c:yMode val="edge"/>
          <c:x val="0.30911630587727484"/>
          <c:y val="0.25925975404903684"/>
          <c:w val="0.64245132447788578"/>
          <c:h val="0.68381331278189039"/>
        </c:manualLayout>
      </c:layout>
      <c:barChart>
        <c:barDir val="bar"/>
        <c:grouping val="clustered"/>
        <c:varyColors val="0"/>
        <c:ser>
          <c:idx val="0"/>
          <c:order val="0"/>
          <c:spPr>
            <a:solidFill>
              <a:srgbClr val="993366"/>
            </a:solidFill>
            <a:ln>
              <a:noFill/>
            </a:ln>
            <a:effectLst/>
          </c:spPr>
          <c:invertIfNegative val="0"/>
          <c:dLbls>
            <c:numFmt formatCode="#,##0.0" sourceLinked="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'GRAPHING Mass Calc Load'!$A$5:$A$17</c15:sqref>
                  </c15:fullRef>
                </c:ext>
              </c:extLst>
              <c:f>'GRAPHING Mass Calc Load'!$A$13:$A$17</c:f>
              <c:strCache>
                <c:ptCount val="5"/>
                <c:pt idx="0">
                  <c:v>Farmington (RK 196.1)</c:v>
                </c:pt>
                <c:pt idx="1">
                  <c:v> Shiprock (RK 246.4)</c:v>
                </c:pt>
                <c:pt idx="2">
                  <c:v>Four Corners (RK 295.8)</c:v>
                </c:pt>
                <c:pt idx="3">
                  <c:v>Bluff (RK 377.6)</c:v>
                </c:pt>
                <c:pt idx="4">
                  <c:v>Mexican Hat (RK 421.3)</c:v>
                </c:pt>
              </c:strCache>
            </c:strRef>
          </c:cat>
          <c:val>
            <c:numRef>
              <c:extLst>
                <c:ext xmlns:c15="http://schemas.microsoft.com/office/drawing/2012/chart" uri="{02D57815-91ED-43cb-92C2-25804820EDAC}">
                  <c15:fullRef>
                    <c15:sqref>'GRAPHING Mass Calc Load'!$L$5:$L$17</c15:sqref>
                  </c15:fullRef>
                </c:ext>
              </c:extLst>
              <c:f>'GRAPHING Mass Calc Load'!$L$13:$L$17</c:f>
              <c:numCache>
                <c:formatCode>#,##0</c:formatCode>
                <c:ptCount val="5"/>
                <c:pt idx="0" formatCode="#,##0.0">
                  <c:v>8.8626565962848254</c:v>
                </c:pt>
                <c:pt idx="1" formatCode="#,##0.0">
                  <c:v>6.7864742880265938</c:v>
                </c:pt>
                <c:pt idx="2" formatCode="#,##0.0">
                  <c:v>4.9354738910503695</c:v>
                </c:pt>
                <c:pt idx="3" formatCode="#,##0.0">
                  <c:v>3.7047777630720118</c:v>
                </c:pt>
                <c:pt idx="4" formatCode="#,##0.0">
                  <c:v>3.2990290170305081</c:v>
                </c:pt>
              </c:numCache>
            </c:numRef>
          </c:val>
          <c:extLst>
            <c:ext xmlns:c16="http://schemas.microsoft.com/office/drawing/2014/chart" uri="{C3380CC4-5D6E-409C-BE32-E72D297353CC}">
              <c16:uniqueId val="{00000000-B997-403D-BC4E-0FD032B87B22}"/>
            </c:ext>
          </c:extLst>
        </c:ser>
        <c:dLbls>
          <c:dLblPos val="outEnd"/>
          <c:showLegendKey val="0"/>
          <c:showVal val="1"/>
          <c:showCatName val="0"/>
          <c:showSerName val="0"/>
          <c:showPercent val="0"/>
          <c:showBubbleSize val="0"/>
        </c:dLbls>
        <c:gapWidth val="182"/>
        <c:axId val="694881176"/>
        <c:axId val="694881568"/>
      </c:barChart>
      <c:catAx>
        <c:axId val="6948811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694881568"/>
        <c:crosses val="autoZero"/>
        <c:auto val="1"/>
        <c:lblAlgn val="ctr"/>
        <c:lblOffset val="100"/>
        <c:noMultiLvlLbl val="0"/>
      </c:catAx>
      <c:valAx>
        <c:axId val="69488156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0.51193333437694044"/>
              <c:y val="0.10052118220858944"/>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176"/>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r>
              <a:rPr lang="en-US" sz="1200" b="1" i="0" baseline="0">
                <a:effectLst/>
              </a:rPr>
              <a:t>Estimated Mass in Transport in San Juan River Due to Gold King Plume</a:t>
            </a:r>
            <a:endParaRPr lang="en-US" sz="1200">
              <a:effectLst/>
            </a:endParaRPr>
          </a:p>
        </c:rich>
      </c:tx>
      <c:layout>
        <c:manualLayout>
          <c:xMode val="edge"/>
          <c:yMode val="edge"/>
          <c:x val="0.27721934790919511"/>
          <c:y val="1.5267262659378614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2565319823347"/>
          <c:y val="0.25925975404903684"/>
          <c:w val="0.62591437139546768"/>
          <c:h val="0.69095985819385397"/>
        </c:manualLayout>
      </c:layout>
      <c:barChart>
        <c:barDir val="bar"/>
        <c:grouping val="clustered"/>
        <c:varyColors val="0"/>
        <c:ser>
          <c:idx val="0"/>
          <c:order val="0"/>
          <c:spPr>
            <a:solidFill>
              <a:schemeClr val="accent1">
                <a:lumMod val="50000"/>
              </a:schemeClr>
            </a:solidFill>
            <a:ln>
              <a:noFill/>
            </a:ln>
            <a:effectLst/>
          </c:spPr>
          <c:invertIfNegative val="0"/>
          <c:dLbls>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'GRAPHING Mass Calc Load'!$A$5:$A$17</c15:sqref>
                  </c15:fullRef>
                </c:ext>
              </c:extLst>
              <c:f>'GRAPHING Mass Calc Load'!$A$13:$A$17</c:f>
              <c:strCache>
                <c:ptCount val="5"/>
                <c:pt idx="0">
                  <c:v>Farmington (RK 196.1)</c:v>
                </c:pt>
                <c:pt idx="1">
                  <c:v> Shiprock (RK 246.4)</c:v>
                </c:pt>
                <c:pt idx="2">
                  <c:v>Four Corners (RK 295.8)</c:v>
                </c:pt>
                <c:pt idx="3">
                  <c:v>Bluff (RK 377.6)</c:v>
                </c:pt>
                <c:pt idx="4">
                  <c:v>Mexican Hat (RK 421.3)</c:v>
                </c:pt>
              </c:strCache>
            </c:strRef>
          </c:cat>
          <c:val>
            <c:numRef>
              <c:extLst>
                <c:ext xmlns:c15="http://schemas.microsoft.com/office/drawing/2012/chart" uri="{02D57815-91ED-43cb-92C2-25804820EDAC}">
                  <c15:fullRef>
                    <c15:sqref>'GRAPHING Mass Calc Load'!$U$5:$U$17</c15:sqref>
                  </c15:fullRef>
                </c:ext>
              </c:extLst>
              <c:f>'GRAPHING Mass Calc Load'!$U$13:$U$17</c:f>
              <c:numCache>
                <c:formatCode>#,##0</c:formatCode>
                <c:ptCount val="5"/>
                <c:pt idx="0" formatCode="#,##0.0">
                  <c:v>211.34027268063818</c:v>
                </c:pt>
                <c:pt idx="1" formatCode="#,##0.0">
                  <c:v>94.44845802284226</c:v>
                </c:pt>
                <c:pt idx="2" formatCode="#,##0.0">
                  <c:v>64.272441835311625</c:v>
                </c:pt>
                <c:pt idx="3" formatCode="#,##0.0">
                  <c:v>27.748029368314864</c:v>
                </c:pt>
                <c:pt idx="4" formatCode="#,##0.0">
                  <c:v>18.628351817969261</c:v>
                </c:pt>
              </c:numCache>
            </c:numRef>
          </c:val>
          <c:extLst>
            <c:ext xmlns:c15="http://schemas.microsoft.com/office/drawing/2012/chart" uri="{02D57815-91ED-43cb-92C2-25804820EDAC}">
              <c15:categoryFilterExceptions>
                <c15:categoryFilterException>
                  <c15:sqref>'GRAPHING Mass Calc Load'!$U$5</c15:sqref>
                  <c15:dLbl>
                    <c:idx val="-1"/>
                    <c:numFmt formatCode="#,##0.0" sourceLinked="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0-4C68-4B56-990B-DDB6BEDC8B9F}"/>
                      </c:ext>
                    </c:extLst>
                  </c15:dLbl>
                </c15:categoryFilterException>
              </c15:categoryFilterExceptions>
            </c:ext>
            <c:ext xmlns:c16="http://schemas.microsoft.com/office/drawing/2014/chart" uri="{C3380CC4-5D6E-409C-BE32-E72D297353CC}">
              <c16:uniqueId val="{00000001-3C07-42BC-9E4B-45B3987969D0}"/>
            </c:ext>
          </c:extLst>
        </c:ser>
        <c:dLbls>
          <c:dLblPos val="outEnd"/>
          <c:showLegendKey val="0"/>
          <c:showVal val="1"/>
          <c:showCatName val="0"/>
          <c:showSerName val="0"/>
          <c:showPercent val="0"/>
          <c:showBubbleSize val="0"/>
        </c:dLbls>
        <c:gapWidth val="182"/>
        <c:axId val="694866672"/>
        <c:axId val="694867064"/>
      </c:barChart>
      <c:catAx>
        <c:axId val="694866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694867064"/>
        <c:crosses val="autoZero"/>
        <c:auto val="1"/>
        <c:lblAlgn val="ctr"/>
        <c:lblOffset val="100"/>
        <c:noMultiLvlLbl val="0"/>
      </c:catAx>
      <c:valAx>
        <c:axId val="6948670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0.50304312808864726"/>
              <c:y val="8.9417563262607455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666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3"/>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a:pPr>
            <a:r>
              <a:rPr lang="en-US" sz="1200"/>
              <a:t>Estimated Mass in Transport in San Juan River Due to Gold King Plume</a:t>
            </a:r>
          </a:p>
        </c:rich>
      </c:tx>
      <c:layout>
        <c:manualLayout>
          <c:xMode val="edge"/>
          <c:yMode val="edge"/>
          <c:x val="0.17810802068459733"/>
          <c:y val="3.0220104398869765E-2"/>
        </c:manualLayout>
      </c:layout>
      <c:overlay val="0"/>
      <c:spPr>
        <a:noFill/>
        <a:ln>
          <a:noFill/>
        </a:ln>
        <a:effectLst/>
      </c:spPr>
    </c:title>
    <c:autoTitleDeleted val="0"/>
    <c:plotArea>
      <c:layout>
        <c:manualLayout>
          <c:layoutTarget val="inner"/>
          <c:xMode val="edge"/>
          <c:yMode val="edge"/>
          <c:x val="0.25540107196677264"/>
          <c:y val="0.24819474874015765"/>
          <c:w val="0.6961666103970775"/>
          <c:h val="0.70019151950488145"/>
        </c:manualLayout>
      </c:layout>
      <c:barChart>
        <c:barDir val="bar"/>
        <c:grouping val="clustered"/>
        <c:varyColors val="0"/>
        <c:ser>
          <c:idx val="0"/>
          <c:order val="0"/>
          <c:spPr>
            <a:solidFill>
              <a:schemeClr val="bg1">
                <a:lumMod val="65000"/>
              </a:schemeClr>
            </a:solidFill>
            <a:ln>
              <a:noFill/>
            </a:ln>
            <a:effectLst/>
          </c:spPr>
          <c:invertIfNegative val="0"/>
          <c:dLbls>
            <c:numFmt formatCode="#,##0" sourceLinked="0"/>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'GRAPHING Mass Calc Load'!$A$5:$A$17</c15:sqref>
                  </c15:fullRef>
                </c:ext>
              </c:extLst>
              <c:f>'GRAPHING Mass Calc Load'!$A$13:$A$17</c:f>
              <c:strCache>
                <c:ptCount val="5"/>
                <c:pt idx="0">
                  <c:v>Farmington (RK 196.1)</c:v>
                </c:pt>
                <c:pt idx="1">
                  <c:v> Shiprock (RK 246.4)</c:v>
                </c:pt>
                <c:pt idx="2">
                  <c:v>Four Corners (RK 295.8)</c:v>
                </c:pt>
                <c:pt idx="3">
                  <c:v>Bluff (RK 377.6)</c:v>
                </c:pt>
                <c:pt idx="4">
                  <c:v>Mexican Hat (RK 421.3)</c:v>
                </c:pt>
              </c:strCache>
            </c:strRef>
          </c:cat>
          <c:val>
            <c:numRef>
              <c:extLst>
                <c:ext xmlns:c15="http://schemas.microsoft.com/office/drawing/2012/chart" uri="{02D57815-91ED-43cb-92C2-25804820EDAC}">
                  <c15:fullRef>
                    <c15:sqref>'GRAPHING Mass Calc Load'!$AG$5:$AG$17</c15:sqref>
                  </c15:fullRef>
                </c:ext>
              </c:extLst>
              <c:f>'GRAPHING Mass Calc Load'!$AG$13:$AG$17</c:f>
              <c:numCache>
                <c:formatCode>#,##0</c:formatCode>
                <c:ptCount val="5"/>
                <c:pt idx="0" formatCode="#,##0.0">
                  <c:v>122.71370671778989</c:v>
                </c:pt>
                <c:pt idx="1" formatCode="#,##0.0">
                  <c:v>101.25930300461884</c:v>
                </c:pt>
                <c:pt idx="2" formatCode="#,##0.0">
                  <c:v>62.558109039517163</c:v>
                </c:pt>
                <c:pt idx="3" formatCode="#,##0.0">
                  <c:v>49.447441980593794</c:v>
                </c:pt>
                <c:pt idx="4" formatCode="#,##0.0">
                  <c:v>41.671945478280108</c:v>
                </c:pt>
              </c:numCache>
            </c:numRef>
          </c:val>
          <c:extLst>
            <c:ext xmlns:c16="http://schemas.microsoft.com/office/drawing/2014/chart" uri="{C3380CC4-5D6E-409C-BE32-E72D297353CC}">
              <c16:uniqueId val="{00000001-6678-4E42-8048-6B1D9FFD01A6}"/>
            </c:ext>
          </c:extLst>
        </c:ser>
        <c:dLbls>
          <c:dLblPos val="outEnd"/>
          <c:showLegendKey val="0"/>
          <c:showVal val="1"/>
          <c:showCatName val="0"/>
          <c:showSerName val="0"/>
          <c:showPercent val="0"/>
          <c:showBubbleSize val="0"/>
        </c:dLbls>
        <c:gapWidth val="182"/>
        <c:axId val="694873728"/>
        <c:axId val="694874120"/>
      </c:barChart>
      <c:catAx>
        <c:axId val="694873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694874120"/>
        <c:crosses val="autoZero"/>
        <c:auto val="1"/>
        <c:lblAlgn val="ctr"/>
        <c:lblOffset val="100"/>
        <c:noMultiLvlLbl val="0"/>
      </c:catAx>
      <c:valAx>
        <c:axId val="694874120"/>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vert="horz"/>
              <a:lstStyle/>
              <a:p>
                <a:pPr>
                  <a:defRPr sz="1100"/>
                </a:pPr>
                <a:r>
                  <a:rPr lang="en-US" sz="1100"/>
                  <a:t>Mass (kg)</a:t>
                </a:r>
              </a:p>
            </c:rich>
          </c:tx>
          <c:layout>
            <c:manualLayout>
              <c:xMode val="edge"/>
              <c:yMode val="edge"/>
              <c:x val="0.52317723829791529"/>
              <c:y val="8.5119263443732399E-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vert="horz"/>
          <a:lstStyle/>
          <a:p>
            <a:pPr>
              <a:defRPr/>
            </a:pPr>
            <a:endParaRPr lang="en-US"/>
          </a:p>
        </c:txPr>
        <c:crossAx val="694873728"/>
        <c:crosses val="autoZero"/>
        <c:crossBetween val="between"/>
        <c:minorUnit val="10"/>
      </c:valAx>
      <c:spPr>
        <a:noFill/>
        <a:ln w="25400">
          <a:noFill/>
        </a:ln>
      </c:spPr>
    </c:plotArea>
    <c:plotVisOnly val="1"/>
    <c:dispBlanksAs val="gap"/>
    <c:showDLblsOverMax val="0"/>
  </c:chart>
  <c:spPr>
    <a:noFill/>
    <a:ln w="9525" cap="flat" cmpd="sng" algn="ctr">
      <a:noFill/>
      <a:round/>
    </a:ln>
    <a:effectLst/>
  </c:spPr>
  <c:txPr>
    <a:bodyPr/>
    <a:lstStyle/>
    <a:p>
      <a:pPr>
        <a:defRPr b="1">
          <a:solidFill>
            <a:schemeClr val="tx1"/>
          </a:solidFill>
          <a:latin typeface="+mn-lt"/>
        </a:defRPr>
      </a:pPr>
      <a:endParaRPr lang="en-US"/>
    </a:p>
  </c:txPr>
  <c:printSettings>
    <c:headerFooter/>
    <c:pageMargins b="0.75" l="0.7" r="0.7" t="0.75" header="0.3" footer="0.3"/>
    <c:pageSetup/>
  </c:printSettings>
  <c:userShapes r:id="rId1"/>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Estimated Mass Transport in San Juan River Due</a:t>
            </a:r>
            <a:r>
              <a:rPr lang="en-US" sz="1200" baseline="0"/>
              <a:t> to Gold King Plume</a:t>
            </a:r>
            <a:endParaRPr lang="en-US" sz="1200"/>
          </a:p>
        </c:rich>
      </c:tx>
      <c:layout>
        <c:manualLayout>
          <c:xMode val="edge"/>
          <c:yMode val="edge"/>
          <c:x val="0.18093508442722003"/>
          <c:y val="1.346952471010671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3792750866512028"/>
          <c:y val="0.24450644425173906"/>
          <c:w val="0.58555591222085968"/>
          <c:h val="0.71033295421697951"/>
        </c:manualLayout>
      </c:layout>
      <c:barChart>
        <c:barDir val="bar"/>
        <c:grouping val="clustered"/>
        <c:varyColors val="0"/>
        <c:ser>
          <c:idx val="0"/>
          <c:order val="0"/>
          <c:spPr>
            <a:solidFill>
              <a:srgbClr val="BF5013"/>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'GRAPHING Mass Calc Load'!$A$5:$A$17</c15:sqref>
                  </c15:fullRef>
                </c:ext>
              </c:extLst>
              <c:f>'GRAPHING Mass Calc Load'!$A$13:$A$17</c:f>
              <c:strCache>
                <c:ptCount val="5"/>
                <c:pt idx="0">
                  <c:v>Farmington (RK 196.1)</c:v>
                </c:pt>
                <c:pt idx="1">
                  <c:v> Shiprock (RK 246.4)</c:v>
                </c:pt>
                <c:pt idx="2">
                  <c:v>Four Corners (RK 295.8)</c:v>
                </c:pt>
                <c:pt idx="3">
                  <c:v>Bluff (RK 377.6)</c:v>
                </c:pt>
                <c:pt idx="4">
                  <c:v>Mexican Hat (RK 421.3)</c:v>
                </c:pt>
              </c:strCache>
            </c:strRef>
          </c:cat>
          <c:val>
            <c:numRef>
              <c:extLst>
                <c:ext xmlns:c15="http://schemas.microsoft.com/office/drawing/2012/chart" uri="{02D57815-91ED-43cb-92C2-25804820EDAC}">
                  <c15:fullRef>
                    <c15:sqref>'GRAPHING Mass Calc Load'!$S$5:$S$17</c15:sqref>
                  </c15:fullRef>
                </c:ext>
              </c:extLst>
              <c:f>'GRAPHING Mass Calc Load'!$S$13:$S$17</c:f>
              <c:numCache>
                <c:formatCode>#,##0</c:formatCode>
                <c:ptCount val="5"/>
                <c:pt idx="0" formatCode="#,##0.0">
                  <c:v>40.90456890592997</c:v>
                </c:pt>
                <c:pt idx="1" formatCode="#,##0.0">
                  <c:v>34.517300142777387</c:v>
                </c:pt>
                <c:pt idx="2" formatCode="#,##0.0">
                  <c:v>12.019878979636076</c:v>
                </c:pt>
                <c:pt idx="3" formatCode="#,##0.0">
                  <c:v>17.782933262745654</c:v>
                </c:pt>
                <c:pt idx="4" formatCode="#,##0.0">
                  <c:v>15.130884965327894</c:v>
                </c:pt>
              </c:numCache>
            </c:numRef>
          </c:val>
          <c:extLst>
            <c:ext xmlns:c16="http://schemas.microsoft.com/office/drawing/2014/chart" uri="{C3380CC4-5D6E-409C-BE32-E72D297353CC}">
              <c16:uniqueId val="{00000000-2A14-4FCD-A2E0-C8E242CACEA6}"/>
            </c:ext>
          </c:extLst>
        </c:ser>
        <c:dLbls>
          <c:dLblPos val="outEnd"/>
          <c:showLegendKey val="0"/>
          <c:showVal val="1"/>
          <c:showCatName val="0"/>
          <c:showSerName val="0"/>
          <c:showPercent val="0"/>
          <c:showBubbleSize val="0"/>
        </c:dLbls>
        <c:gapWidth val="182"/>
        <c:axId val="694863144"/>
        <c:axId val="694863536"/>
      </c:barChart>
      <c:catAx>
        <c:axId val="6948631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694863536"/>
        <c:crosses val="autoZero"/>
        <c:auto val="1"/>
        <c:lblAlgn val="ctr"/>
        <c:lblOffset val="100"/>
        <c:noMultiLvlLbl val="0"/>
      </c:catAx>
      <c:valAx>
        <c:axId val="694863536"/>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0.53303575530874481"/>
              <c:y val="9.498389844910908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6948631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mn-lt"/>
        </a:defRPr>
      </a:pPr>
      <a:endParaRPr lang="en-US"/>
    </a:p>
  </c:txPr>
  <c:printSettings>
    <c:headerFooter/>
    <c:pageMargins b="0.75" l="0.7" r="0.7" t="0.75" header="0.3" footer="0.3"/>
    <c:pageSetup/>
  </c:printSettings>
  <c:userShapes r:id="rId3"/>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a:t>Mass Transport During GKM  Release Plume</a:t>
            </a:r>
          </a:p>
        </c:rich>
      </c:tx>
      <c:layout>
        <c:manualLayout>
          <c:xMode val="edge"/>
          <c:yMode val="edge"/>
          <c:x val="0.39184374136632899"/>
          <c:y val="3.767316419941392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825128290081042"/>
          <c:y val="0.28121811232759947"/>
          <c:w val="0.6053536433968667"/>
          <c:h val="0.6411551981710506"/>
        </c:manualLayout>
      </c:layout>
      <c:barChart>
        <c:barDir val="bar"/>
        <c:grouping val="clustered"/>
        <c:varyColors val="0"/>
        <c:ser>
          <c:idx val="0"/>
          <c:order val="0"/>
          <c:spPr>
            <a:solidFill>
              <a:schemeClr val="accent1">
                <a:lumMod val="50000"/>
              </a:schemeClr>
            </a:solidFill>
            <a:ln>
              <a:noFill/>
            </a:ln>
            <a:effectLst/>
          </c:spPr>
          <c:invertIfNegative val="0"/>
          <c:dLbls>
            <c:dLbl>
              <c:idx val="0"/>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0-FA19-4B18-9DAB-F3E8F758AC94}"/>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Load'!$U$5:$U$17</c:f>
              <c:numCache>
                <c:formatCode>#,##0</c:formatCode>
                <c:ptCount val="13"/>
                <c:pt idx="0">
                  <c:v>0.47596306800000004</c:v>
                </c:pt>
                <c:pt idx="1">
                  <c:v>7658.3040753774621</c:v>
                </c:pt>
                <c:pt idx="2">
                  <c:v>7625.3627670061633</c:v>
                </c:pt>
                <c:pt idx="3">
                  <c:v>2241.2800191112824</c:v>
                </c:pt>
                <c:pt idx="4">
                  <c:v>800.7747323298654</c:v>
                </c:pt>
                <c:pt idx="5">
                  <c:v>885.672968463541</c:v>
                </c:pt>
                <c:pt idx="6">
                  <c:v>622.67933848887174</c:v>
                </c:pt>
                <c:pt idx="7" formatCode="#,##0.0">
                  <c:v>573.35046712247492</c:v>
                </c:pt>
                <c:pt idx="8" formatCode="#,##0.0">
                  <c:v>211.34027268063818</c:v>
                </c:pt>
                <c:pt idx="9" formatCode="#,##0.0">
                  <c:v>94.44845802284226</c:v>
                </c:pt>
                <c:pt idx="10" formatCode="#,##0.0">
                  <c:v>64.272441835311625</c:v>
                </c:pt>
                <c:pt idx="11" formatCode="#,##0.0">
                  <c:v>27.748029368314864</c:v>
                </c:pt>
                <c:pt idx="12" formatCode="#,##0.0">
                  <c:v>18.628351817969261</c:v>
                </c:pt>
              </c:numCache>
            </c:numRef>
          </c:val>
          <c:extLst>
            <c:ext xmlns:c16="http://schemas.microsoft.com/office/drawing/2014/chart" uri="{C3380CC4-5D6E-409C-BE32-E72D297353CC}">
              <c16:uniqueId val="{00000001-FA19-4B18-9DAB-F3E8F758AC94}"/>
            </c:ext>
          </c:extLst>
        </c:ser>
        <c:dLbls>
          <c:dLblPos val="outEnd"/>
          <c:showLegendKey val="0"/>
          <c:showVal val="1"/>
          <c:showCatName val="0"/>
          <c:showSerName val="0"/>
          <c:showPercent val="0"/>
          <c:showBubbleSize val="0"/>
        </c:dLbls>
        <c:gapWidth val="182"/>
        <c:axId val="694866672"/>
        <c:axId val="694867064"/>
      </c:barChart>
      <c:catAx>
        <c:axId val="694866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694867064"/>
        <c:crosses val="autoZero"/>
        <c:auto val="1"/>
        <c:lblAlgn val="ctr"/>
        <c:lblOffset val="100"/>
        <c:noMultiLvlLbl val="0"/>
      </c:catAx>
      <c:valAx>
        <c:axId val="6948670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a:t>Mass (kg)</a:t>
                </a:r>
              </a:p>
            </c:rich>
          </c:tx>
          <c:layout>
            <c:manualLayout>
              <c:xMode val="edge"/>
              <c:yMode val="edge"/>
              <c:x val="0.5111567027934929"/>
              <c:y val="9.9595793323126056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6948666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mn-lt"/>
        </a:defRPr>
      </a:pPr>
      <a:endParaRPr lang="en-US"/>
    </a:p>
  </c:txPr>
  <c:printSettings>
    <c:headerFooter/>
    <c:pageMargins b="0.75" l="0.7" r="0.7" t="0.75" header="0.3" footer="0.3"/>
    <c:pageSetup/>
  </c:printSettings>
  <c:userShapes r:id="rId3"/>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Mass Transport During GKM  Release Plume</a:t>
            </a:r>
          </a:p>
        </c:rich>
      </c:tx>
      <c:layout>
        <c:manualLayout>
          <c:xMode val="edge"/>
          <c:yMode val="edge"/>
          <c:x val="0.36950603760454659"/>
          <c:y val="4.1561728208619204E-2"/>
        </c:manualLayout>
      </c:layout>
      <c:overlay val="0"/>
      <c:spPr>
        <a:noFill/>
        <a:ln>
          <a:noFill/>
        </a:ln>
        <a:effectLst/>
      </c:spPr>
    </c:title>
    <c:autoTitleDeleted val="0"/>
    <c:plotArea>
      <c:layout>
        <c:manualLayout>
          <c:layoutTarget val="inner"/>
          <c:xMode val="edge"/>
          <c:yMode val="edge"/>
          <c:x val="0.30911630587727484"/>
          <c:y val="0.25925975404903684"/>
          <c:w val="0.64245132447788578"/>
          <c:h val="0.6411551981710506"/>
        </c:manualLayout>
      </c:layout>
      <c:barChart>
        <c:barDir val="bar"/>
        <c:grouping val="clustered"/>
        <c:varyColors val="0"/>
        <c:ser>
          <c:idx val="0"/>
          <c:order val="0"/>
          <c:spPr>
            <a:solidFill>
              <a:srgbClr val="993366"/>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Load'!$L$5:$L$17</c:f>
              <c:numCache>
                <c:formatCode>#,##0</c:formatCode>
                <c:ptCount val="13"/>
                <c:pt idx="0">
                  <c:v>0.67994723999999995</c:v>
                </c:pt>
                <c:pt idx="1">
                  <c:v>358.36157806353094</c:v>
                </c:pt>
                <c:pt idx="2">
                  <c:v>338.98213824083422</c:v>
                </c:pt>
                <c:pt idx="3">
                  <c:v>104.58981965339314</c:v>
                </c:pt>
                <c:pt idx="4">
                  <c:v>46.287106217499691</c:v>
                </c:pt>
                <c:pt idx="5">
                  <c:v>43.243209239617208</c:v>
                </c:pt>
                <c:pt idx="6">
                  <c:v>29.86206877313565</c:v>
                </c:pt>
                <c:pt idx="7" formatCode="#,##0.0">
                  <c:v>29.558380746276701</c:v>
                </c:pt>
                <c:pt idx="8" formatCode="#,##0.0">
                  <c:v>8.8626565962848254</c:v>
                </c:pt>
                <c:pt idx="9" formatCode="#,##0.0">
                  <c:v>6.7864742880265938</c:v>
                </c:pt>
                <c:pt idx="10" formatCode="#,##0.0">
                  <c:v>4.9354738910503695</c:v>
                </c:pt>
                <c:pt idx="11" formatCode="#,##0.0">
                  <c:v>3.7047777630720118</c:v>
                </c:pt>
                <c:pt idx="12" formatCode="#,##0.0">
                  <c:v>3.2990290170305081</c:v>
                </c:pt>
              </c:numCache>
            </c:numRef>
          </c:val>
          <c:extLst>
            <c:ext xmlns:c16="http://schemas.microsoft.com/office/drawing/2014/chart" uri="{C3380CC4-5D6E-409C-BE32-E72D297353CC}">
              <c16:uniqueId val="{00000000-044D-4FA2-9E65-C4A4799117E2}"/>
            </c:ext>
          </c:extLst>
        </c:ser>
        <c:dLbls>
          <c:dLblPos val="outEnd"/>
          <c:showLegendKey val="0"/>
          <c:showVal val="1"/>
          <c:showCatName val="0"/>
          <c:showSerName val="0"/>
          <c:showPercent val="0"/>
          <c:showBubbleSize val="0"/>
        </c:dLbls>
        <c:gapWidth val="182"/>
        <c:axId val="694881176"/>
        <c:axId val="694881568"/>
      </c:barChart>
      <c:catAx>
        <c:axId val="6948811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568"/>
        <c:crosses val="autoZero"/>
        <c:auto val="1"/>
        <c:lblAlgn val="ctr"/>
        <c:lblOffset val="100"/>
        <c:noMultiLvlLbl val="0"/>
      </c:catAx>
      <c:valAx>
        <c:axId val="69488156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Mass (kg)</a:t>
                </a:r>
              </a:p>
            </c:rich>
          </c:tx>
          <c:layout>
            <c:manualLayout>
              <c:xMode val="edge"/>
              <c:yMode val="edge"/>
              <c:x val="0.51988556258618246"/>
              <c:y val="0.1106607986320052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176"/>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Mass Transport During GKM  Release Plume</a:t>
            </a:r>
          </a:p>
        </c:rich>
      </c:tx>
      <c:layout>
        <c:manualLayout>
          <c:xMode val="edge"/>
          <c:yMode val="edge"/>
          <c:x val="0.36950603760454659"/>
          <c:y val="4.1561728208619204E-2"/>
        </c:manualLayout>
      </c:layout>
      <c:overlay val="0"/>
      <c:spPr>
        <a:noFill/>
        <a:ln>
          <a:noFill/>
        </a:ln>
        <a:effectLst/>
      </c:spPr>
    </c:title>
    <c:autoTitleDeleted val="0"/>
    <c:plotArea>
      <c:layout>
        <c:manualLayout>
          <c:layoutTarget val="inner"/>
          <c:xMode val="edge"/>
          <c:yMode val="edge"/>
          <c:x val="0.30911630587727484"/>
          <c:y val="0.25925975404903684"/>
          <c:w val="0.64245132447788578"/>
          <c:h val="0.6411551981710506"/>
        </c:manualLayout>
      </c:layout>
      <c:barChart>
        <c:barDir val="bar"/>
        <c:grouping val="clustered"/>
        <c:varyColors val="0"/>
        <c:ser>
          <c:idx val="0"/>
          <c:order val="0"/>
          <c:spPr>
            <a:solidFill>
              <a:schemeClr val="tx1">
                <a:lumMod val="50000"/>
                <a:lumOff val="50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Load'!$AG$5:$AG$17</c:f>
              <c:numCache>
                <c:formatCode>#,##0</c:formatCode>
                <c:ptCount val="13"/>
                <c:pt idx="0">
                  <c:v>305.97625799999997</c:v>
                </c:pt>
                <c:pt idx="1">
                  <c:v>2059.3418313169441</c:v>
                </c:pt>
                <c:pt idx="2">
                  <c:v>2246.6895568964951</c:v>
                </c:pt>
                <c:pt idx="3">
                  <c:v>2414.4068301165698</c:v>
                </c:pt>
                <c:pt idx="4">
                  <c:v>614.35879462362607</c:v>
                </c:pt>
                <c:pt idx="5">
                  <c:v>577.08158346402558</c:v>
                </c:pt>
                <c:pt idx="6">
                  <c:v>518.47286309655283</c:v>
                </c:pt>
                <c:pt idx="7" formatCode="#,##0.0">
                  <c:v>535.80144349790226</c:v>
                </c:pt>
                <c:pt idx="8" formatCode="#,##0.0">
                  <c:v>122.71370671778989</c:v>
                </c:pt>
                <c:pt idx="9" formatCode="#,##0.0">
                  <c:v>101.25930300461884</c:v>
                </c:pt>
                <c:pt idx="10" formatCode="#,##0.0">
                  <c:v>62.558109039517163</c:v>
                </c:pt>
                <c:pt idx="11" formatCode="#,##0.0">
                  <c:v>49.447441980593794</c:v>
                </c:pt>
                <c:pt idx="12" formatCode="#,##0.0">
                  <c:v>41.671945478280108</c:v>
                </c:pt>
              </c:numCache>
            </c:numRef>
          </c:val>
          <c:extLst>
            <c:ext xmlns:c16="http://schemas.microsoft.com/office/drawing/2014/chart" uri="{C3380CC4-5D6E-409C-BE32-E72D297353CC}">
              <c16:uniqueId val="{00000000-EF40-4D26-BD18-CC8BBC9A41DD}"/>
            </c:ext>
          </c:extLst>
        </c:ser>
        <c:dLbls>
          <c:dLblPos val="outEnd"/>
          <c:showLegendKey val="0"/>
          <c:showVal val="1"/>
          <c:showCatName val="0"/>
          <c:showSerName val="0"/>
          <c:showPercent val="0"/>
          <c:showBubbleSize val="0"/>
        </c:dLbls>
        <c:gapWidth val="182"/>
        <c:axId val="694881176"/>
        <c:axId val="694881568"/>
      </c:barChart>
      <c:catAx>
        <c:axId val="6948811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568"/>
        <c:crosses val="autoZero"/>
        <c:auto val="1"/>
        <c:lblAlgn val="ctr"/>
        <c:lblOffset val="100"/>
        <c:noMultiLvlLbl val="0"/>
      </c:catAx>
      <c:valAx>
        <c:axId val="69488156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Mass (kg)</a:t>
                </a:r>
              </a:p>
            </c:rich>
          </c:tx>
          <c:layout>
            <c:manualLayout>
              <c:xMode val="edge"/>
              <c:yMode val="edge"/>
              <c:x val="0.51988556258618246"/>
              <c:y val="0.1106607986320052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176"/>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Mass Transport During GKM  Release Plume</a:t>
            </a:r>
          </a:p>
        </c:rich>
      </c:tx>
      <c:layout>
        <c:manualLayout>
          <c:xMode val="edge"/>
          <c:yMode val="edge"/>
          <c:x val="0.36950603760454659"/>
          <c:y val="4.1561728208619204E-2"/>
        </c:manualLayout>
      </c:layout>
      <c:overlay val="0"/>
      <c:spPr>
        <a:noFill/>
        <a:ln>
          <a:noFill/>
        </a:ln>
        <a:effectLst/>
      </c:spPr>
    </c:title>
    <c:autoTitleDeleted val="0"/>
    <c:plotArea>
      <c:layout>
        <c:manualLayout>
          <c:layoutTarget val="inner"/>
          <c:xMode val="edge"/>
          <c:yMode val="edge"/>
          <c:x val="0.22600044773768352"/>
          <c:y val="0.25925975404903684"/>
          <c:w val="0.72556715320527376"/>
          <c:h val="0.6411551981710506"/>
        </c:manualLayout>
      </c:layout>
      <c:barChart>
        <c:barDir val="bar"/>
        <c:grouping val="clustered"/>
        <c:varyColors val="0"/>
        <c:ser>
          <c:idx val="0"/>
          <c:order val="0"/>
          <c:spPr>
            <a:solidFill>
              <a:schemeClr val="bg1">
                <a:lumMod val="6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Load'!$J$5:$J$17</c:f>
              <c:numCache>
                <c:formatCode>#,##0</c:formatCode>
                <c:ptCount val="13"/>
                <c:pt idx="0">
                  <c:v>373.97098199999999</c:v>
                </c:pt>
                <c:pt idx="1">
                  <c:v>41131.537270911649</c:v>
                </c:pt>
                <c:pt idx="2">
                  <c:v>39407.436745852712</c:v>
                </c:pt>
                <c:pt idx="3">
                  <c:v>15411.405263242157</c:v>
                </c:pt>
                <c:pt idx="4">
                  <c:v>9962.2860798480178</c:v>
                </c:pt>
                <c:pt idx="5">
                  <c:v>12146.074634495004</c:v>
                </c:pt>
                <c:pt idx="6">
                  <c:v>8571.1854910490983</c:v>
                </c:pt>
                <c:pt idx="7" formatCode="#,##0.0">
                  <c:v>9448.3525738130502</c:v>
                </c:pt>
                <c:pt idx="8">
                  <c:v>16361.827562371989</c:v>
                </c:pt>
                <c:pt idx="9">
                  <c:v>19467.493936002309</c:v>
                </c:pt>
                <c:pt idx="10">
                  <c:v>13092.08887735664</c:v>
                </c:pt>
                <c:pt idx="11">
                  <c:v>13579.144617300677</c:v>
                </c:pt>
                <c:pt idx="12">
                  <c:v>13989.867410565465</c:v>
                </c:pt>
              </c:numCache>
            </c:numRef>
          </c:val>
          <c:extLst>
            <c:ext xmlns:c16="http://schemas.microsoft.com/office/drawing/2014/chart" uri="{C3380CC4-5D6E-409C-BE32-E72D297353CC}">
              <c16:uniqueId val="{00000000-859D-4275-AEEC-C8F17683636F}"/>
            </c:ext>
          </c:extLst>
        </c:ser>
        <c:dLbls>
          <c:dLblPos val="outEnd"/>
          <c:showLegendKey val="0"/>
          <c:showVal val="1"/>
          <c:showCatName val="0"/>
          <c:showSerName val="0"/>
          <c:showPercent val="0"/>
          <c:showBubbleSize val="0"/>
        </c:dLbls>
        <c:gapWidth val="182"/>
        <c:axId val="694881176"/>
        <c:axId val="694881568"/>
      </c:barChart>
      <c:catAx>
        <c:axId val="6948811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568"/>
        <c:crosses val="autoZero"/>
        <c:auto val="1"/>
        <c:lblAlgn val="ctr"/>
        <c:lblOffset val="100"/>
        <c:noMultiLvlLbl val="0"/>
      </c:catAx>
      <c:valAx>
        <c:axId val="69488156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Mass (kg)</a:t>
                </a:r>
              </a:p>
            </c:rich>
          </c:tx>
          <c:layout>
            <c:manualLayout>
              <c:xMode val="edge"/>
              <c:yMode val="edge"/>
              <c:x val="0.51988556258618246"/>
              <c:y val="0.11066079863200522"/>
            </c:manualLayout>
          </c:layout>
          <c:overlay val="0"/>
          <c:spPr>
            <a:noFill/>
            <a:ln>
              <a:noFill/>
            </a:ln>
            <a:effectLst/>
          </c:sp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176"/>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r>
              <a:rPr lang="en-US"/>
              <a:t>Mass Transport During GKM  Release Plume</a:t>
            </a:r>
          </a:p>
        </c:rich>
      </c:tx>
      <c:layout>
        <c:manualLayout>
          <c:xMode val="edge"/>
          <c:yMode val="edge"/>
          <c:x val="0.36950603760454659"/>
          <c:y val="4.1561728208619204E-2"/>
        </c:manualLayout>
      </c:layout>
      <c:overlay val="0"/>
      <c:spPr>
        <a:noFill/>
        <a:ln>
          <a:noFill/>
        </a:ln>
        <a:effectLst/>
      </c:spPr>
      <c:txPr>
        <a:bodyPr rot="0" spcFirstLastPara="1" vertOverflow="ellipsis" vert="horz" wrap="square" anchor="ctr" anchorCtr="1"/>
        <a:lstStyle/>
        <a:p>
          <a:pPr>
            <a:defRPr sz="126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361238614199197"/>
          <c:y val="0.25925975404903684"/>
          <c:w val="0.71544380392466256"/>
          <c:h val="0.6411551981710506"/>
        </c:manualLayout>
      </c:layout>
      <c:barChart>
        <c:barDir val="bar"/>
        <c:grouping val="clustered"/>
        <c:varyColors val="0"/>
        <c:ser>
          <c:idx val="0"/>
          <c:order val="0"/>
          <c:spPr>
            <a:solidFill>
              <a:schemeClr val="tx1">
                <a:lumMod val="65000"/>
                <a:lumOff val="35000"/>
              </a:schemeClr>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'GRAPHING Mass Calc Load'!$A$5:$A$17</c:f>
              <c:strCache>
                <c:ptCount val="13"/>
                <c:pt idx="0">
                  <c:v>Gold King Mine</c:v>
                </c:pt>
                <c:pt idx="1">
                  <c:v>Cement Creek ( RK 12.5)</c:v>
                </c:pt>
                <c:pt idx="2">
                  <c:v>Silverton  (RK 16.4)</c:v>
                </c:pt>
                <c:pt idx="3">
                  <c:v>Baker's Bridge  (RK 63.8)</c:v>
                </c:pt>
                <c:pt idx="4">
                  <c:v>Durango  (RK 94.2)</c:v>
                </c:pt>
                <c:pt idx="5">
                  <c:v>NAR06 (RK 131.5)</c:v>
                </c:pt>
                <c:pt idx="6">
                  <c:v>Aztec  (RK 164.1)</c:v>
                </c:pt>
                <c:pt idx="7">
                  <c:v>Farmington (RK 190.2)</c:v>
                </c:pt>
                <c:pt idx="8">
                  <c:v>Farmington (RK 196.1)</c:v>
                </c:pt>
                <c:pt idx="9">
                  <c:v> Shiprock (RK 246.4)</c:v>
                </c:pt>
                <c:pt idx="10">
                  <c:v>Four Corners (RK 295.8)</c:v>
                </c:pt>
                <c:pt idx="11">
                  <c:v>Bluff (RK 377.6)</c:v>
                </c:pt>
                <c:pt idx="12">
                  <c:v>Mexican Hat (RK 421.3)</c:v>
                </c:pt>
              </c:strCache>
            </c:strRef>
          </c:cat>
          <c:val>
            <c:numRef>
              <c:f>'GRAPHING Mass Calc Load'!$T$5:$T$17</c:f>
              <c:numCache>
                <c:formatCode>#,##0</c:formatCode>
                <c:ptCount val="13"/>
                <c:pt idx="0">
                  <c:v>1699.8680999999999</c:v>
                </c:pt>
                <c:pt idx="1">
                  <c:v>433085.81025839195</c:v>
                </c:pt>
                <c:pt idx="2">
                  <c:v>401014.75023380731</c:v>
                </c:pt>
                <c:pt idx="3">
                  <c:v>132909.2166055117</c:v>
                </c:pt>
                <c:pt idx="4">
                  <c:v>66627.441909748784</c:v>
                </c:pt>
                <c:pt idx="5">
                  <c:v>57957.454274236552</c:v>
                </c:pt>
                <c:pt idx="6">
                  <c:v>43558.765521801331</c:v>
                </c:pt>
                <c:pt idx="7" formatCode="#,##0.0">
                  <c:v>40825.892686602478</c:v>
                </c:pt>
                <c:pt idx="8" formatCode="#,##0.0">
                  <c:v>23860.998528459149</c:v>
                </c:pt>
                <c:pt idx="9" formatCode="#,##0.0">
                  <c:v>19445.270769408697</c:v>
                </c:pt>
                <c:pt idx="10" formatCode="#,##0.0">
                  <c:v>12505.606605111167</c:v>
                </c:pt>
                <c:pt idx="11" formatCode="#,##0.0">
                  <c:v>11492.371836468281</c:v>
                </c:pt>
                <c:pt idx="12" formatCode="#,##0.0">
                  <c:v>8904.8978730372364</c:v>
                </c:pt>
              </c:numCache>
            </c:numRef>
          </c:val>
          <c:extLst>
            <c:ext xmlns:c16="http://schemas.microsoft.com/office/drawing/2014/chart" uri="{C3380CC4-5D6E-409C-BE32-E72D297353CC}">
              <c16:uniqueId val="{00000000-72F1-4EB6-AE85-1F095D2A11AA}"/>
            </c:ext>
          </c:extLst>
        </c:ser>
        <c:dLbls>
          <c:dLblPos val="outEnd"/>
          <c:showLegendKey val="0"/>
          <c:showVal val="1"/>
          <c:showCatName val="0"/>
          <c:showSerName val="0"/>
          <c:showPercent val="0"/>
          <c:showBubbleSize val="0"/>
        </c:dLbls>
        <c:gapWidth val="182"/>
        <c:axId val="694881176"/>
        <c:axId val="694881568"/>
      </c:barChart>
      <c:catAx>
        <c:axId val="6948811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568"/>
        <c:crosses val="autoZero"/>
        <c:auto val="1"/>
        <c:lblAlgn val="ctr"/>
        <c:lblOffset val="100"/>
        <c:noMultiLvlLbl val="0"/>
      </c:catAx>
      <c:valAx>
        <c:axId val="69488156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a:t>Mass (kilograms)</a:t>
                </a:r>
              </a:p>
            </c:rich>
          </c:tx>
          <c:layout>
            <c:manualLayout>
              <c:xMode val="edge"/>
              <c:yMode val="edge"/>
              <c:x val="0.51988556258618246"/>
              <c:y val="0.1106607986320052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low"/>
        <c:spPr>
          <a:noFill/>
          <a:ln>
            <a:solidFill>
              <a:schemeClr val="bg1">
                <a:lumMod val="75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69488117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50" b="1">
          <a:solidFill>
            <a:sysClr val="windowText" lastClr="000000"/>
          </a:solidFill>
          <a:latin typeface="+mn-lt"/>
        </a:defRPr>
      </a:pPr>
      <a:endParaRPr lang="en-US"/>
    </a:p>
  </c:txPr>
  <c:printSettings>
    <c:headerFooter/>
    <c:pageMargins b="0.75" l="0.7" r="0.7" t="0.75" header="0.3" footer="0.3"/>
    <c:pageSetup/>
  </c:printSettings>
  <c:userShapes r:id="rId3"/>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Total</a:t>
            </a:r>
            <a:r>
              <a:rPr lang="en-US" sz="1100" baseline="0"/>
              <a:t> Metals Mass in Tranport in San Juan River During </a:t>
            </a:r>
            <a:r>
              <a:rPr lang="en-US" sz="1100"/>
              <a:t>Gold King Plume</a:t>
            </a:r>
          </a:p>
        </c:rich>
      </c:tx>
      <c:layout>
        <c:manualLayout>
          <c:xMode val="edge"/>
          <c:yMode val="edge"/>
          <c:x val="0.11302854141540192"/>
          <c:y val="2.9776638768597975E-2"/>
        </c:manualLayout>
      </c:layout>
      <c:overlay val="0"/>
      <c:spPr>
        <a:noFill/>
        <a:ln>
          <a:noFill/>
        </a:ln>
        <a:effectLst/>
      </c:spPr>
    </c:title>
    <c:autoTitleDeleted val="0"/>
    <c:plotArea>
      <c:layout>
        <c:manualLayout>
          <c:layoutTarget val="inner"/>
          <c:xMode val="edge"/>
          <c:yMode val="edge"/>
          <c:x val="0.13847968559616619"/>
          <c:y val="8.1498678687810425E-2"/>
          <c:w val="0.81815229918790966"/>
          <c:h val="0.69789471488279986"/>
        </c:manualLayout>
      </c:layout>
      <c:areaChart>
        <c:grouping val="standard"/>
        <c:varyColors val="0"/>
        <c:ser>
          <c:idx val="1"/>
          <c:order val="0"/>
          <c:tx>
            <c:v>Mass in San Juan River (Minus Major Cations)</c:v>
          </c:tx>
          <c:spPr>
            <a:solidFill>
              <a:srgbClr val="F8D1B6"/>
            </a:solidFill>
            <a:ln w="19050">
              <a:noFill/>
            </a:ln>
            <a:effectLst/>
          </c:spPr>
          <c:cat>
            <c:numRef>
              <c:f>'Fig 6-6 San Juan Summary'!$B$4:$B$9</c:f>
              <c:numCache>
                <c:formatCode>General</c:formatCode>
                <c:ptCount val="6"/>
                <c:pt idx="0">
                  <c:v>190.2</c:v>
                </c:pt>
                <c:pt idx="1">
                  <c:v>193</c:v>
                </c:pt>
                <c:pt idx="2">
                  <c:v>246.3</c:v>
                </c:pt>
                <c:pt idx="3">
                  <c:v>295.8</c:v>
                </c:pt>
                <c:pt idx="4">
                  <c:v>377.6</c:v>
                </c:pt>
                <c:pt idx="5">
                  <c:v>421.3</c:v>
                </c:pt>
              </c:numCache>
            </c:numRef>
          </c:cat>
          <c:val>
            <c:numRef>
              <c:f>'Fig 6-6 San Juan Summary'!$C$4:$C$9</c:f>
              <c:numCache>
                <c:formatCode>#,##0</c:formatCode>
                <c:ptCount val="6"/>
                <c:pt idx="0">
                  <c:v>52906.593919724452</c:v>
                </c:pt>
                <c:pt idx="1">
                  <c:v>146112.14322334746</c:v>
                </c:pt>
                <c:pt idx="2">
                  <c:v>529077.71456745546</c:v>
                </c:pt>
                <c:pt idx="3">
                  <c:v>258629.23829440845</c:v>
                </c:pt>
                <c:pt idx="4">
                  <c:v>309053.82818012993</c:v>
                </c:pt>
                <c:pt idx="5">
                  <c:v>552312.36348344292</c:v>
                </c:pt>
              </c:numCache>
            </c:numRef>
          </c:val>
          <c:extLst>
            <c:ext xmlns:c16="http://schemas.microsoft.com/office/drawing/2014/chart" uri="{C3380CC4-5D6E-409C-BE32-E72D297353CC}">
              <c16:uniqueId val="{00000001-E05F-4305-93B9-A0950C13BBD7}"/>
            </c:ext>
          </c:extLst>
        </c:ser>
        <c:ser>
          <c:idx val="2"/>
          <c:order val="1"/>
          <c:tx>
            <c:v>Gold King Plume Mass</c:v>
          </c:tx>
          <c:spPr>
            <a:solidFill>
              <a:srgbClr val="C05904"/>
            </a:solidFill>
            <a:ln>
              <a:noFill/>
            </a:ln>
            <a:effectLst/>
          </c:spPr>
          <c:cat>
            <c:numRef>
              <c:f>'Fig 6-6 San Juan Summary'!$B$4:$B$9</c:f>
              <c:numCache>
                <c:formatCode>General</c:formatCode>
                <c:ptCount val="6"/>
                <c:pt idx="0">
                  <c:v>190.2</c:v>
                </c:pt>
                <c:pt idx="1">
                  <c:v>193</c:v>
                </c:pt>
                <c:pt idx="2">
                  <c:v>246.3</c:v>
                </c:pt>
                <c:pt idx="3">
                  <c:v>295.8</c:v>
                </c:pt>
                <c:pt idx="4">
                  <c:v>377.6</c:v>
                </c:pt>
                <c:pt idx="5">
                  <c:v>421.3</c:v>
                </c:pt>
              </c:numCache>
            </c:numRef>
          </c:cat>
          <c:val>
            <c:numRef>
              <c:f>'Fig 6-6 San Juan Summary'!$E$4:$E$9</c:f>
              <c:numCache>
                <c:formatCode>#,##0</c:formatCode>
                <c:ptCount val="6"/>
                <c:pt idx="0">
                  <c:v>59909.545423731397</c:v>
                </c:pt>
                <c:pt idx="1">
                  <c:v>54564.934611495497</c:v>
                </c:pt>
                <c:pt idx="2">
                  <c:v>53857.934858420398</c:v>
                </c:pt>
                <c:pt idx="3">
                  <c:v>46118.2963173686</c:v>
                </c:pt>
                <c:pt idx="4">
                  <c:v>45408.557341537002</c:v>
                </c:pt>
                <c:pt idx="5">
                  <c:v>45043.981709399501</c:v>
                </c:pt>
              </c:numCache>
            </c:numRef>
          </c:val>
          <c:extLst>
            <c:ext xmlns:c16="http://schemas.microsoft.com/office/drawing/2014/chart" uri="{C3380CC4-5D6E-409C-BE32-E72D297353CC}">
              <c16:uniqueId val="{00000003-E05F-4305-93B9-A0950C13BBD7}"/>
            </c:ext>
          </c:extLst>
        </c:ser>
        <c:dLbls>
          <c:showLegendKey val="0"/>
          <c:showVal val="0"/>
          <c:showCatName val="0"/>
          <c:showSerName val="0"/>
          <c:showPercent val="0"/>
          <c:showBubbleSize val="0"/>
        </c:dLbls>
        <c:axId val="694837664"/>
        <c:axId val="694836880"/>
      </c:areaChart>
      <c:catAx>
        <c:axId val="69483766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Distance from Source (km)</a:t>
                </a:r>
              </a:p>
            </c:rich>
          </c:tx>
          <c:layout>
            <c:manualLayout>
              <c:xMode val="edge"/>
              <c:yMode val="edge"/>
              <c:x val="0.4603951965052876"/>
              <c:y val="0.82957393813428559"/>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694836880"/>
        <c:crosses val="autoZero"/>
        <c:auto val="1"/>
        <c:lblAlgn val="ctr"/>
        <c:lblOffset val="100"/>
        <c:noMultiLvlLbl val="0"/>
      </c:catAx>
      <c:valAx>
        <c:axId val="69483688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b="1"/>
                  <a:t>Mass in Transport (kg)</a:t>
                </a:r>
              </a:p>
            </c:rich>
          </c:tx>
          <c:layout>
            <c:manualLayout>
              <c:xMode val="edge"/>
              <c:yMode val="edge"/>
              <c:x val="1.9566800725251812E-2"/>
              <c:y val="0.21966354701940174"/>
            </c:manualLayout>
          </c:layout>
          <c:overlay val="0"/>
          <c:spPr>
            <a:noFill/>
            <a:ln>
              <a:noFill/>
            </a:ln>
            <a:effectLst/>
          </c:spPr>
        </c:title>
        <c:numFmt formatCode="#,##0"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694837664"/>
        <c:crosses val="autoZero"/>
        <c:crossBetween val="midCat"/>
      </c:valAx>
    </c:plotArea>
    <c:legend>
      <c:legendPos val="b"/>
      <c:layout>
        <c:manualLayout>
          <c:xMode val="edge"/>
          <c:yMode val="edge"/>
          <c:x val="0.18424989515448809"/>
          <c:y val="9.1799691291690272E-2"/>
          <c:w val="0.44422459182789176"/>
          <c:h val="0.1141556436959027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 5-16 Compare Background'!$C$51</c:f>
          <c:strCache>
            <c:ptCount val="1"/>
            <c:pt idx="0">
              <c:v>Animas/San Juan River Confluence at Farmington, RK 190-196</c:v>
            </c:pt>
          </c:strCache>
        </c:strRef>
      </c:tx>
      <c:layout>
        <c:manualLayout>
          <c:xMode val="edge"/>
          <c:yMode val="edge"/>
          <c:x val="0.25702745264949989"/>
          <c:y val="2.459984888611462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53295027310774"/>
          <c:y val="0.24980220475763484"/>
          <c:w val="0.78968603248918212"/>
          <c:h val="0.59753144818369375"/>
        </c:manualLayout>
      </c:layout>
      <c:barChart>
        <c:barDir val="col"/>
        <c:grouping val="clustered"/>
        <c:varyColors val="0"/>
        <c:ser>
          <c:idx val="0"/>
          <c:order val="0"/>
          <c:tx>
            <c:strRef>
              <c:f>'Fig 5-16 Compare Background'!$G$24</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Background'!$B$27,'Fig 5-16 Compare Background'!$B$39,'Fig 5-16 Compare Background'!$B$47)</c:f>
              <c:strCache>
                <c:ptCount val="3"/>
                <c:pt idx="0">
                  <c:v>Arsenic</c:v>
                </c:pt>
                <c:pt idx="1">
                  <c:v>Nickel</c:v>
                </c:pt>
                <c:pt idx="2">
                  <c:v>Vanadium</c:v>
                </c:pt>
              </c:strCache>
            </c:strRef>
          </c:cat>
          <c:val>
            <c:numRef>
              <c:extLst>
                <c:ext xmlns:c15="http://schemas.microsoft.com/office/drawing/2012/chart" uri="{02D57815-91ED-43cb-92C2-25804820EDAC}">
                  <c15:fullRef>
                    <c15:sqref>'Fig 5-16 Compare Background'!$G$25:$G$47</c15:sqref>
                  </c15:fullRef>
                </c:ext>
              </c:extLst>
              <c:f>('Fig 5-16 Compare Background'!$G$27,'Fig 5-16 Compare Background'!$G$39,'Fig 5-16 Compare Background'!$G$47)</c:f>
              <c:numCache>
                <c:formatCode>#,##0.00</c:formatCode>
                <c:ptCount val="3"/>
                <c:pt idx="0">
                  <c:v>39.495000000000005</c:v>
                </c:pt>
                <c:pt idx="1">
                  <c:v>5.4749999999999996</c:v>
                </c:pt>
                <c:pt idx="2">
                  <c:v>30.434999999999995</c:v>
                </c:pt>
              </c:numCache>
            </c:numRef>
          </c:val>
          <c:extLst>
            <c:ext xmlns:c16="http://schemas.microsoft.com/office/drawing/2014/chart" uri="{C3380CC4-5D6E-409C-BE32-E72D297353CC}">
              <c16:uniqueId val="{00000000-2F30-4E88-BF92-2A76430E2BB1}"/>
            </c:ext>
          </c:extLst>
        </c:ser>
        <c:ser>
          <c:idx val="1"/>
          <c:order val="1"/>
          <c:tx>
            <c:strRef>
              <c:f>'Fig 5-16 Compare Background'!$H$24</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Background'!$B$27,'Fig 5-16 Compare Background'!$B$39,'Fig 5-16 Compare Background'!$B$47)</c:f>
              <c:strCache>
                <c:ptCount val="3"/>
                <c:pt idx="0">
                  <c:v>Arsenic</c:v>
                </c:pt>
                <c:pt idx="1">
                  <c:v>Nickel</c:v>
                </c:pt>
                <c:pt idx="2">
                  <c:v>Vanadium</c:v>
                </c:pt>
              </c:strCache>
            </c:strRef>
          </c:cat>
          <c:val>
            <c:numRef>
              <c:extLst>
                <c:ext xmlns:c15="http://schemas.microsoft.com/office/drawing/2012/chart" uri="{02D57815-91ED-43cb-92C2-25804820EDAC}">
                  <c15:fullRef>
                    <c15:sqref>'Fig 5-16 Compare Background'!$H$25:$H$47</c15:sqref>
                  </c15:fullRef>
                </c:ext>
              </c:extLst>
              <c:f>('Fig 5-16 Compare Background'!$H$27,'Fig 5-16 Compare Background'!$H$39,'Fig 5-16 Compare Background'!$H$47)</c:f>
              <c:numCache>
                <c:formatCode>#,##0.00</c:formatCode>
                <c:ptCount val="3"/>
                <c:pt idx="0">
                  <c:v>1</c:v>
                </c:pt>
                <c:pt idx="1">
                  <c:v>1.7</c:v>
                </c:pt>
                <c:pt idx="2">
                  <c:v>1.7</c:v>
                </c:pt>
              </c:numCache>
            </c:numRef>
          </c:val>
          <c:extLst>
            <c:ext xmlns:c16="http://schemas.microsoft.com/office/drawing/2014/chart" uri="{C3380CC4-5D6E-409C-BE32-E72D297353CC}">
              <c16:uniqueId val="{00000001-2F30-4E88-BF92-2A76430E2BB1}"/>
            </c:ext>
          </c:extLst>
        </c:ser>
        <c:ser>
          <c:idx val="2"/>
          <c:order val="2"/>
          <c:tx>
            <c:strRef>
              <c:f>'Fig 5-16 Compare Background'!$I$24</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Background'!$B$27,'Fig 5-16 Compare Background'!$B$39,'Fig 5-16 Compare Background'!$B$47)</c:f>
              <c:strCache>
                <c:ptCount val="3"/>
                <c:pt idx="0">
                  <c:v>Arsenic</c:v>
                </c:pt>
                <c:pt idx="1">
                  <c:v>Nickel</c:v>
                </c:pt>
                <c:pt idx="2">
                  <c:v>Vanadium</c:v>
                </c:pt>
              </c:strCache>
            </c:strRef>
          </c:cat>
          <c:val>
            <c:numRef>
              <c:extLst>
                <c:ext xmlns:c15="http://schemas.microsoft.com/office/drawing/2012/chart" uri="{02D57815-91ED-43cb-92C2-25804820EDAC}">
                  <c15:fullRef>
                    <c15:sqref>'Fig 5-16 Compare Background'!$I$25:$I$47</c15:sqref>
                  </c15:fullRef>
                </c:ext>
              </c:extLst>
              <c:f>('Fig 5-16 Compare Background'!$I$27,'Fig 5-16 Compare Background'!$I$39,'Fig 5-16 Compare Background'!$I$47)</c:f>
              <c:numCache>
                <c:formatCode>0.00</c:formatCode>
                <c:ptCount val="3"/>
                <c:pt idx="0">
                  <c:v>13.194999999999999</c:v>
                </c:pt>
                <c:pt idx="1">
                  <c:v>15.7325</c:v>
                </c:pt>
                <c:pt idx="2">
                  <c:v>46.69</c:v>
                </c:pt>
              </c:numCache>
            </c:numRef>
          </c:val>
          <c:extLst>
            <c:ext xmlns:c16="http://schemas.microsoft.com/office/drawing/2014/chart" uri="{C3380CC4-5D6E-409C-BE32-E72D297353CC}">
              <c16:uniqueId val="{00000002-2F30-4E88-BF92-2A76430E2BB1}"/>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80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3.1694186731989857E-2"/>
              <c:y val="0.23130174052846406"/>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valAx>
      <c:spPr>
        <a:noFill/>
        <a:ln>
          <a:noFill/>
        </a:ln>
        <a:effectLst/>
      </c:spPr>
    </c:plotArea>
    <c:legend>
      <c:legendPos val="b"/>
      <c:layout>
        <c:manualLayout>
          <c:xMode val="edge"/>
          <c:yMode val="edge"/>
          <c:x val="0.2695694119316166"/>
          <c:y val="0.16143182590121558"/>
          <c:w val="0.66636532595587716"/>
          <c:h val="0.1905741622132640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100"/>
              <a:t>Total Metals Mass in Transport in San Juan River During GKM Plume</a:t>
            </a:r>
          </a:p>
          <a:p>
            <a:pPr>
              <a:defRPr sz="1200"/>
            </a:pPr>
            <a:r>
              <a:rPr lang="en-US" sz="1100"/>
              <a:t>Background + Plume </a:t>
            </a:r>
          </a:p>
        </c:rich>
      </c:tx>
      <c:layout>
        <c:manualLayout>
          <c:xMode val="edge"/>
          <c:yMode val="edge"/>
          <c:x val="0.15782448469364194"/>
          <c:y val="2.129925452609158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95054680664917"/>
          <c:y val="0.1817282584085935"/>
          <c:w val="0.73670975503062119"/>
          <c:h val="0.6080762748106967"/>
        </c:manualLayout>
      </c:layout>
      <c:scatterChart>
        <c:scatterStyle val="lineMarker"/>
        <c:varyColors val="0"/>
        <c:ser>
          <c:idx val="0"/>
          <c:order val="0"/>
          <c:tx>
            <c:strRef>
              <c:f>'Fig 6-6 San Juan Summary'!$K$3</c:f>
              <c:strCache>
                <c:ptCount val="1"/>
                <c:pt idx="0">
                  <c:v>Aluminum</c:v>
                </c:pt>
              </c:strCache>
            </c:strRef>
          </c:tx>
          <c:spPr>
            <a:ln w="19050" cap="rnd">
              <a:solidFill>
                <a:schemeClr val="bg1">
                  <a:lumMod val="65000"/>
                </a:schemeClr>
              </a:solid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'Fig 6-6 San Juan Summary'!$B$4:$B$9</c:f>
              <c:numCache>
                <c:formatCode>General</c:formatCode>
                <c:ptCount val="6"/>
                <c:pt idx="0">
                  <c:v>190.2</c:v>
                </c:pt>
                <c:pt idx="1">
                  <c:v>193</c:v>
                </c:pt>
                <c:pt idx="2">
                  <c:v>246.3</c:v>
                </c:pt>
                <c:pt idx="3">
                  <c:v>295.8</c:v>
                </c:pt>
                <c:pt idx="4">
                  <c:v>377.6</c:v>
                </c:pt>
                <c:pt idx="5">
                  <c:v>421.3</c:v>
                </c:pt>
              </c:numCache>
            </c:numRef>
          </c:xVal>
          <c:yVal>
            <c:numRef>
              <c:f>'Fig 6-6 San Juan Summary'!$K$4:$K$9</c:f>
              <c:numCache>
                <c:formatCode>#,##0</c:formatCode>
                <c:ptCount val="6"/>
                <c:pt idx="0">
                  <c:v>9448.3525738130502</c:v>
                </c:pt>
                <c:pt idx="1">
                  <c:v>76150.19286972002</c:v>
                </c:pt>
                <c:pt idx="2">
                  <c:v>239953.56981102491</c:v>
                </c:pt>
                <c:pt idx="3">
                  <c:v>142374.544391034</c:v>
                </c:pt>
                <c:pt idx="4">
                  <c:v>171021.79795657835</c:v>
                </c:pt>
                <c:pt idx="5">
                  <c:v>394526.27573894587</c:v>
                </c:pt>
              </c:numCache>
            </c:numRef>
          </c:yVal>
          <c:smooth val="0"/>
          <c:extLst>
            <c:ext xmlns:c16="http://schemas.microsoft.com/office/drawing/2014/chart" uri="{C3380CC4-5D6E-409C-BE32-E72D297353CC}">
              <c16:uniqueId val="{00000000-86D1-44B9-8B9F-FAD3E2BAAFC0}"/>
            </c:ext>
          </c:extLst>
        </c:ser>
        <c:ser>
          <c:idx val="1"/>
          <c:order val="1"/>
          <c:tx>
            <c:strRef>
              <c:f>'Fig 6-6 San Juan Summary'!$L$3</c:f>
              <c:strCache>
                <c:ptCount val="1"/>
                <c:pt idx="0">
                  <c:v>Iron</c:v>
                </c:pt>
              </c:strCache>
            </c:strRef>
          </c:tx>
          <c:spPr>
            <a:ln w="19050" cap="rnd">
              <a:solidFill>
                <a:srgbClr val="C47500"/>
              </a:solidFill>
              <a:round/>
            </a:ln>
            <a:effectLst/>
          </c:spPr>
          <c:marker>
            <c:symbol val="triangle"/>
            <c:size val="8"/>
            <c:spPr>
              <a:solidFill>
                <a:schemeClr val="accent2"/>
              </a:solidFill>
              <a:ln w="9525">
                <a:solidFill>
                  <a:schemeClr val="tx1">
                    <a:lumMod val="50000"/>
                    <a:lumOff val="50000"/>
                  </a:schemeClr>
                </a:solidFill>
              </a:ln>
              <a:effectLst/>
            </c:spPr>
          </c:marker>
          <c:xVal>
            <c:numRef>
              <c:f>'Fig 6-6 San Juan Summary'!$B$4:$B$9</c:f>
              <c:numCache>
                <c:formatCode>General</c:formatCode>
                <c:ptCount val="6"/>
                <c:pt idx="0">
                  <c:v>190.2</c:v>
                </c:pt>
                <c:pt idx="1">
                  <c:v>193</c:v>
                </c:pt>
                <c:pt idx="2">
                  <c:v>246.3</c:v>
                </c:pt>
                <c:pt idx="3">
                  <c:v>295.8</c:v>
                </c:pt>
                <c:pt idx="4">
                  <c:v>377.6</c:v>
                </c:pt>
                <c:pt idx="5">
                  <c:v>421.3</c:v>
                </c:pt>
              </c:numCache>
            </c:numRef>
          </c:xVal>
          <c:yVal>
            <c:numRef>
              <c:f>'Fig 6-6 San Juan Summary'!$L$4:$L$9</c:f>
              <c:numCache>
                <c:formatCode>#,##0</c:formatCode>
                <c:ptCount val="6"/>
                <c:pt idx="0">
                  <c:v>40825.892686602478</c:v>
                </c:pt>
                <c:pt idx="1">
                  <c:v>79846.982871828601</c:v>
                </c:pt>
                <c:pt idx="2">
                  <c:v>239083.5284040363</c:v>
                </c:pt>
                <c:pt idx="3">
                  <c:v>136914.35401849585</c:v>
                </c:pt>
                <c:pt idx="4">
                  <c:v>150591.20706653531</c:v>
                </c:pt>
                <c:pt idx="5">
                  <c:v>259386.63001987641</c:v>
                </c:pt>
              </c:numCache>
            </c:numRef>
          </c:yVal>
          <c:smooth val="0"/>
          <c:extLst>
            <c:ext xmlns:c16="http://schemas.microsoft.com/office/drawing/2014/chart" uri="{C3380CC4-5D6E-409C-BE32-E72D297353CC}">
              <c16:uniqueId val="{00000001-86D1-44B9-8B9F-FAD3E2BAAFC0}"/>
            </c:ext>
          </c:extLst>
        </c:ser>
        <c:dLbls>
          <c:showLegendKey val="0"/>
          <c:showVal val="0"/>
          <c:showCatName val="0"/>
          <c:showSerName val="0"/>
          <c:showPercent val="0"/>
          <c:showBubbleSize val="0"/>
        </c:dLbls>
        <c:axId val="694834136"/>
        <c:axId val="694833744"/>
      </c:scatterChart>
      <c:valAx>
        <c:axId val="694834136"/>
        <c:scaling>
          <c:orientation val="minMax"/>
          <c:min val="19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Distance from Source (km)</a:t>
                </a:r>
              </a:p>
            </c:rich>
          </c:tx>
          <c:layout>
            <c:manualLayout>
              <c:xMode val="edge"/>
              <c:yMode val="edge"/>
              <c:x val="0.37403006656567195"/>
              <c:y val="0.88720019467280864"/>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94833744"/>
        <c:crosses val="autoZero"/>
        <c:crossBetween val="midCat"/>
      </c:valAx>
      <c:valAx>
        <c:axId val="694833744"/>
        <c:scaling>
          <c:orientation val="minMax"/>
          <c:max val="50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Mass in Transport (kg)</a:t>
                </a:r>
              </a:p>
            </c:rich>
          </c:tx>
          <c:layout>
            <c:manualLayout>
              <c:xMode val="edge"/>
              <c:yMode val="edge"/>
              <c:x val="2.7192669354643022E-2"/>
              <c:y val="0.229703571398623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694834136"/>
        <c:crosses val="autoZero"/>
        <c:crossBetween val="midCat"/>
        <c:majorUnit val="100000"/>
        <c:minorUnit val="25000"/>
      </c:valAx>
      <c:spPr>
        <a:noFill/>
        <a:ln>
          <a:noFill/>
        </a:ln>
        <a:effectLst/>
      </c:spPr>
    </c:plotArea>
    <c:legend>
      <c:legendPos val="t"/>
      <c:layout>
        <c:manualLayout>
          <c:xMode val="edge"/>
          <c:yMode val="edge"/>
          <c:x val="0.35013749069501487"/>
          <c:y val="0.21778504523995204"/>
          <c:w val="0.33598359580052495"/>
          <c:h val="7.8125546806649182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Total</a:t>
            </a:r>
            <a:r>
              <a:rPr lang="en-US" sz="1100" baseline="0"/>
              <a:t> Metals Mass in Transport in San Juan River During GKM Plume  Background + Plume</a:t>
            </a:r>
            <a:endParaRPr lang="en-US" sz="1100"/>
          </a:p>
        </c:rich>
      </c:tx>
      <c:layout>
        <c:manualLayout>
          <c:xMode val="edge"/>
          <c:yMode val="edge"/>
          <c:x val="0.15150028562591528"/>
          <c:y val="1.5112290190939069E-2"/>
        </c:manualLayout>
      </c:layout>
      <c:overlay val="0"/>
      <c:spPr>
        <a:noFill/>
        <a:ln>
          <a:noFill/>
        </a:ln>
        <a:effectLst/>
      </c:spPr>
    </c:title>
    <c:autoTitleDeleted val="0"/>
    <c:plotArea>
      <c:layout>
        <c:manualLayout>
          <c:layoutTarget val="inner"/>
          <c:xMode val="edge"/>
          <c:yMode val="edge"/>
          <c:x val="0.15950546806649168"/>
          <c:y val="0.22858661836599498"/>
          <c:w val="0.78670975503062124"/>
          <c:h val="0.56121791485329509"/>
        </c:manualLayout>
      </c:layout>
      <c:scatterChart>
        <c:scatterStyle val="lineMarker"/>
        <c:varyColors val="0"/>
        <c:ser>
          <c:idx val="0"/>
          <c:order val="0"/>
          <c:tx>
            <c:strRef>
              <c:f>'Fig 6-6 San Juan Summary'!$M$3</c:f>
              <c:strCache>
                <c:ptCount val="1"/>
                <c:pt idx="0">
                  <c:v>Lead</c:v>
                </c:pt>
              </c:strCache>
            </c:strRef>
          </c:tx>
          <c:spPr>
            <a:ln w="19050" cap="rnd">
              <a:solidFill>
                <a:schemeClr val="bg1">
                  <a:lumMod val="65000"/>
                </a:schemeClr>
              </a:solidFill>
              <a:round/>
            </a:ln>
            <a:effectLst/>
          </c:spPr>
          <c:marker>
            <c:symbol val="circle"/>
            <c:size val="7"/>
            <c:spPr>
              <a:solidFill>
                <a:schemeClr val="tx2">
                  <a:lumMod val="40000"/>
                  <a:lumOff val="60000"/>
                </a:schemeClr>
              </a:solidFill>
              <a:ln w="9525">
                <a:solidFill>
                  <a:schemeClr val="tx1">
                    <a:lumMod val="65000"/>
                    <a:lumOff val="35000"/>
                  </a:schemeClr>
                </a:solidFill>
              </a:ln>
              <a:effectLst/>
            </c:spPr>
          </c:marker>
          <c:xVal>
            <c:numRef>
              <c:f>'Fig 6-6 San Juan Summary'!$B$4:$B$9</c:f>
              <c:numCache>
                <c:formatCode>General</c:formatCode>
                <c:ptCount val="6"/>
                <c:pt idx="0">
                  <c:v>190.2</c:v>
                </c:pt>
                <c:pt idx="1">
                  <c:v>193</c:v>
                </c:pt>
                <c:pt idx="2">
                  <c:v>246.3</c:v>
                </c:pt>
                <c:pt idx="3">
                  <c:v>295.8</c:v>
                </c:pt>
                <c:pt idx="4">
                  <c:v>377.6</c:v>
                </c:pt>
                <c:pt idx="5">
                  <c:v>421.3</c:v>
                </c:pt>
              </c:numCache>
            </c:numRef>
          </c:xVal>
          <c:yVal>
            <c:numRef>
              <c:f>'Fig 6-6 San Juan Summary'!$M$4:$M$9</c:f>
              <c:numCache>
                <c:formatCode>#,##0</c:formatCode>
                <c:ptCount val="6"/>
                <c:pt idx="0">
                  <c:v>573.35046712247492</c:v>
                </c:pt>
                <c:pt idx="1">
                  <c:v>472.14477598011433</c:v>
                </c:pt>
                <c:pt idx="2">
                  <c:v>666.01115116041319</c:v>
                </c:pt>
                <c:pt idx="3">
                  <c:v>585.58163962514504</c:v>
                </c:pt>
                <c:pt idx="4">
                  <c:v>384.9053727704121</c:v>
                </c:pt>
                <c:pt idx="5">
                  <c:v>403.47201898654885</c:v>
                </c:pt>
              </c:numCache>
            </c:numRef>
          </c:yVal>
          <c:smooth val="0"/>
          <c:extLst>
            <c:ext xmlns:c16="http://schemas.microsoft.com/office/drawing/2014/chart" uri="{C3380CC4-5D6E-409C-BE32-E72D297353CC}">
              <c16:uniqueId val="{00000001-9221-450C-B684-443E277B2614}"/>
            </c:ext>
          </c:extLst>
        </c:ser>
        <c:ser>
          <c:idx val="1"/>
          <c:order val="1"/>
          <c:tx>
            <c:strRef>
              <c:f>'Fig 6-6 San Juan Summary'!$O$3</c:f>
              <c:strCache>
                <c:ptCount val="1"/>
                <c:pt idx="0">
                  <c:v>Copper</c:v>
                </c:pt>
              </c:strCache>
            </c:strRef>
          </c:tx>
          <c:spPr>
            <a:ln w="19050" cap="rnd">
              <a:solidFill>
                <a:srgbClr val="C47500"/>
              </a:solidFill>
              <a:round/>
            </a:ln>
            <a:effectLst/>
          </c:spPr>
          <c:marker>
            <c:symbol val="triangle"/>
            <c:size val="8"/>
            <c:spPr>
              <a:solidFill>
                <a:schemeClr val="accent2"/>
              </a:solidFill>
              <a:ln w="9525">
                <a:solidFill>
                  <a:schemeClr val="tx1">
                    <a:lumMod val="50000"/>
                    <a:lumOff val="50000"/>
                  </a:schemeClr>
                </a:solidFill>
              </a:ln>
              <a:effectLst/>
            </c:spPr>
          </c:marker>
          <c:xVal>
            <c:numRef>
              <c:f>'Fig 6-6 San Juan Summary'!$B$4:$B$9</c:f>
              <c:numCache>
                <c:formatCode>General</c:formatCode>
                <c:ptCount val="6"/>
                <c:pt idx="0">
                  <c:v>190.2</c:v>
                </c:pt>
                <c:pt idx="1">
                  <c:v>193</c:v>
                </c:pt>
                <c:pt idx="2">
                  <c:v>246.3</c:v>
                </c:pt>
                <c:pt idx="3">
                  <c:v>295.8</c:v>
                </c:pt>
                <c:pt idx="4">
                  <c:v>377.6</c:v>
                </c:pt>
                <c:pt idx="5">
                  <c:v>421.3</c:v>
                </c:pt>
              </c:numCache>
            </c:numRef>
          </c:xVal>
          <c:yVal>
            <c:numRef>
              <c:f>'Fig 6-6 San Juan Summary'!$O$4:$O$9</c:f>
              <c:numCache>
                <c:formatCode>#,##0</c:formatCode>
                <c:ptCount val="6"/>
                <c:pt idx="0">
                  <c:v>134.91782555737737</c:v>
                </c:pt>
                <c:pt idx="1">
                  <c:v>125.2792896821486</c:v>
                </c:pt>
                <c:pt idx="2">
                  <c:v>332.20973897590551</c:v>
                </c:pt>
                <c:pt idx="3">
                  <c:v>231.01752817699563</c:v>
                </c:pt>
                <c:pt idx="4">
                  <c:v>272.7663497913602</c:v>
                </c:pt>
                <c:pt idx="5">
                  <c:v>350.24346110321039</c:v>
                </c:pt>
              </c:numCache>
            </c:numRef>
          </c:yVal>
          <c:smooth val="0"/>
          <c:extLst>
            <c:ext xmlns:c16="http://schemas.microsoft.com/office/drawing/2014/chart" uri="{C3380CC4-5D6E-409C-BE32-E72D297353CC}">
              <c16:uniqueId val="{00000003-9221-450C-B684-443E277B2614}"/>
            </c:ext>
          </c:extLst>
        </c:ser>
        <c:ser>
          <c:idx val="2"/>
          <c:order val="2"/>
          <c:tx>
            <c:strRef>
              <c:f>'Fig 6-6 San Juan Summary'!$N$3</c:f>
              <c:strCache>
                <c:ptCount val="1"/>
                <c:pt idx="0">
                  <c:v>Arsenic</c:v>
                </c:pt>
              </c:strCache>
            </c:strRef>
          </c:tx>
          <c:spPr>
            <a:ln>
              <a:solidFill>
                <a:schemeClr val="accent1">
                  <a:lumMod val="75000"/>
                </a:schemeClr>
              </a:solidFill>
            </a:ln>
          </c:spPr>
          <c:marker>
            <c:symbol val="square"/>
            <c:size val="7"/>
            <c:spPr>
              <a:solidFill>
                <a:schemeClr val="accent1">
                  <a:lumMod val="75000"/>
                </a:schemeClr>
              </a:solidFill>
            </c:spPr>
          </c:marker>
          <c:xVal>
            <c:numRef>
              <c:f>'Fig 6-6 San Juan Summary'!$B$4:$B$9</c:f>
              <c:numCache>
                <c:formatCode>General</c:formatCode>
                <c:ptCount val="6"/>
                <c:pt idx="0">
                  <c:v>190.2</c:v>
                </c:pt>
                <c:pt idx="1">
                  <c:v>193</c:v>
                </c:pt>
                <c:pt idx="2">
                  <c:v>246.3</c:v>
                </c:pt>
                <c:pt idx="3">
                  <c:v>295.8</c:v>
                </c:pt>
                <c:pt idx="4">
                  <c:v>377.6</c:v>
                </c:pt>
                <c:pt idx="5">
                  <c:v>421.3</c:v>
                </c:pt>
              </c:numCache>
            </c:numRef>
          </c:xVal>
          <c:yVal>
            <c:numRef>
              <c:f>'Fig 6-6 San Juan Summary'!$N$4:$N$9</c:f>
              <c:numCache>
                <c:formatCode>#,##0</c:formatCode>
                <c:ptCount val="6"/>
                <c:pt idx="0">
                  <c:v>29.558380746276701</c:v>
                </c:pt>
                <c:pt idx="1">
                  <c:v>27.139309049314289</c:v>
                </c:pt>
                <c:pt idx="2">
                  <c:v>72.998545260262787</c:v>
                </c:pt>
                <c:pt idx="3">
                  <c:v>50.150264332556134</c:v>
                </c:pt>
                <c:pt idx="4">
                  <c:v>53.20778911798164</c:v>
                </c:pt>
                <c:pt idx="5">
                  <c:v>84.540808161453654</c:v>
                </c:pt>
              </c:numCache>
            </c:numRef>
          </c:yVal>
          <c:smooth val="0"/>
          <c:extLst>
            <c:ext xmlns:c16="http://schemas.microsoft.com/office/drawing/2014/chart" uri="{C3380CC4-5D6E-409C-BE32-E72D297353CC}">
              <c16:uniqueId val="{00000004-9221-450C-B684-443E277B2614}"/>
            </c:ext>
          </c:extLst>
        </c:ser>
        <c:dLbls>
          <c:showLegendKey val="0"/>
          <c:showVal val="0"/>
          <c:showCatName val="0"/>
          <c:showSerName val="0"/>
          <c:showPercent val="0"/>
          <c:showBubbleSize val="0"/>
        </c:dLbls>
        <c:axId val="694834136"/>
        <c:axId val="694833744"/>
      </c:scatterChart>
      <c:valAx>
        <c:axId val="694834136"/>
        <c:scaling>
          <c:orientation val="minMax"/>
          <c:min val="19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Distance from Source</a:t>
                </a:r>
                <a:r>
                  <a:rPr lang="en-US" baseline="0"/>
                  <a:t> </a:t>
                </a:r>
                <a:r>
                  <a:rPr lang="en-US"/>
                  <a:t>(km)</a:t>
                </a:r>
              </a:p>
            </c:rich>
          </c:tx>
          <c:layout>
            <c:manualLayout>
              <c:xMode val="edge"/>
              <c:yMode val="edge"/>
              <c:x val="0.40981716785335548"/>
              <c:y val="0.89697506016505058"/>
            </c:manualLayout>
          </c:layout>
          <c:overlay val="0"/>
          <c:spPr>
            <a:noFill/>
            <a:ln>
              <a:noFill/>
            </a:ln>
            <a:effectLst/>
          </c:sp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694833744"/>
        <c:crosses val="autoZero"/>
        <c:crossBetween val="midCat"/>
      </c:valAx>
      <c:valAx>
        <c:axId val="6948337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Mass in Transport (kg)</a:t>
                </a:r>
              </a:p>
            </c:rich>
          </c:tx>
          <c:layout>
            <c:manualLayout>
              <c:xMode val="edge"/>
              <c:yMode val="edge"/>
              <c:x val="1.6666706117759934E-2"/>
              <c:y val="0.21304521278073479"/>
            </c:manualLayout>
          </c:layout>
          <c:overlay val="0"/>
          <c:spPr>
            <a:noFill/>
            <a:ln>
              <a:noFill/>
            </a:ln>
            <a:effectLst/>
          </c:spPr>
        </c:title>
        <c:numFmt formatCode="#,##0"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694834136"/>
        <c:crosses val="autoZero"/>
        <c:crossBetween val="midCat"/>
        <c:minorUnit val="50"/>
      </c:valAx>
    </c:plotArea>
    <c:legend>
      <c:legendPos val="t"/>
      <c:layout>
        <c:manualLayout>
          <c:xMode val="edge"/>
          <c:yMode val="edge"/>
          <c:x val="0.27020636544725696"/>
          <c:y val="0.16536526684164482"/>
          <c:w val="0.53320581802274714"/>
          <c:h val="7.8125546806649182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userShapes r:id="rId1"/>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baseline="0"/>
              <a:t>San Juan Farmington (RK 196.1) </a:t>
            </a:r>
            <a:br>
              <a:rPr lang="en-US" sz="1200" b="1" baseline="0"/>
            </a:br>
            <a:r>
              <a:rPr lang="en-US" sz="1200" b="1" baseline="0"/>
              <a:t>Total Metal Concentration During GKM Plume</a:t>
            </a:r>
            <a:endParaRPr lang="en-US" sz="1200" b="1"/>
          </a:p>
        </c:rich>
      </c:tx>
      <c:layout>
        <c:manualLayout>
          <c:xMode val="edge"/>
          <c:yMode val="edge"/>
          <c:x val="0.27464029085692776"/>
          <c:y val="1.851851851851851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507735783493"/>
          <c:y val="0.22883910125869375"/>
          <c:w val="0.78225802045245429"/>
          <c:h val="0.66704406847103292"/>
        </c:manualLayout>
      </c:layout>
      <c:scatterChart>
        <c:scatterStyle val="smoothMarker"/>
        <c:varyColors val="0"/>
        <c:ser>
          <c:idx val="1"/>
          <c:order val="1"/>
          <c:tx>
            <c:strRef>
              <c:f>'Fig 5-26 Plume SJ'!$AK$3</c:f>
              <c:strCache>
                <c:ptCount val="1"/>
                <c:pt idx="0">
                  <c:v>Sample Conc Total Minus Cations</c:v>
                </c:pt>
              </c:strCache>
            </c:strRef>
          </c:tx>
          <c:spPr>
            <a:ln w="19050" cap="rnd">
              <a:noFill/>
              <a:round/>
            </a:ln>
            <a:effectLst/>
          </c:spPr>
          <c:marker>
            <c:symbol val="circle"/>
            <c:size val="9"/>
            <c:spPr>
              <a:solidFill>
                <a:srgbClr val="FF0000"/>
              </a:solidFill>
              <a:ln w="9525">
                <a:solidFill>
                  <a:schemeClr val="tx1">
                    <a:lumMod val="65000"/>
                    <a:lumOff val="35000"/>
                  </a:schemeClr>
                </a:solidFill>
              </a:ln>
              <a:effectLst/>
            </c:spPr>
          </c:marker>
          <c:xVal>
            <c:numRef>
              <c:f>'Fig 5-26 Plume SJ'!$A$4:$A$245</c:f>
              <c:numCache>
                <c:formatCode>m/d/yy\ h:mm;@</c:formatCode>
                <c:ptCount val="242"/>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pt idx="197">
                  <c:v>42226.145837615739</c:v>
                </c:pt>
                <c:pt idx="198">
                  <c:v>42226.156254340276</c:v>
                </c:pt>
                <c:pt idx="199">
                  <c:v>42226.166671064813</c:v>
                </c:pt>
                <c:pt idx="200">
                  <c:v>42226.17708778935</c:v>
                </c:pt>
                <c:pt idx="201">
                  <c:v>42226.187504456022</c:v>
                </c:pt>
                <c:pt idx="202">
                  <c:v>42226.197921180552</c:v>
                </c:pt>
                <c:pt idx="203">
                  <c:v>42226.208337905089</c:v>
                </c:pt>
                <c:pt idx="204">
                  <c:v>42226.218754629626</c:v>
                </c:pt>
                <c:pt idx="205">
                  <c:v>42226.229171354164</c:v>
                </c:pt>
                <c:pt idx="206">
                  <c:v>42226.239588078701</c:v>
                </c:pt>
                <c:pt idx="207">
                  <c:v>42226.250004803238</c:v>
                </c:pt>
                <c:pt idx="208">
                  <c:v>42226.260421527775</c:v>
                </c:pt>
                <c:pt idx="209">
                  <c:v>42226.270838252312</c:v>
                </c:pt>
                <c:pt idx="210">
                  <c:v>42226.28125497685</c:v>
                </c:pt>
                <c:pt idx="211">
                  <c:v>42226.291671701387</c:v>
                </c:pt>
                <c:pt idx="212">
                  <c:v>42226.302088425924</c:v>
                </c:pt>
                <c:pt idx="213">
                  <c:v>42226.312505150461</c:v>
                </c:pt>
                <c:pt idx="214">
                  <c:v>42226.322921817133</c:v>
                </c:pt>
                <c:pt idx="215">
                  <c:v>42226.33333854167</c:v>
                </c:pt>
                <c:pt idx="216">
                  <c:v>42226.343755266207</c:v>
                </c:pt>
                <c:pt idx="217">
                  <c:v>42226.354171990744</c:v>
                </c:pt>
                <c:pt idx="218">
                  <c:v>42226.364588715274</c:v>
                </c:pt>
                <c:pt idx="219">
                  <c:v>42226.375005439812</c:v>
                </c:pt>
                <c:pt idx="220">
                  <c:v>42226.385422164349</c:v>
                </c:pt>
                <c:pt idx="221">
                  <c:v>42226.395838888886</c:v>
                </c:pt>
                <c:pt idx="222">
                  <c:v>42226.406255613423</c:v>
                </c:pt>
                <c:pt idx="223">
                  <c:v>42226.41667233796</c:v>
                </c:pt>
                <c:pt idx="224">
                  <c:v>42226.427089062498</c:v>
                </c:pt>
                <c:pt idx="225">
                  <c:v>42226.437505787035</c:v>
                </c:pt>
                <c:pt idx="226">
                  <c:v>42226.447916666664</c:v>
                </c:pt>
                <c:pt idx="227">
                  <c:v>42226.458333333336</c:v>
                </c:pt>
                <c:pt idx="228">
                  <c:v>42226.468750057873</c:v>
                </c:pt>
                <c:pt idx="229">
                  <c:v>42226.47916678241</c:v>
                </c:pt>
                <c:pt idx="230">
                  <c:v>42226.489583506947</c:v>
                </c:pt>
                <c:pt idx="231">
                  <c:v>42226.500000231485</c:v>
                </c:pt>
                <c:pt idx="232">
                  <c:v>42226.510416956022</c:v>
                </c:pt>
                <c:pt idx="233">
                  <c:v>42226.520833680559</c:v>
                </c:pt>
                <c:pt idx="234">
                  <c:v>42226.531250405096</c:v>
                </c:pt>
                <c:pt idx="235">
                  <c:v>42226.541667129626</c:v>
                </c:pt>
                <c:pt idx="236">
                  <c:v>42226.552083854163</c:v>
                </c:pt>
                <c:pt idx="237">
                  <c:v>42226.562500578701</c:v>
                </c:pt>
                <c:pt idx="238">
                  <c:v>42226.572917303238</c:v>
                </c:pt>
                <c:pt idx="239">
                  <c:v>42226.583334027775</c:v>
                </c:pt>
                <c:pt idx="240">
                  <c:v>42226.593750752312</c:v>
                </c:pt>
                <c:pt idx="241">
                  <c:v>42226.604167476849</c:v>
                </c:pt>
              </c:numCache>
            </c:numRef>
          </c:xVal>
          <c:yVal>
            <c:numRef>
              <c:f>'Fig 5-26 Plume SJ'!$AK$4:$AK$245</c:f>
              <c:numCache>
                <c:formatCode>General</c:formatCode>
                <c:ptCount val="242"/>
                <c:pt idx="10" formatCode="0.0">
                  <c:v>44.80198</c:v>
                </c:pt>
                <c:pt idx="31" formatCode="0.0">
                  <c:v>61.07260800000001</c:v>
                </c:pt>
                <c:pt idx="39" formatCode="0.0">
                  <c:v>60.581670271999997</c:v>
                </c:pt>
                <c:pt idx="48" formatCode="0.0">
                  <c:v>58.471129999999995</c:v>
                </c:pt>
                <c:pt idx="54" formatCode="0.0">
                  <c:v>42.898396800000008</c:v>
                </c:pt>
                <c:pt idx="71" formatCode="0.0">
                  <c:v>40.613824120120135</c:v>
                </c:pt>
                <c:pt idx="81" formatCode="0.0">
                  <c:v>33.418377999999997</c:v>
                </c:pt>
                <c:pt idx="222" formatCode="0.0">
                  <c:v>23.663369999999997</c:v>
                </c:pt>
                <c:pt idx="240" formatCode="0.0">
                  <c:v>20.345269999999999</c:v>
                </c:pt>
              </c:numCache>
            </c:numRef>
          </c:yVal>
          <c:smooth val="1"/>
          <c:extLst>
            <c:ext xmlns:c16="http://schemas.microsoft.com/office/drawing/2014/chart" uri="{C3380CC4-5D6E-409C-BE32-E72D297353CC}">
              <c16:uniqueId val="{00000001-9CCC-4AE6-A716-66D52E6BA850}"/>
            </c:ext>
          </c:extLst>
        </c:ser>
        <c:ser>
          <c:idx val="2"/>
          <c:order val="2"/>
          <c:tx>
            <c:v>Plume reconstructed from sonde with background</c:v>
          </c:tx>
          <c:spPr>
            <a:ln w="19050" cap="rnd">
              <a:solidFill>
                <a:schemeClr val="accent3"/>
              </a:solidFill>
              <a:round/>
            </a:ln>
            <a:effectLst/>
          </c:spPr>
          <c:marker>
            <c:symbol val="none"/>
          </c:marker>
          <c:xVal>
            <c:numRef>
              <c:f>'Fig 5-26 Plume SJ'!$A$4:$A$200</c:f>
              <c:numCache>
                <c:formatCode>m/d/yy\ h:mm;@</c:formatCode>
                <c:ptCount val="197"/>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numCache>
            </c:numRef>
          </c:xVal>
          <c:yVal>
            <c:numRef>
              <c:f>'Fig 5-26 Plume SJ'!$I$4:$I$84</c:f>
              <c:numCache>
                <c:formatCode>0.000</c:formatCode>
                <c:ptCount val="81"/>
                <c:pt idx="0">
                  <c:v>36.146596858638688</c:v>
                </c:pt>
                <c:pt idx="1">
                  <c:v>36.120418848167539</c:v>
                </c:pt>
                <c:pt idx="2">
                  <c:v>36.09424083769634</c:v>
                </c:pt>
                <c:pt idx="3">
                  <c:v>36.068062827225134</c:v>
                </c:pt>
                <c:pt idx="4">
                  <c:v>36.054973821989535</c:v>
                </c:pt>
                <c:pt idx="5">
                  <c:v>36.041884816753928</c:v>
                </c:pt>
                <c:pt idx="6">
                  <c:v>36.041884816753928</c:v>
                </c:pt>
                <c:pt idx="7">
                  <c:v>36.041884816753928</c:v>
                </c:pt>
                <c:pt idx="8">
                  <c:v>36.028795811518322</c:v>
                </c:pt>
                <c:pt idx="9">
                  <c:v>36.015706806282722</c:v>
                </c:pt>
                <c:pt idx="10">
                  <c:v>36.002617801047123</c:v>
                </c:pt>
                <c:pt idx="11">
                  <c:v>37.992146596858646</c:v>
                </c:pt>
                <c:pt idx="12">
                  <c:v>39.955497382198963</c:v>
                </c:pt>
                <c:pt idx="13">
                  <c:v>41.892670157068075</c:v>
                </c:pt>
                <c:pt idx="14">
                  <c:v>43.790575916230381</c:v>
                </c:pt>
                <c:pt idx="15">
                  <c:v>45.649214659685882</c:v>
                </c:pt>
                <c:pt idx="16">
                  <c:v>47.442408376963371</c:v>
                </c:pt>
                <c:pt idx="17">
                  <c:v>49.170157068062849</c:v>
                </c:pt>
                <c:pt idx="18">
                  <c:v>50.819371727748717</c:v>
                </c:pt>
                <c:pt idx="19">
                  <c:v>52.390052356020973</c:v>
                </c:pt>
                <c:pt idx="20">
                  <c:v>53.856020942408406</c:v>
                </c:pt>
                <c:pt idx="21">
                  <c:v>55.21727748691103</c:v>
                </c:pt>
                <c:pt idx="22">
                  <c:v>56.486910994764436</c:v>
                </c:pt>
                <c:pt idx="23">
                  <c:v>57.664921465968625</c:v>
                </c:pt>
                <c:pt idx="24">
                  <c:v>58.725130890052398</c:v>
                </c:pt>
                <c:pt idx="25">
                  <c:v>59.667539267015748</c:v>
                </c:pt>
                <c:pt idx="26">
                  <c:v>60.452879581151876</c:v>
                </c:pt>
                <c:pt idx="27">
                  <c:v>61.081151832460776</c:v>
                </c:pt>
                <c:pt idx="28">
                  <c:v>61.513089005235656</c:v>
                </c:pt>
                <c:pt idx="29">
                  <c:v>61.748691099476488</c:v>
                </c:pt>
                <c:pt idx="30">
                  <c:v>61.879581151832511</c:v>
                </c:pt>
                <c:pt idx="31">
                  <c:v>61.905759162303724</c:v>
                </c:pt>
                <c:pt idx="32">
                  <c:v>61.918848167539323</c:v>
                </c:pt>
                <c:pt idx="33">
                  <c:v>61.918848167539323</c:v>
                </c:pt>
                <c:pt idx="34">
                  <c:v>61.866492146596912</c:v>
                </c:pt>
                <c:pt idx="35">
                  <c:v>61.761780104712102</c:v>
                </c:pt>
                <c:pt idx="36">
                  <c:v>61.591623036649267</c:v>
                </c:pt>
                <c:pt idx="37">
                  <c:v>61.356020942408435</c:v>
                </c:pt>
                <c:pt idx="38">
                  <c:v>61.028795811518378</c:v>
                </c:pt>
                <c:pt idx="39">
                  <c:v>60.609947643979112</c:v>
                </c:pt>
                <c:pt idx="40">
                  <c:v>60.086387434555022</c:v>
                </c:pt>
                <c:pt idx="41">
                  <c:v>59.458115183246122</c:v>
                </c:pt>
                <c:pt idx="42">
                  <c:v>58.738219895288005</c:v>
                </c:pt>
                <c:pt idx="43">
                  <c:v>57.926701570680677</c:v>
                </c:pt>
                <c:pt idx="44">
                  <c:v>57.023560209424126</c:v>
                </c:pt>
                <c:pt idx="45">
                  <c:v>56.028795811518364</c:v>
                </c:pt>
                <c:pt idx="46">
                  <c:v>54.955497382198985</c:v>
                </c:pt>
                <c:pt idx="47">
                  <c:v>53.803664921465995</c:v>
                </c:pt>
                <c:pt idx="48">
                  <c:v>52.586387434554993</c:v>
                </c:pt>
                <c:pt idx="49">
                  <c:v>51.303664921465995</c:v>
                </c:pt>
                <c:pt idx="50">
                  <c:v>49.968586387434577</c:v>
                </c:pt>
                <c:pt idx="51">
                  <c:v>48.581151832460748</c:v>
                </c:pt>
                <c:pt idx="52">
                  <c:v>47.154450261780113</c:v>
                </c:pt>
                <c:pt idx="53">
                  <c:v>45.68848167539268</c:v>
                </c:pt>
                <c:pt idx="54">
                  <c:v>44.196335078534034</c:v>
                </c:pt>
                <c:pt idx="55">
                  <c:v>42.678010471204189</c:v>
                </c:pt>
                <c:pt idx="56">
                  <c:v>41.146596858638745</c:v>
                </c:pt>
                <c:pt idx="57">
                  <c:v>39.602094240837701</c:v>
                </c:pt>
                <c:pt idx="58">
                  <c:v>38.031413612565444</c:v>
                </c:pt>
                <c:pt idx="59">
                  <c:v>36.434554973821982</c:v>
                </c:pt>
                <c:pt idx="60">
                  <c:v>36.207554973821985</c:v>
                </c:pt>
                <c:pt idx="61">
                  <c:v>35.980554973821981</c:v>
                </c:pt>
                <c:pt idx="62">
                  <c:v>35.753554973821984</c:v>
                </c:pt>
                <c:pt idx="63">
                  <c:v>35.52655497382198</c:v>
                </c:pt>
                <c:pt idx="64">
                  <c:v>35.299554973821984</c:v>
                </c:pt>
                <c:pt idx="65">
                  <c:v>35.07255497382198</c:v>
                </c:pt>
                <c:pt idx="66">
                  <c:v>34.845554973821983</c:v>
                </c:pt>
                <c:pt idx="67">
                  <c:v>34.618554973821979</c:v>
                </c:pt>
                <c:pt idx="68">
                  <c:v>34.391554973821982</c:v>
                </c:pt>
                <c:pt idx="69">
                  <c:v>34.164554973821986</c:v>
                </c:pt>
                <c:pt idx="70">
                  <c:v>33.937554973821982</c:v>
                </c:pt>
                <c:pt idx="71">
                  <c:v>34.03</c:v>
                </c:pt>
              </c:numCache>
            </c:numRef>
          </c:yVal>
          <c:smooth val="1"/>
          <c:extLst>
            <c:ext xmlns:c16="http://schemas.microsoft.com/office/drawing/2014/chart" uri="{C3380CC4-5D6E-409C-BE32-E72D297353CC}">
              <c16:uniqueId val="{00000002-9CCC-4AE6-A716-66D52E6BA850}"/>
            </c:ext>
          </c:extLst>
        </c:ser>
        <c:dLbls>
          <c:showLegendKey val="0"/>
          <c:showVal val="0"/>
          <c:showCatName val="0"/>
          <c:showSerName val="0"/>
          <c:showPercent val="0"/>
          <c:showBubbleSize val="0"/>
        </c:dLbls>
        <c:axId val="783024624"/>
        <c:axId val="783025016"/>
      </c:scatterChart>
      <c:scatterChart>
        <c:scatterStyle val="lineMarker"/>
        <c:varyColors val="0"/>
        <c:ser>
          <c:idx val="0"/>
          <c:order val="0"/>
          <c:tx>
            <c:v> Plume reconstructed from samples</c:v>
          </c:tx>
          <c:spPr>
            <a:ln w="19050" cap="rnd">
              <a:solidFill>
                <a:srgbClr val="2A52AC"/>
              </a:solidFill>
              <a:round/>
            </a:ln>
            <a:effectLst/>
          </c:spPr>
          <c:marker>
            <c:symbol val="circle"/>
            <c:size val="4"/>
            <c:spPr>
              <a:solidFill>
                <a:schemeClr val="bg1">
                  <a:lumMod val="75000"/>
                </a:schemeClr>
              </a:solidFill>
              <a:ln w="9525">
                <a:solidFill>
                  <a:schemeClr val="bg1">
                    <a:lumMod val="50000"/>
                  </a:schemeClr>
                </a:solidFill>
              </a:ln>
              <a:effectLst/>
            </c:spPr>
          </c:marker>
          <c:xVal>
            <c:numRef>
              <c:f>'Fig 5-26 Plume SJ'!$A$4:$A$245</c:f>
              <c:numCache>
                <c:formatCode>m/d/yy\ h:mm;@</c:formatCode>
                <c:ptCount val="242"/>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pt idx="197">
                  <c:v>42226.145837615739</c:v>
                </c:pt>
                <c:pt idx="198">
                  <c:v>42226.156254340276</c:v>
                </c:pt>
                <c:pt idx="199">
                  <c:v>42226.166671064813</c:v>
                </c:pt>
                <c:pt idx="200">
                  <c:v>42226.17708778935</c:v>
                </c:pt>
                <c:pt idx="201">
                  <c:v>42226.187504456022</c:v>
                </c:pt>
                <c:pt idx="202">
                  <c:v>42226.197921180552</c:v>
                </c:pt>
                <c:pt idx="203">
                  <c:v>42226.208337905089</c:v>
                </c:pt>
                <c:pt idx="204">
                  <c:v>42226.218754629626</c:v>
                </c:pt>
                <c:pt idx="205">
                  <c:v>42226.229171354164</c:v>
                </c:pt>
                <c:pt idx="206">
                  <c:v>42226.239588078701</c:v>
                </c:pt>
                <c:pt idx="207">
                  <c:v>42226.250004803238</c:v>
                </c:pt>
                <c:pt idx="208">
                  <c:v>42226.260421527775</c:v>
                </c:pt>
                <c:pt idx="209">
                  <c:v>42226.270838252312</c:v>
                </c:pt>
                <c:pt idx="210">
                  <c:v>42226.28125497685</c:v>
                </c:pt>
                <c:pt idx="211">
                  <c:v>42226.291671701387</c:v>
                </c:pt>
                <c:pt idx="212">
                  <c:v>42226.302088425924</c:v>
                </c:pt>
                <c:pt idx="213">
                  <c:v>42226.312505150461</c:v>
                </c:pt>
                <c:pt idx="214">
                  <c:v>42226.322921817133</c:v>
                </c:pt>
                <c:pt idx="215">
                  <c:v>42226.33333854167</c:v>
                </c:pt>
                <c:pt idx="216">
                  <c:v>42226.343755266207</c:v>
                </c:pt>
                <c:pt idx="217">
                  <c:v>42226.354171990744</c:v>
                </c:pt>
                <c:pt idx="218">
                  <c:v>42226.364588715274</c:v>
                </c:pt>
                <c:pt idx="219">
                  <c:v>42226.375005439812</c:v>
                </c:pt>
                <c:pt idx="220">
                  <c:v>42226.385422164349</c:v>
                </c:pt>
                <c:pt idx="221">
                  <c:v>42226.395838888886</c:v>
                </c:pt>
                <c:pt idx="222">
                  <c:v>42226.406255613423</c:v>
                </c:pt>
                <c:pt idx="223">
                  <c:v>42226.41667233796</c:v>
                </c:pt>
                <c:pt idx="224">
                  <c:v>42226.427089062498</c:v>
                </c:pt>
                <c:pt idx="225">
                  <c:v>42226.437505787035</c:v>
                </c:pt>
                <c:pt idx="226">
                  <c:v>42226.447916666664</c:v>
                </c:pt>
                <c:pt idx="227">
                  <c:v>42226.458333333336</c:v>
                </c:pt>
                <c:pt idx="228">
                  <c:v>42226.468750057873</c:v>
                </c:pt>
                <c:pt idx="229">
                  <c:v>42226.47916678241</c:v>
                </c:pt>
                <c:pt idx="230">
                  <c:v>42226.489583506947</c:v>
                </c:pt>
                <c:pt idx="231">
                  <c:v>42226.500000231485</c:v>
                </c:pt>
                <c:pt idx="232">
                  <c:v>42226.510416956022</c:v>
                </c:pt>
                <c:pt idx="233">
                  <c:v>42226.520833680559</c:v>
                </c:pt>
                <c:pt idx="234">
                  <c:v>42226.531250405096</c:v>
                </c:pt>
                <c:pt idx="235">
                  <c:v>42226.541667129626</c:v>
                </c:pt>
                <c:pt idx="236">
                  <c:v>42226.552083854163</c:v>
                </c:pt>
                <c:pt idx="237">
                  <c:v>42226.562500578701</c:v>
                </c:pt>
                <c:pt idx="238">
                  <c:v>42226.572917303238</c:v>
                </c:pt>
                <c:pt idx="239">
                  <c:v>42226.583334027775</c:v>
                </c:pt>
                <c:pt idx="240">
                  <c:v>42226.593750752312</c:v>
                </c:pt>
                <c:pt idx="241">
                  <c:v>42226.604167476849</c:v>
                </c:pt>
              </c:numCache>
            </c:numRef>
          </c:xVal>
          <c:yVal>
            <c:numRef>
              <c:f>'Fig 5-26 Plume SJ'!$E$4:$E$245</c:f>
              <c:numCache>
                <c:formatCode>0.0</c:formatCode>
                <c:ptCount val="242"/>
                <c:pt idx="0">
                  <c:v>6.2287069999999991</c:v>
                </c:pt>
                <c:pt idx="1">
                  <c:v>10.0860343</c:v>
                </c:pt>
                <c:pt idx="2">
                  <c:v>13.943361600000001</c:v>
                </c:pt>
                <c:pt idx="3">
                  <c:v>17.800688900000001</c:v>
                </c:pt>
                <c:pt idx="4">
                  <c:v>21.658016200000006</c:v>
                </c:pt>
                <c:pt idx="5">
                  <c:v>25.515343500000007</c:v>
                </c:pt>
                <c:pt idx="6">
                  <c:v>29.372670799999998</c:v>
                </c:pt>
                <c:pt idx="7">
                  <c:v>33.229998099999989</c:v>
                </c:pt>
                <c:pt idx="8">
                  <c:v>37.087325399999997</c:v>
                </c:pt>
                <c:pt idx="9">
                  <c:v>40.944652699999992</c:v>
                </c:pt>
                <c:pt idx="10">
                  <c:v>44.80198</c:v>
                </c:pt>
                <c:pt idx="11">
                  <c:v>45.571707318174596</c:v>
                </c:pt>
                <c:pt idx="12">
                  <c:v>46.341434636349199</c:v>
                </c:pt>
                <c:pt idx="13">
                  <c:v>47.111161954523816</c:v>
                </c:pt>
                <c:pt idx="14">
                  <c:v>47.849312129841259</c:v>
                </c:pt>
                <c:pt idx="15">
                  <c:v>48.624954798665222</c:v>
                </c:pt>
                <c:pt idx="16">
                  <c:v>49.400597467489185</c:v>
                </c:pt>
                <c:pt idx="17">
                  <c:v>50.176240136313133</c:v>
                </c:pt>
                <c:pt idx="18">
                  <c:v>50.951882805137089</c:v>
                </c:pt>
                <c:pt idx="19">
                  <c:v>51.727525473961038</c:v>
                </c:pt>
                <c:pt idx="20">
                  <c:v>52.503168142784993</c:v>
                </c:pt>
                <c:pt idx="21">
                  <c:v>53.278810811608949</c:v>
                </c:pt>
                <c:pt idx="22">
                  <c:v>54.054453480432905</c:v>
                </c:pt>
                <c:pt idx="23">
                  <c:v>54.830096149256853</c:v>
                </c:pt>
                <c:pt idx="24">
                  <c:v>55.605738818080809</c:v>
                </c:pt>
                <c:pt idx="25">
                  <c:v>56.381381486904772</c:v>
                </c:pt>
                <c:pt idx="26">
                  <c:v>57.15702415572872</c:v>
                </c:pt>
                <c:pt idx="27">
                  <c:v>57.934389454855719</c:v>
                </c:pt>
                <c:pt idx="28">
                  <c:v>58.711754753982696</c:v>
                </c:pt>
                <c:pt idx="29">
                  <c:v>59.489120053109687</c:v>
                </c:pt>
                <c:pt idx="30">
                  <c:v>60.266485352236671</c:v>
                </c:pt>
                <c:pt idx="31">
                  <c:v>61.07260800000001</c:v>
                </c:pt>
                <c:pt idx="32">
                  <c:v>61.53065256</c:v>
                </c:pt>
                <c:pt idx="33">
                  <c:v>61.988697119999998</c:v>
                </c:pt>
                <c:pt idx="34">
                  <c:v>61.754192645333333</c:v>
                </c:pt>
                <c:pt idx="35">
                  <c:v>61.519688170666662</c:v>
                </c:pt>
                <c:pt idx="36">
                  <c:v>61.285183695999997</c:v>
                </c:pt>
                <c:pt idx="37">
                  <c:v>61.050679221333326</c:v>
                </c:pt>
                <c:pt idx="38">
                  <c:v>60.816174746666661</c:v>
                </c:pt>
                <c:pt idx="39">
                  <c:v>60.581670271999997</c:v>
                </c:pt>
                <c:pt idx="40">
                  <c:v>60.347165797333325</c:v>
                </c:pt>
                <c:pt idx="41">
                  <c:v>60.112661322666646</c:v>
                </c:pt>
                <c:pt idx="42">
                  <c:v>59.878156847999996</c:v>
                </c:pt>
                <c:pt idx="43">
                  <c:v>59.643652373333332</c:v>
                </c:pt>
                <c:pt idx="44">
                  <c:v>59.409147898666667</c:v>
                </c:pt>
                <c:pt idx="45">
                  <c:v>59.17464342400001</c:v>
                </c:pt>
                <c:pt idx="46">
                  <c:v>58.940138949333338</c:v>
                </c:pt>
                <c:pt idx="47">
                  <c:v>58.705634474666674</c:v>
                </c:pt>
                <c:pt idx="48">
                  <c:v>58.471129999999995</c:v>
                </c:pt>
                <c:pt idx="49">
                  <c:v>55.875674466666666</c:v>
                </c:pt>
                <c:pt idx="50">
                  <c:v>53.280218933333323</c:v>
                </c:pt>
                <c:pt idx="51">
                  <c:v>50.684763400000008</c:v>
                </c:pt>
                <c:pt idx="52">
                  <c:v>48.089307866666658</c:v>
                </c:pt>
                <c:pt idx="53">
                  <c:v>45.493852333333322</c:v>
                </c:pt>
                <c:pt idx="54">
                  <c:v>42.898396800000008</c:v>
                </c:pt>
                <c:pt idx="55">
                  <c:v>42.761260171771774</c:v>
                </c:pt>
                <c:pt idx="56">
                  <c:v>42.62412354354354</c:v>
                </c:pt>
                <c:pt idx="57">
                  <c:v>42.48698691531532</c:v>
                </c:pt>
                <c:pt idx="58">
                  <c:v>42.349850287087087</c:v>
                </c:pt>
                <c:pt idx="59">
                  <c:v>42.212713658858874</c:v>
                </c:pt>
                <c:pt idx="60">
                  <c:v>42.075577030630647</c:v>
                </c:pt>
                <c:pt idx="61">
                  <c:v>41.938440402402421</c:v>
                </c:pt>
                <c:pt idx="62">
                  <c:v>41.801303774174208</c:v>
                </c:pt>
                <c:pt idx="63">
                  <c:v>41.664167145945974</c:v>
                </c:pt>
                <c:pt idx="64">
                  <c:v>41.527030517717748</c:v>
                </c:pt>
                <c:pt idx="65">
                  <c:v>41.389893889489514</c:v>
                </c:pt>
                <c:pt idx="66">
                  <c:v>41.252757261261308</c:v>
                </c:pt>
                <c:pt idx="67">
                  <c:v>41.115620633033075</c:v>
                </c:pt>
                <c:pt idx="68">
                  <c:v>40.978484004804841</c:v>
                </c:pt>
                <c:pt idx="69">
                  <c:v>40.841347376576621</c:v>
                </c:pt>
                <c:pt idx="70">
                  <c:v>40.70421074834838</c:v>
                </c:pt>
                <c:pt idx="71">
                  <c:v>40.613824120120135</c:v>
                </c:pt>
                <c:pt idx="72">
                  <c:v>39.894307491891908</c:v>
                </c:pt>
                <c:pt idx="73">
                  <c:v>39.174790863663674</c:v>
                </c:pt>
                <c:pt idx="74">
                  <c:v>38.455274235435454</c:v>
                </c:pt>
                <c:pt idx="75">
                  <c:v>37.735757607207212</c:v>
                </c:pt>
                <c:pt idx="76">
                  <c:v>37.016240978978999</c:v>
                </c:pt>
                <c:pt idx="77">
                  <c:v>36.296724350750779</c:v>
                </c:pt>
                <c:pt idx="78">
                  <c:v>35.577207722522544</c:v>
                </c:pt>
                <c:pt idx="79">
                  <c:v>34.857691094294317</c:v>
                </c:pt>
                <c:pt idx="80">
                  <c:v>34.138174466066097</c:v>
                </c:pt>
                <c:pt idx="81">
                  <c:v>33.418377999999997</c:v>
                </c:pt>
                <c:pt idx="82">
                  <c:v>34.410927307692297</c:v>
                </c:pt>
                <c:pt idx="83">
                  <c:v>35.403476615384612</c:v>
                </c:pt>
                <c:pt idx="84">
                  <c:v>36.396025923076927</c:v>
                </c:pt>
                <c:pt idx="85">
                  <c:v>37.388575230769227</c:v>
                </c:pt>
                <c:pt idx="86">
                  <c:v>38.381124538461549</c:v>
                </c:pt>
                <c:pt idx="87">
                  <c:v>39.373673846153856</c:v>
                </c:pt>
                <c:pt idx="88">
                  <c:v>40.366223153846157</c:v>
                </c:pt>
                <c:pt idx="89">
                  <c:v>41.358772461538479</c:v>
                </c:pt>
                <c:pt idx="90">
                  <c:v>42.351321769230779</c:v>
                </c:pt>
                <c:pt idx="91">
                  <c:v>43.343871076923079</c:v>
                </c:pt>
                <c:pt idx="92">
                  <c:v>44.336420384615394</c:v>
                </c:pt>
                <c:pt idx="93">
                  <c:v>45.328969692307716</c:v>
                </c:pt>
                <c:pt idx="94">
                  <c:v>46.321519000000023</c:v>
                </c:pt>
                <c:pt idx="95">
                  <c:v>47.314068307692338</c:v>
                </c:pt>
                <c:pt idx="96">
                  <c:v>48.306617615384638</c:v>
                </c:pt>
                <c:pt idx="97">
                  <c:v>49.299166923076953</c:v>
                </c:pt>
                <c:pt idx="98">
                  <c:v>50.291716230769261</c:v>
                </c:pt>
                <c:pt idx="99">
                  <c:v>51.284265538461561</c:v>
                </c:pt>
                <c:pt idx="100">
                  <c:v>52.27681484615389</c:v>
                </c:pt>
                <c:pt idx="101">
                  <c:v>53.26936415384619</c:v>
                </c:pt>
                <c:pt idx="102">
                  <c:v>54.261913461538477</c:v>
                </c:pt>
                <c:pt idx="103">
                  <c:v>55.254462769230791</c:v>
                </c:pt>
                <c:pt idx="104">
                  <c:v>56.247012076923099</c:v>
                </c:pt>
                <c:pt idx="105">
                  <c:v>57.239561384615406</c:v>
                </c:pt>
                <c:pt idx="106">
                  <c:v>58.232110692307714</c:v>
                </c:pt>
                <c:pt idx="107">
                  <c:v>59.22466</c:v>
                </c:pt>
                <c:pt idx="108">
                  <c:v>58.601070036036027</c:v>
                </c:pt>
                <c:pt idx="109">
                  <c:v>57.977480072072083</c:v>
                </c:pt>
                <c:pt idx="110">
                  <c:v>57.353890108108118</c:v>
                </c:pt>
                <c:pt idx="111">
                  <c:v>56.730300144144159</c:v>
                </c:pt>
                <c:pt idx="112">
                  <c:v>56.106710180180194</c:v>
                </c:pt>
                <c:pt idx="113">
                  <c:v>55.483120216216221</c:v>
                </c:pt>
                <c:pt idx="114">
                  <c:v>54.85953025225227</c:v>
                </c:pt>
                <c:pt idx="115">
                  <c:v>54.235940288288312</c:v>
                </c:pt>
                <c:pt idx="116">
                  <c:v>53.612350324324346</c:v>
                </c:pt>
                <c:pt idx="117">
                  <c:v>52.988760360360374</c:v>
                </c:pt>
                <c:pt idx="118">
                  <c:v>52.365170396396401</c:v>
                </c:pt>
                <c:pt idx="119">
                  <c:v>51.74158043243245</c:v>
                </c:pt>
                <c:pt idx="120">
                  <c:v>51.117990468468477</c:v>
                </c:pt>
                <c:pt idx="121">
                  <c:v>50.494400504504526</c:v>
                </c:pt>
                <c:pt idx="122">
                  <c:v>49.870810540540553</c:v>
                </c:pt>
                <c:pt idx="123">
                  <c:v>49.247220576576595</c:v>
                </c:pt>
                <c:pt idx="124">
                  <c:v>48.623630612612615</c:v>
                </c:pt>
                <c:pt idx="125">
                  <c:v>48.000040648648664</c:v>
                </c:pt>
                <c:pt idx="126">
                  <c:v>47.376450684684691</c:v>
                </c:pt>
                <c:pt idx="127">
                  <c:v>50.606129999999993</c:v>
                </c:pt>
                <c:pt idx="128">
                  <c:v>50.322521999999985</c:v>
                </c:pt>
                <c:pt idx="129">
                  <c:v>50.038913999999998</c:v>
                </c:pt>
                <c:pt idx="130">
                  <c:v>49.755305999999976</c:v>
                </c:pt>
                <c:pt idx="131">
                  <c:v>49.471697999999968</c:v>
                </c:pt>
                <c:pt idx="132">
                  <c:v>49.188089999999988</c:v>
                </c:pt>
                <c:pt idx="133">
                  <c:v>48.904481999999973</c:v>
                </c:pt>
                <c:pt idx="134">
                  <c:v>48.620873999999972</c:v>
                </c:pt>
                <c:pt idx="135">
                  <c:v>48.337265999999971</c:v>
                </c:pt>
                <c:pt idx="136">
                  <c:v>48.053657999999956</c:v>
                </c:pt>
                <c:pt idx="137">
                  <c:v>47.770049999999955</c:v>
                </c:pt>
                <c:pt idx="138">
                  <c:v>47.486441999999968</c:v>
                </c:pt>
                <c:pt idx="139">
                  <c:v>47.202833999999946</c:v>
                </c:pt>
                <c:pt idx="140">
                  <c:v>46.919225999999952</c:v>
                </c:pt>
                <c:pt idx="141">
                  <c:v>46.635617999999944</c:v>
                </c:pt>
                <c:pt idx="142">
                  <c:v>46.35200999999995</c:v>
                </c:pt>
                <c:pt idx="143">
                  <c:v>46.068401999999928</c:v>
                </c:pt>
                <c:pt idx="144">
                  <c:v>45.784793999999934</c:v>
                </c:pt>
                <c:pt idx="145">
                  <c:v>45.501185999999933</c:v>
                </c:pt>
                <c:pt idx="146">
                  <c:v>45.217577999999925</c:v>
                </c:pt>
                <c:pt idx="147">
                  <c:v>44.933969999999917</c:v>
                </c:pt>
                <c:pt idx="148">
                  <c:v>44.650361999999923</c:v>
                </c:pt>
                <c:pt idx="149">
                  <c:v>44.366753999999915</c:v>
                </c:pt>
                <c:pt idx="150">
                  <c:v>44.083145999999907</c:v>
                </c:pt>
                <c:pt idx="151">
                  <c:v>43.799537999999913</c:v>
                </c:pt>
                <c:pt idx="152">
                  <c:v>43.515929999999912</c:v>
                </c:pt>
                <c:pt idx="153">
                  <c:v>43.232321999999897</c:v>
                </c:pt>
                <c:pt idx="154">
                  <c:v>42.948713999999896</c:v>
                </c:pt>
                <c:pt idx="155">
                  <c:v>42.665105999999902</c:v>
                </c:pt>
                <c:pt idx="156">
                  <c:v>42.381497999999894</c:v>
                </c:pt>
                <c:pt idx="157">
                  <c:v>42.097889999999893</c:v>
                </c:pt>
                <c:pt idx="158">
                  <c:v>41.814281999999885</c:v>
                </c:pt>
                <c:pt idx="159">
                  <c:v>41.530673999999891</c:v>
                </c:pt>
                <c:pt idx="160">
                  <c:v>41.247065999999876</c:v>
                </c:pt>
                <c:pt idx="161">
                  <c:v>40.963457999999882</c:v>
                </c:pt>
                <c:pt idx="162">
                  <c:v>40.679849999999874</c:v>
                </c:pt>
                <c:pt idx="163">
                  <c:v>40.396241999999866</c:v>
                </c:pt>
                <c:pt idx="164">
                  <c:v>40.112633999999865</c:v>
                </c:pt>
                <c:pt idx="165">
                  <c:v>39.829025999999864</c:v>
                </c:pt>
                <c:pt idx="166">
                  <c:v>39.545417999999842</c:v>
                </c:pt>
                <c:pt idx="167">
                  <c:v>39.261809999999862</c:v>
                </c:pt>
                <c:pt idx="168">
                  <c:v>38.978201999999854</c:v>
                </c:pt>
                <c:pt idx="169">
                  <c:v>38.694593999999832</c:v>
                </c:pt>
                <c:pt idx="170">
                  <c:v>38.410985999999845</c:v>
                </c:pt>
                <c:pt idx="171">
                  <c:v>38.127377999999851</c:v>
                </c:pt>
                <c:pt idx="172">
                  <c:v>37.843769999999836</c:v>
                </c:pt>
                <c:pt idx="173">
                  <c:v>37.560161999999835</c:v>
                </c:pt>
                <c:pt idx="174">
                  <c:v>37.276553999999834</c:v>
                </c:pt>
                <c:pt idx="175">
                  <c:v>36.992945999999819</c:v>
                </c:pt>
                <c:pt idx="176">
                  <c:v>36.709337999999825</c:v>
                </c:pt>
                <c:pt idx="177">
                  <c:v>36.425729999999817</c:v>
                </c:pt>
                <c:pt idx="178">
                  <c:v>36.142121999999809</c:v>
                </c:pt>
                <c:pt idx="179">
                  <c:v>35.858513999999815</c:v>
                </c:pt>
                <c:pt idx="180">
                  <c:v>35.574905999999807</c:v>
                </c:pt>
                <c:pt idx="181">
                  <c:v>35.291297999999799</c:v>
                </c:pt>
                <c:pt idx="182">
                  <c:v>35.007689999999805</c:v>
                </c:pt>
                <c:pt idx="183">
                  <c:v>34.72408199999979</c:v>
                </c:pt>
                <c:pt idx="184">
                  <c:v>34.440473999999789</c:v>
                </c:pt>
                <c:pt idx="185">
                  <c:v>34.156865999999781</c:v>
                </c:pt>
                <c:pt idx="186">
                  <c:v>33.873257999999801</c:v>
                </c:pt>
                <c:pt idx="187">
                  <c:v>33.589649999999786</c:v>
                </c:pt>
                <c:pt idx="188">
                  <c:v>33.306041999999778</c:v>
                </c:pt>
                <c:pt idx="189">
                  <c:v>33.022433999999784</c:v>
                </c:pt>
                <c:pt idx="190">
                  <c:v>32.738825999999783</c:v>
                </c:pt>
                <c:pt idx="191">
                  <c:v>32.455217999999775</c:v>
                </c:pt>
                <c:pt idx="192">
                  <c:v>32.171609999999781</c:v>
                </c:pt>
                <c:pt idx="193">
                  <c:v>31.88800199999978</c:v>
                </c:pt>
                <c:pt idx="194">
                  <c:v>31.604393999999782</c:v>
                </c:pt>
                <c:pt idx="195">
                  <c:v>31.320785999999782</c:v>
                </c:pt>
                <c:pt idx="196">
                  <c:v>31.037177999999788</c:v>
                </c:pt>
                <c:pt idx="197">
                  <c:v>30.75356999999978</c:v>
                </c:pt>
                <c:pt idx="198">
                  <c:v>30.469961999999782</c:v>
                </c:pt>
                <c:pt idx="199">
                  <c:v>30.186353999999781</c:v>
                </c:pt>
                <c:pt idx="200">
                  <c:v>29.902745999999784</c:v>
                </c:pt>
                <c:pt idx="201">
                  <c:v>29.619137999999783</c:v>
                </c:pt>
                <c:pt idx="202">
                  <c:v>29.335529999999785</c:v>
                </c:pt>
                <c:pt idx="203">
                  <c:v>29.051921999999784</c:v>
                </c:pt>
                <c:pt idx="204">
                  <c:v>28.768313999999783</c:v>
                </c:pt>
                <c:pt idx="205">
                  <c:v>28.484705999999786</c:v>
                </c:pt>
                <c:pt idx="206">
                  <c:v>28.201097999999785</c:v>
                </c:pt>
                <c:pt idx="207">
                  <c:v>27.917489999999788</c:v>
                </c:pt>
                <c:pt idx="208">
                  <c:v>27.633881999999787</c:v>
                </c:pt>
                <c:pt idx="209">
                  <c:v>27.350273999999779</c:v>
                </c:pt>
                <c:pt idx="210">
                  <c:v>27.066665999999785</c:v>
                </c:pt>
                <c:pt idx="211">
                  <c:v>26.783057999999784</c:v>
                </c:pt>
                <c:pt idx="212">
                  <c:v>26.499449999999779</c:v>
                </c:pt>
                <c:pt idx="213">
                  <c:v>26.215841999999789</c:v>
                </c:pt>
                <c:pt idx="214">
                  <c:v>25.932233999999784</c:v>
                </c:pt>
                <c:pt idx="215">
                  <c:v>25.64862599999978</c:v>
                </c:pt>
                <c:pt idx="216">
                  <c:v>25.36501799999979</c:v>
                </c:pt>
                <c:pt idx="217">
                  <c:v>25.081409999999785</c:v>
                </c:pt>
                <c:pt idx="218">
                  <c:v>24.797801999999784</c:v>
                </c:pt>
                <c:pt idx="219">
                  <c:v>24.514193999999783</c:v>
                </c:pt>
                <c:pt idx="220">
                  <c:v>24.230585999999786</c:v>
                </c:pt>
                <c:pt idx="221">
                  <c:v>23.946977999999785</c:v>
                </c:pt>
                <c:pt idx="222">
                  <c:v>23.663369999999997</c:v>
                </c:pt>
                <c:pt idx="223">
                  <c:v>23.479031111111105</c:v>
                </c:pt>
                <c:pt idx="224">
                  <c:v>23.294692222222217</c:v>
                </c:pt>
                <c:pt idx="225">
                  <c:v>23.110353333333332</c:v>
                </c:pt>
                <c:pt idx="226">
                  <c:v>22.926014444444437</c:v>
                </c:pt>
                <c:pt idx="227">
                  <c:v>22.741675555555549</c:v>
                </c:pt>
                <c:pt idx="228">
                  <c:v>22.557336666666664</c:v>
                </c:pt>
                <c:pt idx="229">
                  <c:v>22.372997777777766</c:v>
                </c:pt>
                <c:pt idx="230">
                  <c:v>22.188658888888877</c:v>
                </c:pt>
                <c:pt idx="231">
                  <c:v>22.004319999999993</c:v>
                </c:pt>
                <c:pt idx="232">
                  <c:v>21.819981111111101</c:v>
                </c:pt>
                <c:pt idx="233">
                  <c:v>21.635642222222213</c:v>
                </c:pt>
                <c:pt idx="234">
                  <c:v>21.451303333333325</c:v>
                </c:pt>
                <c:pt idx="235">
                  <c:v>21.266964444444437</c:v>
                </c:pt>
                <c:pt idx="236">
                  <c:v>21.082625555555545</c:v>
                </c:pt>
                <c:pt idx="237">
                  <c:v>20.89828666666666</c:v>
                </c:pt>
                <c:pt idx="238">
                  <c:v>20.713947777777765</c:v>
                </c:pt>
                <c:pt idx="239">
                  <c:v>20.529608888888873</c:v>
                </c:pt>
                <c:pt idx="240">
                  <c:v>20.345269999999999</c:v>
                </c:pt>
                <c:pt idx="241">
                  <c:v>0</c:v>
                </c:pt>
              </c:numCache>
            </c:numRef>
          </c:yVal>
          <c:smooth val="0"/>
          <c:extLst>
            <c:ext xmlns:c16="http://schemas.microsoft.com/office/drawing/2014/chart" uri="{C3380CC4-5D6E-409C-BE32-E72D297353CC}">
              <c16:uniqueId val="{00000000-9CCC-4AE6-A716-66D52E6BA850}"/>
            </c:ext>
          </c:extLst>
        </c:ser>
        <c:dLbls>
          <c:showLegendKey val="0"/>
          <c:showVal val="0"/>
          <c:showCatName val="0"/>
          <c:showSerName val="0"/>
          <c:showPercent val="0"/>
          <c:showBubbleSize val="0"/>
        </c:dLbls>
        <c:axId val="783024624"/>
        <c:axId val="783025016"/>
      </c:scatterChart>
      <c:scatterChart>
        <c:scatterStyle val="smoothMarker"/>
        <c:varyColors val="0"/>
        <c:ser>
          <c:idx val="3"/>
          <c:order val="3"/>
          <c:tx>
            <c:v>Sonde Shape Factor</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'Fig 5-26 Plume SJ'!$A$4:$A$231</c:f>
              <c:numCache>
                <c:formatCode>m/d/yy\ h:mm;@</c:formatCode>
                <c:ptCount val="228"/>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pt idx="197">
                  <c:v>42226.145837615739</c:v>
                </c:pt>
                <c:pt idx="198">
                  <c:v>42226.156254340276</c:v>
                </c:pt>
                <c:pt idx="199">
                  <c:v>42226.166671064813</c:v>
                </c:pt>
                <c:pt idx="200">
                  <c:v>42226.17708778935</c:v>
                </c:pt>
                <c:pt idx="201">
                  <c:v>42226.187504456022</c:v>
                </c:pt>
                <c:pt idx="202">
                  <c:v>42226.197921180552</c:v>
                </c:pt>
                <c:pt idx="203">
                  <c:v>42226.208337905089</c:v>
                </c:pt>
                <c:pt idx="204">
                  <c:v>42226.218754629626</c:v>
                </c:pt>
                <c:pt idx="205">
                  <c:v>42226.229171354164</c:v>
                </c:pt>
                <c:pt idx="206">
                  <c:v>42226.239588078701</c:v>
                </c:pt>
                <c:pt idx="207">
                  <c:v>42226.250004803238</c:v>
                </c:pt>
                <c:pt idx="208">
                  <c:v>42226.260421527775</c:v>
                </c:pt>
                <c:pt idx="209">
                  <c:v>42226.270838252312</c:v>
                </c:pt>
                <c:pt idx="210">
                  <c:v>42226.28125497685</c:v>
                </c:pt>
                <c:pt idx="211">
                  <c:v>42226.291671701387</c:v>
                </c:pt>
                <c:pt idx="212">
                  <c:v>42226.302088425924</c:v>
                </c:pt>
                <c:pt idx="213">
                  <c:v>42226.312505150461</c:v>
                </c:pt>
                <c:pt idx="214">
                  <c:v>42226.322921817133</c:v>
                </c:pt>
                <c:pt idx="215">
                  <c:v>42226.33333854167</c:v>
                </c:pt>
                <c:pt idx="216">
                  <c:v>42226.343755266207</c:v>
                </c:pt>
                <c:pt idx="217">
                  <c:v>42226.354171990744</c:v>
                </c:pt>
                <c:pt idx="218">
                  <c:v>42226.364588715274</c:v>
                </c:pt>
                <c:pt idx="219">
                  <c:v>42226.375005439812</c:v>
                </c:pt>
                <c:pt idx="220">
                  <c:v>42226.385422164349</c:v>
                </c:pt>
                <c:pt idx="221">
                  <c:v>42226.395838888886</c:v>
                </c:pt>
                <c:pt idx="222">
                  <c:v>42226.406255613423</c:v>
                </c:pt>
                <c:pt idx="223">
                  <c:v>42226.41667233796</c:v>
                </c:pt>
                <c:pt idx="224">
                  <c:v>42226.427089062498</c:v>
                </c:pt>
                <c:pt idx="225">
                  <c:v>42226.437505787035</c:v>
                </c:pt>
                <c:pt idx="226">
                  <c:v>42226.447916666664</c:v>
                </c:pt>
                <c:pt idx="227">
                  <c:v>42226.458333333336</c:v>
                </c:pt>
              </c:numCache>
            </c:numRef>
          </c:xVal>
          <c:yVal>
            <c:numRef>
              <c:f>'Fig 5-26 Plume SJ'!$AL$4:$AL$102</c:f>
              <c:numCache>
                <c:formatCode>0.000</c:formatCode>
                <c:ptCount val="99"/>
                <c:pt idx="0">
                  <c:v>1.0368171021377699</c:v>
                </c:pt>
                <c:pt idx="1">
                  <c:v>1.0380047505938244</c:v>
                </c:pt>
                <c:pt idx="2">
                  <c:v>1.0391923990498813</c:v>
                </c:pt>
                <c:pt idx="3">
                  <c:v>1.0403800475059382</c:v>
                </c:pt>
                <c:pt idx="4">
                  <c:v>1.0409738717339667</c:v>
                </c:pt>
                <c:pt idx="5">
                  <c:v>1.0415676959619953</c:v>
                </c:pt>
                <c:pt idx="6">
                  <c:v>1.0415676959619953</c:v>
                </c:pt>
                <c:pt idx="7">
                  <c:v>1.0415676959619953</c:v>
                </c:pt>
                <c:pt idx="8">
                  <c:v>1.0421615201900238</c:v>
                </c:pt>
                <c:pt idx="9">
                  <c:v>1.0427553444180524</c:v>
                </c:pt>
                <c:pt idx="10">
                  <c:v>1.0433491686460807</c:v>
                </c:pt>
                <c:pt idx="11">
                  <c:v>1.0439429928741093</c:v>
                </c:pt>
                <c:pt idx="12">
                  <c:v>1.0451306413301662</c:v>
                </c:pt>
                <c:pt idx="13">
                  <c:v>1.0463182897862233</c:v>
                </c:pt>
                <c:pt idx="14">
                  <c:v>1.0480997624703088</c:v>
                </c:pt>
                <c:pt idx="15">
                  <c:v>1.0498812351543942</c:v>
                </c:pt>
                <c:pt idx="16">
                  <c:v>1.0528503562945368</c:v>
                </c:pt>
                <c:pt idx="17">
                  <c:v>1.0558194774346794</c:v>
                </c:pt>
                <c:pt idx="18">
                  <c:v>1.0593824228028503</c:v>
                </c:pt>
                <c:pt idx="19">
                  <c:v>1.0629453681710213</c:v>
                </c:pt>
                <c:pt idx="20">
                  <c:v>1.0676959619952493</c:v>
                </c:pt>
                <c:pt idx="21">
                  <c:v>1.0724465558194773</c:v>
                </c:pt>
                <c:pt idx="22">
                  <c:v>1.076603325415677</c:v>
                </c:pt>
                <c:pt idx="23">
                  <c:v>1.0807600950118765</c:v>
                </c:pt>
                <c:pt idx="24">
                  <c:v>1.0861045130641331</c:v>
                </c:pt>
                <c:pt idx="25">
                  <c:v>1.0914489311163895</c:v>
                </c:pt>
                <c:pt idx="26">
                  <c:v>1.0985748218527316</c:v>
                </c:pt>
                <c:pt idx="27">
                  <c:v>1.1057007125890737</c:v>
                </c:pt>
                <c:pt idx="28">
                  <c:v>1.1146080760095012</c:v>
                </c:pt>
                <c:pt idx="29">
                  <c:v>1.1235154394299287</c:v>
                </c:pt>
                <c:pt idx="30">
                  <c:v>1.1282660332541568</c:v>
                </c:pt>
                <c:pt idx="31">
                  <c:v>1.1330166270783848</c:v>
                </c:pt>
                <c:pt idx="32">
                  <c:v>1.1336104513064134</c:v>
                </c:pt>
                <c:pt idx="33">
                  <c:v>1.1342042755344419</c:v>
                </c:pt>
                <c:pt idx="34">
                  <c:v>1.1318289786223279</c:v>
                </c:pt>
                <c:pt idx="35">
                  <c:v>1.1294536817102139</c:v>
                </c:pt>
                <c:pt idx="36">
                  <c:v>1.1264845605700713</c:v>
                </c:pt>
                <c:pt idx="37">
                  <c:v>1.1235154394299287</c:v>
                </c:pt>
                <c:pt idx="38">
                  <c:v>1.1193586698337292</c:v>
                </c:pt>
                <c:pt idx="39">
                  <c:v>1.1152019002375297</c:v>
                </c:pt>
                <c:pt idx="40">
                  <c:v>1.1104513064133017</c:v>
                </c:pt>
                <c:pt idx="41">
                  <c:v>1.1057007125890737</c:v>
                </c:pt>
                <c:pt idx="42">
                  <c:v>1.1015439429928742</c:v>
                </c:pt>
                <c:pt idx="43">
                  <c:v>1.0973871733966747</c:v>
                </c:pt>
                <c:pt idx="44">
                  <c:v>1.093230403800475</c:v>
                </c:pt>
                <c:pt idx="45">
                  <c:v>1.0890736342042755</c:v>
                </c:pt>
                <c:pt idx="46">
                  <c:v>1.0855106888361044</c:v>
                </c:pt>
                <c:pt idx="47">
                  <c:v>1.0819477434679334</c:v>
                </c:pt>
                <c:pt idx="48">
                  <c:v>1.0789786223277908</c:v>
                </c:pt>
                <c:pt idx="49">
                  <c:v>1.0760095011876485</c:v>
                </c:pt>
                <c:pt idx="50">
                  <c:v>1.0736342042755345</c:v>
                </c:pt>
                <c:pt idx="51">
                  <c:v>1.0712589073634204</c:v>
                </c:pt>
                <c:pt idx="52">
                  <c:v>1.0694774346793348</c:v>
                </c:pt>
                <c:pt idx="53">
                  <c:v>1.0676959619952493</c:v>
                </c:pt>
                <c:pt idx="54">
                  <c:v>1.0665083135391924</c:v>
                </c:pt>
                <c:pt idx="55">
                  <c:v>1.0653206650831355</c:v>
                </c:pt>
                <c:pt idx="56">
                  <c:v>1.0647268408551069</c:v>
                </c:pt>
                <c:pt idx="57">
                  <c:v>1.0641330166270784</c:v>
                </c:pt>
                <c:pt idx="58">
                  <c:v>1.0629453681710213</c:v>
                </c:pt>
                <c:pt idx="59">
                  <c:v>1.0617577197149644</c:v>
                </c:pt>
                <c:pt idx="60">
                  <c:v>1.0617577197149644</c:v>
                </c:pt>
                <c:pt idx="61">
                  <c:v>1.0617577197149644</c:v>
                </c:pt>
                <c:pt idx="62">
                  <c:v>1.0611638954869358</c:v>
                </c:pt>
                <c:pt idx="63">
                  <c:v>1.0605700712589075</c:v>
                </c:pt>
                <c:pt idx="64">
                  <c:v>1.0599762470308789</c:v>
                </c:pt>
                <c:pt idx="65">
                  <c:v>1.0593824228028503</c:v>
                </c:pt>
                <c:pt idx="66">
                  <c:v>1.0587885985748218</c:v>
                </c:pt>
                <c:pt idx="67">
                  <c:v>1.0581947743467932</c:v>
                </c:pt>
                <c:pt idx="68">
                  <c:v>1.0569999999999999</c:v>
                </c:pt>
                <c:pt idx="69">
                  <c:v>1.056</c:v>
                </c:pt>
                <c:pt idx="70">
                  <c:v>1.054</c:v>
                </c:pt>
                <c:pt idx="71">
                  <c:v>1.0529999999999999</c:v>
                </c:pt>
              </c:numCache>
            </c:numRef>
          </c:yVal>
          <c:smooth val="1"/>
          <c:extLst>
            <c:ext xmlns:c16="http://schemas.microsoft.com/office/drawing/2014/chart" uri="{C3380CC4-5D6E-409C-BE32-E72D297353CC}">
              <c16:uniqueId val="{00000000-9F73-4A33-AE5C-FE0274FAE9DB}"/>
            </c:ext>
          </c:extLst>
        </c:ser>
        <c:dLbls>
          <c:showLegendKey val="0"/>
          <c:showVal val="0"/>
          <c:showCatName val="0"/>
          <c:showSerName val="0"/>
          <c:showPercent val="0"/>
          <c:showBubbleSize val="0"/>
        </c:dLbls>
        <c:axId val="690393080"/>
        <c:axId val="690392096"/>
      </c:scatterChart>
      <c:valAx>
        <c:axId val="783024624"/>
        <c:scaling>
          <c:orientation val="minMax"/>
          <c:max val="42226.5"/>
          <c:min val="42223.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783025016"/>
        <c:crosses val="autoZero"/>
        <c:crossBetween val="midCat"/>
        <c:majorUnit val="0.5"/>
        <c:minorUnit val="0.25"/>
      </c:valAx>
      <c:valAx>
        <c:axId val="783025016"/>
        <c:scaling>
          <c:orientation val="minMax"/>
          <c:min val="3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Concentration (mg/L)</a:t>
                </a:r>
              </a:p>
            </c:rich>
          </c:tx>
          <c:layout>
            <c:manualLayout>
              <c:xMode val="edge"/>
              <c:yMode val="edge"/>
              <c:x val="2.5396821164550904E-2"/>
              <c:y val="0.36246462765419102"/>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783024624"/>
        <c:crosses val="autoZero"/>
        <c:crossBetween val="midCat"/>
      </c:valAx>
      <c:valAx>
        <c:axId val="690392096"/>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Sonde Shape Factor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690393080"/>
        <c:crosses val="max"/>
        <c:crossBetween val="midCat"/>
      </c:valAx>
      <c:valAx>
        <c:axId val="690393080"/>
        <c:scaling>
          <c:orientation val="minMax"/>
        </c:scaling>
        <c:delete val="1"/>
        <c:axPos val="b"/>
        <c:numFmt formatCode="m/d/yy\ h:mm;@" sourceLinked="1"/>
        <c:majorTickMark val="out"/>
        <c:minorTickMark val="none"/>
        <c:tickLblPos val="nextTo"/>
        <c:crossAx val="690392096"/>
        <c:crosses val="autoZero"/>
        <c:crossBetween val="midCat"/>
      </c:valAx>
      <c:spPr>
        <a:noFill/>
        <a:ln>
          <a:solidFill>
            <a:schemeClr val="bg1">
              <a:lumMod val="50000"/>
            </a:schemeClr>
          </a:solidFill>
        </a:ln>
        <a:effectLst/>
      </c:spPr>
    </c:plotArea>
    <c:legend>
      <c:legendPos val="t"/>
      <c:layout>
        <c:manualLayout>
          <c:xMode val="edge"/>
          <c:yMode val="edge"/>
          <c:x val="0.11340884651211482"/>
          <c:y val="0.11922985247385334"/>
          <c:w val="0.80865755243178761"/>
          <c:h val="0.10357966174443754"/>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b="1"/>
              <a:t>Mass of Summed Metals Minus Major Cations During GKM Plume </a:t>
            </a:r>
            <a:br>
              <a:rPr lang="en-US" sz="1100" b="1"/>
            </a:br>
            <a:r>
              <a:rPr lang="en-US" sz="1100" b="1"/>
              <a:t>SJ at Farmington  RK 196</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lumMod val="40000"/>
                <a:lumOff val="60000"/>
              </a:schemeClr>
            </a:solidFill>
            <a:ln>
              <a:noFill/>
            </a:ln>
            <a:effectLst/>
          </c:spPr>
          <c:invertIfNegative val="0"/>
          <c:cat>
            <c:strRef>
              <c:f>'Fig 5-26 Plume SJ'!$AT$61:$AT$63</c:f>
              <c:strCache>
                <c:ptCount val="3"/>
                <c:pt idx="0">
                  <c:v>GKM Fit to Observations with Background</c:v>
                </c:pt>
                <c:pt idx="1">
                  <c:v>Sonde Modeled GKM with Background</c:v>
                </c:pt>
                <c:pt idx="2">
                  <c:v>Sonde Modeled GKM without Background</c:v>
                </c:pt>
              </c:strCache>
            </c:strRef>
          </c:cat>
          <c:val>
            <c:numRef>
              <c:f>'Fig 5-26 Plume SJ'!$AS$61:$AS$63</c:f>
              <c:numCache>
                <c:formatCode>#,##0</c:formatCode>
                <c:ptCount val="3"/>
                <c:pt idx="0">
                  <c:v>161287.61021593926</c:v>
                </c:pt>
                <c:pt idx="1">
                  <c:v>146112.14322334746</c:v>
                </c:pt>
                <c:pt idx="2">
                  <c:v>41635.811703347499</c:v>
                </c:pt>
              </c:numCache>
            </c:numRef>
          </c:val>
          <c:extLst>
            <c:ext xmlns:c16="http://schemas.microsoft.com/office/drawing/2014/chart" uri="{C3380CC4-5D6E-409C-BE32-E72D297353CC}">
              <c16:uniqueId val="{00000000-4202-418E-842E-7251B7496124}"/>
            </c:ext>
          </c:extLst>
        </c:ser>
        <c:dLbls>
          <c:showLegendKey val="0"/>
          <c:showVal val="0"/>
          <c:showCatName val="0"/>
          <c:showSerName val="0"/>
          <c:showPercent val="0"/>
          <c:showBubbleSize val="0"/>
        </c:dLbls>
        <c:gapWidth val="219"/>
        <c:overlap val="-27"/>
        <c:axId val="537137608"/>
        <c:axId val="644002120"/>
      </c:barChart>
      <c:catAx>
        <c:axId val="537137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644002120"/>
        <c:crosses val="autoZero"/>
        <c:auto val="1"/>
        <c:lblAlgn val="ctr"/>
        <c:lblOffset val="100"/>
        <c:noMultiLvlLbl val="0"/>
      </c:catAx>
      <c:valAx>
        <c:axId val="6440021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b="1">
                    <a:solidFill>
                      <a:sysClr val="windowText" lastClr="000000"/>
                    </a:solidFill>
                  </a:rPr>
                  <a:t>Metal Mass (kg)</a:t>
                </a:r>
              </a:p>
            </c:rich>
          </c:tx>
          <c:layout>
            <c:manualLayout>
              <c:xMode val="edge"/>
              <c:yMode val="edge"/>
              <c:x val="1.9594595868746036E-2"/>
              <c:y val="0.3564113214513476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5371376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baseline="0"/>
              <a:t>San Juan River at Farmington (RK 196.1) </a:t>
            </a:r>
            <a:endParaRPr lang="en-US" sz="1200" b="1"/>
          </a:p>
        </c:rich>
      </c:tx>
      <c:layout>
        <c:manualLayout>
          <c:xMode val="edge"/>
          <c:yMode val="edge"/>
          <c:x val="0.22803307271936957"/>
          <c:y val="4.917244289363353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507735783493"/>
          <c:y val="0.16207453971394209"/>
          <c:w val="0.78225802045245429"/>
          <c:h val="0.7338087726385345"/>
        </c:manualLayout>
      </c:layout>
      <c:scatterChart>
        <c:scatterStyle val="lineMarker"/>
        <c:varyColors val="0"/>
        <c:ser>
          <c:idx val="0"/>
          <c:order val="0"/>
          <c:tx>
            <c:v> Plume reconstructed from samples</c:v>
          </c:tx>
          <c:spPr>
            <a:ln w="19050" cap="rnd">
              <a:solidFill>
                <a:schemeClr val="accent2">
                  <a:lumMod val="75000"/>
                </a:schemeClr>
              </a:solidFill>
              <a:round/>
            </a:ln>
            <a:effectLst/>
          </c:spPr>
          <c:marker>
            <c:symbol val="none"/>
          </c:marker>
          <c:xVal>
            <c:numRef>
              <c:f>'Fig 5-26 Plume SJ'!$A$4:$A$245</c:f>
              <c:numCache>
                <c:formatCode>m/d/yy\ h:mm;@</c:formatCode>
                <c:ptCount val="242"/>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pt idx="197">
                  <c:v>42226.145837615739</c:v>
                </c:pt>
                <c:pt idx="198">
                  <c:v>42226.156254340276</c:v>
                </c:pt>
                <c:pt idx="199">
                  <c:v>42226.166671064813</c:v>
                </c:pt>
                <c:pt idx="200">
                  <c:v>42226.17708778935</c:v>
                </c:pt>
                <c:pt idx="201">
                  <c:v>42226.187504456022</c:v>
                </c:pt>
                <c:pt idx="202">
                  <c:v>42226.197921180552</c:v>
                </c:pt>
                <c:pt idx="203">
                  <c:v>42226.208337905089</c:v>
                </c:pt>
                <c:pt idx="204">
                  <c:v>42226.218754629626</c:v>
                </c:pt>
                <c:pt idx="205">
                  <c:v>42226.229171354164</c:v>
                </c:pt>
                <c:pt idx="206">
                  <c:v>42226.239588078701</c:v>
                </c:pt>
                <c:pt idx="207">
                  <c:v>42226.250004803238</c:v>
                </c:pt>
                <c:pt idx="208">
                  <c:v>42226.260421527775</c:v>
                </c:pt>
                <c:pt idx="209">
                  <c:v>42226.270838252312</c:v>
                </c:pt>
                <c:pt idx="210">
                  <c:v>42226.28125497685</c:v>
                </c:pt>
                <c:pt idx="211">
                  <c:v>42226.291671701387</c:v>
                </c:pt>
                <c:pt idx="212">
                  <c:v>42226.302088425924</c:v>
                </c:pt>
                <c:pt idx="213">
                  <c:v>42226.312505150461</c:v>
                </c:pt>
                <c:pt idx="214">
                  <c:v>42226.322921817133</c:v>
                </c:pt>
                <c:pt idx="215">
                  <c:v>42226.33333854167</c:v>
                </c:pt>
                <c:pt idx="216">
                  <c:v>42226.343755266207</c:v>
                </c:pt>
                <c:pt idx="217">
                  <c:v>42226.354171990744</c:v>
                </c:pt>
                <c:pt idx="218">
                  <c:v>42226.364588715274</c:v>
                </c:pt>
                <c:pt idx="219">
                  <c:v>42226.375005439812</c:v>
                </c:pt>
                <c:pt idx="220">
                  <c:v>42226.385422164349</c:v>
                </c:pt>
                <c:pt idx="221">
                  <c:v>42226.395838888886</c:v>
                </c:pt>
                <c:pt idx="222">
                  <c:v>42226.406255613423</c:v>
                </c:pt>
                <c:pt idx="223">
                  <c:v>42226.41667233796</c:v>
                </c:pt>
                <c:pt idx="224">
                  <c:v>42226.427089062498</c:v>
                </c:pt>
                <c:pt idx="225">
                  <c:v>42226.437505787035</c:v>
                </c:pt>
                <c:pt idx="226">
                  <c:v>42226.447916666664</c:v>
                </c:pt>
                <c:pt idx="227">
                  <c:v>42226.458333333336</c:v>
                </c:pt>
                <c:pt idx="228">
                  <c:v>42226.468750057873</c:v>
                </c:pt>
                <c:pt idx="229">
                  <c:v>42226.47916678241</c:v>
                </c:pt>
                <c:pt idx="230">
                  <c:v>42226.489583506947</c:v>
                </c:pt>
                <c:pt idx="231">
                  <c:v>42226.500000231485</c:v>
                </c:pt>
                <c:pt idx="232">
                  <c:v>42226.510416956022</c:v>
                </c:pt>
                <c:pt idx="233">
                  <c:v>42226.520833680559</c:v>
                </c:pt>
                <c:pt idx="234">
                  <c:v>42226.531250405096</c:v>
                </c:pt>
                <c:pt idx="235">
                  <c:v>42226.541667129626</c:v>
                </c:pt>
                <c:pt idx="236">
                  <c:v>42226.552083854163</c:v>
                </c:pt>
                <c:pt idx="237">
                  <c:v>42226.562500578701</c:v>
                </c:pt>
                <c:pt idx="238">
                  <c:v>42226.572917303238</c:v>
                </c:pt>
                <c:pt idx="239">
                  <c:v>42226.583334027775</c:v>
                </c:pt>
                <c:pt idx="240">
                  <c:v>42226.593750752312</c:v>
                </c:pt>
                <c:pt idx="241">
                  <c:v>42226.604167476849</c:v>
                </c:pt>
              </c:numCache>
            </c:numRef>
          </c:xVal>
          <c:yVal>
            <c:numRef>
              <c:f>'Fig 5-26 Plume SJ'!$E$4:$E$245</c:f>
              <c:numCache>
                <c:formatCode>0.0</c:formatCode>
                <c:ptCount val="242"/>
                <c:pt idx="0">
                  <c:v>6.2287069999999991</c:v>
                </c:pt>
                <c:pt idx="1">
                  <c:v>10.0860343</c:v>
                </c:pt>
                <c:pt idx="2">
                  <c:v>13.943361600000001</c:v>
                </c:pt>
                <c:pt idx="3">
                  <c:v>17.800688900000001</c:v>
                </c:pt>
                <c:pt idx="4">
                  <c:v>21.658016200000006</c:v>
                </c:pt>
                <c:pt idx="5">
                  <c:v>25.515343500000007</c:v>
                </c:pt>
                <c:pt idx="6">
                  <c:v>29.372670799999998</c:v>
                </c:pt>
                <c:pt idx="7">
                  <c:v>33.229998099999989</c:v>
                </c:pt>
                <c:pt idx="8">
                  <c:v>37.087325399999997</c:v>
                </c:pt>
                <c:pt idx="9">
                  <c:v>40.944652699999992</c:v>
                </c:pt>
                <c:pt idx="10">
                  <c:v>44.80198</c:v>
                </c:pt>
                <c:pt idx="11">
                  <c:v>45.571707318174596</c:v>
                </c:pt>
                <c:pt idx="12">
                  <c:v>46.341434636349199</c:v>
                </c:pt>
                <c:pt idx="13">
                  <c:v>47.111161954523816</c:v>
                </c:pt>
                <c:pt idx="14">
                  <c:v>47.849312129841259</c:v>
                </c:pt>
                <c:pt idx="15">
                  <c:v>48.624954798665222</c:v>
                </c:pt>
                <c:pt idx="16">
                  <c:v>49.400597467489185</c:v>
                </c:pt>
                <c:pt idx="17">
                  <c:v>50.176240136313133</c:v>
                </c:pt>
                <c:pt idx="18">
                  <c:v>50.951882805137089</c:v>
                </c:pt>
                <c:pt idx="19">
                  <c:v>51.727525473961038</c:v>
                </c:pt>
                <c:pt idx="20">
                  <c:v>52.503168142784993</c:v>
                </c:pt>
                <c:pt idx="21">
                  <c:v>53.278810811608949</c:v>
                </c:pt>
                <c:pt idx="22">
                  <c:v>54.054453480432905</c:v>
                </c:pt>
                <c:pt idx="23">
                  <c:v>54.830096149256853</c:v>
                </c:pt>
                <c:pt idx="24">
                  <c:v>55.605738818080809</c:v>
                </c:pt>
                <c:pt idx="25">
                  <c:v>56.381381486904772</c:v>
                </c:pt>
                <c:pt idx="26">
                  <c:v>57.15702415572872</c:v>
                </c:pt>
                <c:pt idx="27">
                  <c:v>57.934389454855719</c:v>
                </c:pt>
                <c:pt idx="28">
                  <c:v>58.711754753982696</c:v>
                </c:pt>
                <c:pt idx="29">
                  <c:v>59.489120053109687</c:v>
                </c:pt>
                <c:pt idx="30">
                  <c:v>60.266485352236671</c:v>
                </c:pt>
                <c:pt idx="31">
                  <c:v>61.07260800000001</c:v>
                </c:pt>
                <c:pt idx="32">
                  <c:v>61.53065256</c:v>
                </c:pt>
                <c:pt idx="33">
                  <c:v>61.988697119999998</c:v>
                </c:pt>
                <c:pt idx="34">
                  <c:v>61.754192645333333</c:v>
                </c:pt>
                <c:pt idx="35">
                  <c:v>61.519688170666662</c:v>
                </c:pt>
                <c:pt idx="36">
                  <c:v>61.285183695999997</c:v>
                </c:pt>
                <c:pt idx="37">
                  <c:v>61.050679221333326</c:v>
                </c:pt>
                <c:pt idx="38">
                  <c:v>60.816174746666661</c:v>
                </c:pt>
                <c:pt idx="39">
                  <c:v>60.581670271999997</c:v>
                </c:pt>
                <c:pt idx="40">
                  <c:v>60.347165797333325</c:v>
                </c:pt>
                <c:pt idx="41">
                  <c:v>60.112661322666646</c:v>
                </c:pt>
                <c:pt idx="42">
                  <c:v>59.878156847999996</c:v>
                </c:pt>
                <c:pt idx="43">
                  <c:v>59.643652373333332</c:v>
                </c:pt>
                <c:pt idx="44">
                  <c:v>59.409147898666667</c:v>
                </c:pt>
                <c:pt idx="45">
                  <c:v>59.17464342400001</c:v>
                </c:pt>
                <c:pt idx="46">
                  <c:v>58.940138949333338</c:v>
                </c:pt>
                <c:pt idx="47">
                  <c:v>58.705634474666674</c:v>
                </c:pt>
                <c:pt idx="48">
                  <c:v>58.471129999999995</c:v>
                </c:pt>
                <c:pt idx="49">
                  <c:v>55.875674466666666</c:v>
                </c:pt>
                <c:pt idx="50">
                  <c:v>53.280218933333323</c:v>
                </c:pt>
                <c:pt idx="51">
                  <c:v>50.684763400000008</c:v>
                </c:pt>
                <c:pt idx="52">
                  <c:v>48.089307866666658</c:v>
                </c:pt>
                <c:pt idx="53">
                  <c:v>45.493852333333322</c:v>
                </c:pt>
                <c:pt idx="54">
                  <c:v>42.898396800000008</c:v>
                </c:pt>
                <c:pt idx="55">
                  <c:v>42.761260171771774</c:v>
                </c:pt>
                <c:pt idx="56">
                  <c:v>42.62412354354354</c:v>
                </c:pt>
                <c:pt idx="57">
                  <c:v>42.48698691531532</c:v>
                </c:pt>
                <c:pt idx="58">
                  <c:v>42.349850287087087</c:v>
                </c:pt>
                <c:pt idx="59">
                  <c:v>42.212713658858874</c:v>
                </c:pt>
                <c:pt idx="60">
                  <c:v>42.075577030630647</c:v>
                </c:pt>
                <c:pt idx="61">
                  <c:v>41.938440402402421</c:v>
                </c:pt>
                <c:pt idx="62">
                  <c:v>41.801303774174208</c:v>
                </c:pt>
                <c:pt idx="63">
                  <c:v>41.664167145945974</c:v>
                </c:pt>
                <c:pt idx="64">
                  <c:v>41.527030517717748</c:v>
                </c:pt>
                <c:pt idx="65">
                  <c:v>41.389893889489514</c:v>
                </c:pt>
                <c:pt idx="66">
                  <c:v>41.252757261261308</c:v>
                </c:pt>
                <c:pt idx="67">
                  <c:v>41.115620633033075</c:v>
                </c:pt>
                <c:pt idx="68">
                  <c:v>40.978484004804841</c:v>
                </c:pt>
                <c:pt idx="69">
                  <c:v>40.841347376576621</c:v>
                </c:pt>
                <c:pt idx="70">
                  <c:v>40.70421074834838</c:v>
                </c:pt>
                <c:pt idx="71">
                  <c:v>40.613824120120135</c:v>
                </c:pt>
                <c:pt idx="72">
                  <c:v>39.894307491891908</c:v>
                </c:pt>
                <c:pt idx="73">
                  <c:v>39.174790863663674</c:v>
                </c:pt>
                <c:pt idx="74">
                  <c:v>38.455274235435454</c:v>
                </c:pt>
                <c:pt idx="75">
                  <c:v>37.735757607207212</c:v>
                </c:pt>
                <c:pt idx="76">
                  <c:v>37.016240978978999</c:v>
                </c:pt>
                <c:pt idx="77">
                  <c:v>36.296724350750779</c:v>
                </c:pt>
                <c:pt idx="78">
                  <c:v>35.577207722522544</c:v>
                </c:pt>
                <c:pt idx="79">
                  <c:v>34.857691094294317</c:v>
                </c:pt>
                <c:pt idx="80">
                  <c:v>34.138174466066097</c:v>
                </c:pt>
                <c:pt idx="81">
                  <c:v>33.418377999999997</c:v>
                </c:pt>
                <c:pt idx="82">
                  <c:v>34.410927307692297</c:v>
                </c:pt>
                <c:pt idx="83">
                  <c:v>35.403476615384612</c:v>
                </c:pt>
                <c:pt idx="84">
                  <c:v>36.396025923076927</c:v>
                </c:pt>
                <c:pt idx="85">
                  <c:v>37.388575230769227</c:v>
                </c:pt>
                <c:pt idx="86">
                  <c:v>38.381124538461549</c:v>
                </c:pt>
                <c:pt idx="87">
                  <c:v>39.373673846153856</c:v>
                </c:pt>
                <c:pt idx="88">
                  <c:v>40.366223153846157</c:v>
                </c:pt>
                <c:pt idx="89">
                  <c:v>41.358772461538479</c:v>
                </c:pt>
                <c:pt idx="90">
                  <c:v>42.351321769230779</c:v>
                </c:pt>
                <c:pt idx="91">
                  <c:v>43.343871076923079</c:v>
                </c:pt>
                <c:pt idx="92">
                  <c:v>44.336420384615394</c:v>
                </c:pt>
                <c:pt idx="93">
                  <c:v>45.328969692307716</c:v>
                </c:pt>
                <c:pt idx="94">
                  <c:v>46.321519000000023</c:v>
                </c:pt>
                <c:pt idx="95">
                  <c:v>47.314068307692338</c:v>
                </c:pt>
                <c:pt idx="96">
                  <c:v>48.306617615384638</c:v>
                </c:pt>
                <c:pt idx="97">
                  <c:v>49.299166923076953</c:v>
                </c:pt>
                <c:pt idx="98">
                  <c:v>50.291716230769261</c:v>
                </c:pt>
                <c:pt idx="99">
                  <c:v>51.284265538461561</c:v>
                </c:pt>
                <c:pt idx="100">
                  <c:v>52.27681484615389</c:v>
                </c:pt>
                <c:pt idx="101">
                  <c:v>53.26936415384619</c:v>
                </c:pt>
                <c:pt idx="102">
                  <c:v>54.261913461538477</c:v>
                </c:pt>
                <c:pt idx="103">
                  <c:v>55.254462769230791</c:v>
                </c:pt>
                <c:pt idx="104">
                  <c:v>56.247012076923099</c:v>
                </c:pt>
                <c:pt idx="105">
                  <c:v>57.239561384615406</c:v>
                </c:pt>
                <c:pt idx="106">
                  <c:v>58.232110692307714</c:v>
                </c:pt>
                <c:pt idx="107">
                  <c:v>59.22466</c:v>
                </c:pt>
                <c:pt idx="108">
                  <c:v>58.601070036036027</c:v>
                </c:pt>
                <c:pt idx="109">
                  <c:v>57.977480072072083</c:v>
                </c:pt>
                <c:pt idx="110">
                  <c:v>57.353890108108118</c:v>
                </c:pt>
                <c:pt idx="111">
                  <c:v>56.730300144144159</c:v>
                </c:pt>
                <c:pt idx="112">
                  <c:v>56.106710180180194</c:v>
                </c:pt>
                <c:pt idx="113">
                  <c:v>55.483120216216221</c:v>
                </c:pt>
                <c:pt idx="114">
                  <c:v>54.85953025225227</c:v>
                </c:pt>
                <c:pt idx="115">
                  <c:v>54.235940288288312</c:v>
                </c:pt>
                <c:pt idx="116">
                  <c:v>53.612350324324346</c:v>
                </c:pt>
                <c:pt idx="117">
                  <c:v>52.988760360360374</c:v>
                </c:pt>
                <c:pt idx="118">
                  <c:v>52.365170396396401</c:v>
                </c:pt>
                <c:pt idx="119">
                  <c:v>51.74158043243245</c:v>
                </c:pt>
                <c:pt idx="120">
                  <c:v>51.117990468468477</c:v>
                </c:pt>
                <c:pt idx="121">
                  <c:v>50.494400504504526</c:v>
                </c:pt>
                <c:pt idx="122">
                  <c:v>49.870810540540553</c:v>
                </c:pt>
                <c:pt idx="123">
                  <c:v>49.247220576576595</c:v>
                </c:pt>
                <c:pt idx="124">
                  <c:v>48.623630612612615</c:v>
                </c:pt>
                <c:pt idx="125">
                  <c:v>48.000040648648664</c:v>
                </c:pt>
                <c:pt idx="126">
                  <c:v>47.376450684684691</c:v>
                </c:pt>
                <c:pt idx="127">
                  <c:v>50.606129999999993</c:v>
                </c:pt>
                <c:pt idx="128">
                  <c:v>50.322521999999985</c:v>
                </c:pt>
                <c:pt idx="129">
                  <c:v>50.038913999999998</c:v>
                </c:pt>
                <c:pt idx="130">
                  <c:v>49.755305999999976</c:v>
                </c:pt>
                <c:pt idx="131">
                  <c:v>49.471697999999968</c:v>
                </c:pt>
                <c:pt idx="132">
                  <c:v>49.188089999999988</c:v>
                </c:pt>
                <c:pt idx="133">
                  <c:v>48.904481999999973</c:v>
                </c:pt>
                <c:pt idx="134">
                  <c:v>48.620873999999972</c:v>
                </c:pt>
                <c:pt idx="135">
                  <c:v>48.337265999999971</c:v>
                </c:pt>
                <c:pt idx="136">
                  <c:v>48.053657999999956</c:v>
                </c:pt>
                <c:pt idx="137">
                  <c:v>47.770049999999955</c:v>
                </c:pt>
                <c:pt idx="138">
                  <c:v>47.486441999999968</c:v>
                </c:pt>
                <c:pt idx="139">
                  <c:v>47.202833999999946</c:v>
                </c:pt>
                <c:pt idx="140">
                  <c:v>46.919225999999952</c:v>
                </c:pt>
                <c:pt idx="141">
                  <c:v>46.635617999999944</c:v>
                </c:pt>
                <c:pt idx="142">
                  <c:v>46.35200999999995</c:v>
                </c:pt>
                <c:pt idx="143">
                  <c:v>46.068401999999928</c:v>
                </c:pt>
                <c:pt idx="144">
                  <c:v>45.784793999999934</c:v>
                </c:pt>
                <c:pt idx="145">
                  <c:v>45.501185999999933</c:v>
                </c:pt>
                <c:pt idx="146">
                  <c:v>45.217577999999925</c:v>
                </c:pt>
                <c:pt idx="147">
                  <c:v>44.933969999999917</c:v>
                </c:pt>
                <c:pt idx="148">
                  <c:v>44.650361999999923</c:v>
                </c:pt>
                <c:pt idx="149">
                  <c:v>44.366753999999915</c:v>
                </c:pt>
                <c:pt idx="150">
                  <c:v>44.083145999999907</c:v>
                </c:pt>
                <c:pt idx="151">
                  <c:v>43.799537999999913</c:v>
                </c:pt>
                <c:pt idx="152">
                  <c:v>43.515929999999912</c:v>
                </c:pt>
                <c:pt idx="153">
                  <c:v>43.232321999999897</c:v>
                </c:pt>
                <c:pt idx="154">
                  <c:v>42.948713999999896</c:v>
                </c:pt>
                <c:pt idx="155">
                  <c:v>42.665105999999902</c:v>
                </c:pt>
                <c:pt idx="156">
                  <c:v>42.381497999999894</c:v>
                </c:pt>
                <c:pt idx="157">
                  <c:v>42.097889999999893</c:v>
                </c:pt>
                <c:pt idx="158">
                  <c:v>41.814281999999885</c:v>
                </c:pt>
                <c:pt idx="159">
                  <c:v>41.530673999999891</c:v>
                </c:pt>
                <c:pt idx="160">
                  <c:v>41.247065999999876</c:v>
                </c:pt>
                <c:pt idx="161">
                  <c:v>40.963457999999882</c:v>
                </c:pt>
                <c:pt idx="162">
                  <c:v>40.679849999999874</c:v>
                </c:pt>
                <c:pt idx="163">
                  <c:v>40.396241999999866</c:v>
                </c:pt>
                <c:pt idx="164">
                  <c:v>40.112633999999865</c:v>
                </c:pt>
                <c:pt idx="165">
                  <c:v>39.829025999999864</c:v>
                </c:pt>
                <c:pt idx="166">
                  <c:v>39.545417999999842</c:v>
                </c:pt>
                <c:pt idx="167">
                  <c:v>39.261809999999862</c:v>
                </c:pt>
                <c:pt idx="168">
                  <c:v>38.978201999999854</c:v>
                </c:pt>
                <c:pt idx="169">
                  <c:v>38.694593999999832</c:v>
                </c:pt>
                <c:pt idx="170">
                  <c:v>38.410985999999845</c:v>
                </c:pt>
                <c:pt idx="171">
                  <c:v>38.127377999999851</c:v>
                </c:pt>
                <c:pt idx="172">
                  <c:v>37.843769999999836</c:v>
                </c:pt>
                <c:pt idx="173">
                  <c:v>37.560161999999835</c:v>
                </c:pt>
                <c:pt idx="174">
                  <c:v>37.276553999999834</c:v>
                </c:pt>
                <c:pt idx="175">
                  <c:v>36.992945999999819</c:v>
                </c:pt>
                <c:pt idx="176">
                  <c:v>36.709337999999825</c:v>
                </c:pt>
                <c:pt idx="177">
                  <c:v>36.425729999999817</c:v>
                </c:pt>
                <c:pt idx="178">
                  <c:v>36.142121999999809</c:v>
                </c:pt>
                <c:pt idx="179">
                  <c:v>35.858513999999815</c:v>
                </c:pt>
                <c:pt idx="180">
                  <c:v>35.574905999999807</c:v>
                </c:pt>
                <c:pt idx="181">
                  <c:v>35.291297999999799</c:v>
                </c:pt>
                <c:pt idx="182">
                  <c:v>35.007689999999805</c:v>
                </c:pt>
                <c:pt idx="183">
                  <c:v>34.72408199999979</c:v>
                </c:pt>
                <c:pt idx="184">
                  <c:v>34.440473999999789</c:v>
                </c:pt>
                <c:pt idx="185">
                  <c:v>34.156865999999781</c:v>
                </c:pt>
                <c:pt idx="186">
                  <c:v>33.873257999999801</c:v>
                </c:pt>
                <c:pt idx="187">
                  <c:v>33.589649999999786</c:v>
                </c:pt>
                <c:pt idx="188">
                  <c:v>33.306041999999778</c:v>
                </c:pt>
                <c:pt idx="189">
                  <c:v>33.022433999999784</c:v>
                </c:pt>
                <c:pt idx="190">
                  <c:v>32.738825999999783</c:v>
                </c:pt>
                <c:pt idx="191">
                  <c:v>32.455217999999775</c:v>
                </c:pt>
                <c:pt idx="192">
                  <c:v>32.171609999999781</c:v>
                </c:pt>
                <c:pt idx="193">
                  <c:v>31.88800199999978</c:v>
                </c:pt>
                <c:pt idx="194">
                  <c:v>31.604393999999782</c:v>
                </c:pt>
                <c:pt idx="195">
                  <c:v>31.320785999999782</c:v>
                </c:pt>
                <c:pt idx="196">
                  <c:v>31.037177999999788</c:v>
                </c:pt>
                <c:pt idx="197">
                  <c:v>30.75356999999978</c:v>
                </c:pt>
                <c:pt idx="198">
                  <c:v>30.469961999999782</c:v>
                </c:pt>
                <c:pt idx="199">
                  <c:v>30.186353999999781</c:v>
                </c:pt>
                <c:pt idx="200">
                  <c:v>29.902745999999784</c:v>
                </c:pt>
                <c:pt idx="201">
                  <c:v>29.619137999999783</c:v>
                </c:pt>
                <c:pt idx="202">
                  <c:v>29.335529999999785</c:v>
                </c:pt>
                <c:pt idx="203">
                  <c:v>29.051921999999784</c:v>
                </c:pt>
                <c:pt idx="204">
                  <c:v>28.768313999999783</c:v>
                </c:pt>
                <c:pt idx="205">
                  <c:v>28.484705999999786</c:v>
                </c:pt>
                <c:pt idx="206">
                  <c:v>28.201097999999785</c:v>
                </c:pt>
                <c:pt idx="207">
                  <c:v>27.917489999999788</c:v>
                </c:pt>
                <c:pt idx="208">
                  <c:v>27.633881999999787</c:v>
                </c:pt>
                <c:pt idx="209">
                  <c:v>27.350273999999779</c:v>
                </c:pt>
                <c:pt idx="210">
                  <c:v>27.066665999999785</c:v>
                </c:pt>
                <c:pt idx="211">
                  <c:v>26.783057999999784</c:v>
                </c:pt>
                <c:pt idx="212">
                  <c:v>26.499449999999779</c:v>
                </c:pt>
                <c:pt idx="213">
                  <c:v>26.215841999999789</c:v>
                </c:pt>
                <c:pt idx="214">
                  <c:v>25.932233999999784</c:v>
                </c:pt>
                <c:pt idx="215">
                  <c:v>25.64862599999978</c:v>
                </c:pt>
                <c:pt idx="216">
                  <c:v>25.36501799999979</c:v>
                </c:pt>
                <c:pt idx="217">
                  <c:v>25.081409999999785</c:v>
                </c:pt>
                <c:pt idx="218">
                  <c:v>24.797801999999784</c:v>
                </c:pt>
                <c:pt idx="219">
                  <c:v>24.514193999999783</c:v>
                </c:pt>
                <c:pt idx="220">
                  <c:v>24.230585999999786</c:v>
                </c:pt>
                <c:pt idx="221">
                  <c:v>23.946977999999785</c:v>
                </c:pt>
                <c:pt idx="222">
                  <c:v>23.663369999999997</c:v>
                </c:pt>
                <c:pt idx="223">
                  <c:v>23.479031111111105</c:v>
                </c:pt>
                <c:pt idx="224">
                  <c:v>23.294692222222217</c:v>
                </c:pt>
                <c:pt idx="225">
                  <c:v>23.110353333333332</c:v>
                </c:pt>
                <c:pt idx="226">
                  <c:v>22.926014444444437</c:v>
                </c:pt>
                <c:pt idx="227">
                  <c:v>22.741675555555549</c:v>
                </c:pt>
                <c:pt idx="228">
                  <c:v>22.557336666666664</c:v>
                </c:pt>
                <c:pt idx="229">
                  <c:v>22.372997777777766</c:v>
                </c:pt>
                <c:pt idx="230">
                  <c:v>22.188658888888877</c:v>
                </c:pt>
                <c:pt idx="231">
                  <c:v>22.004319999999993</c:v>
                </c:pt>
                <c:pt idx="232">
                  <c:v>21.819981111111101</c:v>
                </c:pt>
                <c:pt idx="233">
                  <c:v>21.635642222222213</c:v>
                </c:pt>
                <c:pt idx="234">
                  <c:v>21.451303333333325</c:v>
                </c:pt>
                <c:pt idx="235">
                  <c:v>21.266964444444437</c:v>
                </c:pt>
                <c:pt idx="236">
                  <c:v>21.082625555555545</c:v>
                </c:pt>
                <c:pt idx="237">
                  <c:v>20.89828666666666</c:v>
                </c:pt>
                <c:pt idx="238">
                  <c:v>20.713947777777765</c:v>
                </c:pt>
                <c:pt idx="239">
                  <c:v>20.529608888888873</c:v>
                </c:pt>
                <c:pt idx="240">
                  <c:v>20.345269999999999</c:v>
                </c:pt>
                <c:pt idx="241">
                  <c:v>0</c:v>
                </c:pt>
              </c:numCache>
            </c:numRef>
          </c:yVal>
          <c:smooth val="0"/>
          <c:extLst>
            <c:ext xmlns:c16="http://schemas.microsoft.com/office/drawing/2014/chart" uri="{C3380CC4-5D6E-409C-BE32-E72D297353CC}">
              <c16:uniqueId val="{00000002-5A22-48CA-9F69-F8034F24E0C9}"/>
            </c:ext>
          </c:extLst>
        </c:ser>
        <c:dLbls>
          <c:showLegendKey val="0"/>
          <c:showVal val="0"/>
          <c:showCatName val="0"/>
          <c:showSerName val="0"/>
          <c:showPercent val="0"/>
          <c:showBubbleSize val="0"/>
        </c:dLbls>
        <c:axId val="783024624"/>
        <c:axId val="783025016"/>
      </c:scatterChart>
      <c:scatterChart>
        <c:scatterStyle val="smoothMarker"/>
        <c:varyColors val="0"/>
        <c:ser>
          <c:idx val="1"/>
          <c:order val="1"/>
          <c:tx>
            <c:v>Sample</c:v>
          </c:tx>
          <c:spPr>
            <a:ln w="19050" cap="rnd">
              <a:noFill/>
              <a:round/>
            </a:ln>
            <a:effectLst/>
          </c:spPr>
          <c:marker>
            <c:symbol val="circle"/>
            <c:size val="9"/>
            <c:spPr>
              <a:solidFill>
                <a:schemeClr val="accent4">
                  <a:lumMod val="60000"/>
                  <a:lumOff val="40000"/>
                </a:schemeClr>
              </a:solidFill>
              <a:ln w="9525">
                <a:solidFill>
                  <a:schemeClr val="tx1">
                    <a:lumMod val="50000"/>
                    <a:lumOff val="50000"/>
                  </a:schemeClr>
                </a:solidFill>
              </a:ln>
              <a:effectLst/>
            </c:spPr>
          </c:marker>
          <c:xVal>
            <c:numRef>
              <c:f>'Fig 5-26 Plume SJ'!$A$4:$A$245</c:f>
              <c:numCache>
                <c:formatCode>m/d/yy\ h:mm;@</c:formatCode>
                <c:ptCount val="242"/>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pt idx="197">
                  <c:v>42226.145837615739</c:v>
                </c:pt>
                <c:pt idx="198">
                  <c:v>42226.156254340276</c:v>
                </c:pt>
                <c:pt idx="199">
                  <c:v>42226.166671064813</c:v>
                </c:pt>
                <c:pt idx="200">
                  <c:v>42226.17708778935</c:v>
                </c:pt>
                <c:pt idx="201">
                  <c:v>42226.187504456022</c:v>
                </c:pt>
                <c:pt idx="202">
                  <c:v>42226.197921180552</c:v>
                </c:pt>
                <c:pt idx="203">
                  <c:v>42226.208337905089</c:v>
                </c:pt>
                <c:pt idx="204">
                  <c:v>42226.218754629626</c:v>
                </c:pt>
                <c:pt idx="205">
                  <c:v>42226.229171354164</c:v>
                </c:pt>
                <c:pt idx="206">
                  <c:v>42226.239588078701</c:v>
                </c:pt>
                <c:pt idx="207">
                  <c:v>42226.250004803238</c:v>
                </c:pt>
                <c:pt idx="208">
                  <c:v>42226.260421527775</c:v>
                </c:pt>
                <c:pt idx="209">
                  <c:v>42226.270838252312</c:v>
                </c:pt>
                <c:pt idx="210">
                  <c:v>42226.28125497685</c:v>
                </c:pt>
                <c:pt idx="211">
                  <c:v>42226.291671701387</c:v>
                </c:pt>
                <c:pt idx="212">
                  <c:v>42226.302088425924</c:v>
                </c:pt>
                <c:pt idx="213">
                  <c:v>42226.312505150461</c:v>
                </c:pt>
                <c:pt idx="214">
                  <c:v>42226.322921817133</c:v>
                </c:pt>
                <c:pt idx="215">
                  <c:v>42226.33333854167</c:v>
                </c:pt>
                <c:pt idx="216">
                  <c:v>42226.343755266207</c:v>
                </c:pt>
                <c:pt idx="217">
                  <c:v>42226.354171990744</c:v>
                </c:pt>
                <c:pt idx="218">
                  <c:v>42226.364588715274</c:v>
                </c:pt>
                <c:pt idx="219">
                  <c:v>42226.375005439812</c:v>
                </c:pt>
                <c:pt idx="220">
                  <c:v>42226.385422164349</c:v>
                </c:pt>
                <c:pt idx="221">
                  <c:v>42226.395838888886</c:v>
                </c:pt>
                <c:pt idx="222">
                  <c:v>42226.406255613423</c:v>
                </c:pt>
                <c:pt idx="223">
                  <c:v>42226.41667233796</c:v>
                </c:pt>
                <c:pt idx="224">
                  <c:v>42226.427089062498</c:v>
                </c:pt>
                <c:pt idx="225">
                  <c:v>42226.437505787035</c:v>
                </c:pt>
                <c:pt idx="226">
                  <c:v>42226.447916666664</c:v>
                </c:pt>
                <c:pt idx="227">
                  <c:v>42226.458333333336</c:v>
                </c:pt>
                <c:pt idx="228">
                  <c:v>42226.468750057873</c:v>
                </c:pt>
                <c:pt idx="229">
                  <c:v>42226.47916678241</c:v>
                </c:pt>
                <c:pt idx="230">
                  <c:v>42226.489583506947</c:v>
                </c:pt>
                <c:pt idx="231">
                  <c:v>42226.500000231485</c:v>
                </c:pt>
                <c:pt idx="232">
                  <c:v>42226.510416956022</c:v>
                </c:pt>
                <c:pt idx="233">
                  <c:v>42226.520833680559</c:v>
                </c:pt>
                <c:pt idx="234">
                  <c:v>42226.531250405096</c:v>
                </c:pt>
                <c:pt idx="235">
                  <c:v>42226.541667129626</c:v>
                </c:pt>
                <c:pt idx="236">
                  <c:v>42226.552083854163</c:v>
                </c:pt>
                <c:pt idx="237">
                  <c:v>42226.562500578701</c:v>
                </c:pt>
                <c:pt idx="238">
                  <c:v>42226.572917303238</c:v>
                </c:pt>
                <c:pt idx="239">
                  <c:v>42226.583334027775</c:v>
                </c:pt>
                <c:pt idx="240">
                  <c:v>42226.593750752312</c:v>
                </c:pt>
                <c:pt idx="241">
                  <c:v>42226.604167476849</c:v>
                </c:pt>
              </c:numCache>
            </c:numRef>
          </c:xVal>
          <c:yVal>
            <c:numRef>
              <c:f>'Fig 5-26 Plume SJ'!$AK$4:$AK$245</c:f>
              <c:numCache>
                <c:formatCode>General</c:formatCode>
                <c:ptCount val="242"/>
                <c:pt idx="10" formatCode="0.0">
                  <c:v>44.80198</c:v>
                </c:pt>
                <c:pt idx="31" formatCode="0.0">
                  <c:v>61.07260800000001</c:v>
                </c:pt>
                <c:pt idx="39" formatCode="0.0">
                  <c:v>60.581670271999997</c:v>
                </c:pt>
                <c:pt idx="48" formatCode="0.0">
                  <c:v>58.471129999999995</c:v>
                </c:pt>
                <c:pt idx="54" formatCode="0.0">
                  <c:v>42.898396800000008</c:v>
                </c:pt>
                <c:pt idx="71" formatCode="0.0">
                  <c:v>40.613824120120135</c:v>
                </c:pt>
                <c:pt idx="81" formatCode="0.0">
                  <c:v>33.418377999999997</c:v>
                </c:pt>
                <c:pt idx="222" formatCode="0.0">
                  <c:v>23.663369999999997</c:v>
                </c:pt>
                <c:pt idx="240" formatCode="0.0">
                  <c:v>20.345269999999999</c:v>
                </c:pt>
              </c:numCache>
            </c:numRef>
          </c:yVal>
          <c:smooth val="1"/>
          <c:extLst>
            <c:ext xmlns:c16="http://schemas.microsoft.com/office/drawing/2014/chart" uri="{C3380CC4-5D6E-409C-BE32-E72D297353CC}">
              <c16:uniqueId val="{00000000-5A22-48CA-9F69-F8034F24E0C9}"/>
            </c:ext>
          </c:extLst>
        </c:ser>
        <c:ser>
          <c:idx val="2"/>
          <c:order val="2"/>
          <c:tx>
            <c:v>Sonde Shape Factor</c:v>
          </c:tx>
          <c:spPr>
            <a:ln w="19050" cap="rnd">
              <a:solidFill>
                <a:schemeClr val="accent3"/>
              </a:solidFill>
              <a:round/>
            </a:ln>
            <a:effectLst/>
          </c:spPr>
          <c:marker>
            <c:symbol val="none"/>
          </c:marker>
          <c:xVal>
            <c:numRef>
              <c:f>'Fig 5-26 Plume SJ'!$A$4:$A$200</c:f>
              <c:numCache>
                <c:formatCode>m/d/yy\ h:mm;@</c:formatCode>
                <c:ptCount val="197"/>
                <c:pt idx="0">
                  <c:v>42224.09375</c:v>
                </c:pt>
                <c:pt idx="1">
                  <c:v>42224.104166666664</c:v>
                </c:pt>
                <c:pt idx="2">
                  <c:v>42224.114583333336</c:v>
                </c:pt>
                <c:pt idx="3">
                  <c:v>42224.125</c:v>
                </c:pt>
                <c:pt idx="4">
                  <c:v>42224.135416666664</c:v>
                </c:pt>
                <c:pt idx="5">
                  <c:v>42224.145833333336</c:v>
                </c:pt>
                <c:pt idx="6">
                  <c:v>42224.15625</c:v>
                </c:pt>
                <c:pt idx="7">
                  <c:v>42224.166666666664</c:v>
                </c:pt>
                <c:pt idx="8">
                  <c:v>42224.177083333336</c:v>
                </c:pt>
                <c:pt idx="9">
                  <c:v>42224.1875</c:v>
                </c:pt>
                <c:pt idx="10">
                  <c:v>42224.197916666664</c:v>
                </c:pt>
                <c:pt idx="11">
                  <c:v>42224.208333333336</c:v>
                </c:pt>
                <c:pt idx="12">
                  <c:v>42224.21875</c:v>
                </c:pt>
                <c:pt idx="13">
                  <c:v>42224.229166666664</c:v>
                </c:pt>
                <c:pt idx="14">
                  <c:v>42224.239583333336</c:v>
                </c:pt>
                <c:pt idx="15">
                  <c:v>42224.25</c:v>
                </c:pt>
                <c:pt idx="16">
                  <c:v>42224.260416666664</c:v>
                </c:pt>
                <c:pt idx="17">
                  <c:v>42224.27083321759</c:v>
                </c:pt>
                <c:pt idx="18">
                  <c:v>42224.281249826388</c:v>
                </c:pt>
                <c:pt idx="19">
                  <c:v>42224.291666435187</c:v>
                </c:pt>
                <c:pt idx="20">
                  <c:v>42224.302083043978</c:v>
                </c:pt>
                <c:pt idx="21">
                  <c:v>42224.312499652777</c:v>
                </c:pt>
                <c:pt idx="22">
                  <c:v>42224.322916261575</c:v>
                </c:pt>
                <c:pt idx="23">
                  <c:v>42224.333332870374</c:v>
                </c:pt>
                <c:pt idx="24">
                  <c:v>42224.343749479165</c:v>
                </c:pt>
                <c:pt idx="25">
                  <c:v>42224.354166087964</c:v>
                </c:pt>
                <c:pt idx="26">
                  <c:v>42224.364582696762</c:v>
                </c:pt>
                <c:pt idx="27">
                  <c:v>42224.374999305554</c:v>
                </c:pt>
                <c:pt idx="28">
                  <c:v>42224.385415914352</c:v>
                </c:pt>
                <c:pt idx="29">
                  <c:v>42224.395832523151</c:v>
                </c:pt>
                <c:pt idx="30">
                  <c:v>42224.406249131942</c:v>
                </c:pt>
                <c:pt idx="31">
                  <c:v>42224.41666574074</c:v>
                </c:pt>
                <c:pt idx="32">
                  <c:v>42224.427082349539</c:v>
                </c:pt>
                <c:pt idx="33">
                  <c:v>42224.43749895833</c:v>
                </c:pt>
                <c:pt idx="34">
                  <c:v>42224.447915567129</c:v>
                </c:pt>
                <c:pt idx="35">
                  <c:v>42224.458332175927</c:v>
                </c:pt>
                <c:pt idx="36">
                  <c:v>42224.468748784719</c:v>
                </c:pt>
                <c:pt idx="37">
                  <c:v>42224.479165393517</c:v>
                </c:pt>
                <c:pt idx="38">
                  <c:v>42224.489582002316</c:v>
                </c:pt>
                <c:pt idx="39">
                  <c:v>42224.499998611114</c:v>
                </c:pt>
                <c:pt idx="40">
                  <c:v>42224.510415219906</c:v>
                </c:pt>
                <c:pt idx="41">
                  <c:v>42224.520831828704</c:v>
                </c:pt>
                <c:pt idx="42">
                  <c:v>42224.531248437503</c:v>
                </c:pt>
                <c:pt idx="43">
                  <c:v>42224.541665046294</c:v>
                </c:pt>
                <c:pt idx="44">
                  <c:v>42224.552081655092</c:v>
                </c:pt>
                <c:pt idx="45">
                  <c:v>42224.562498263891</c:v>
                </c:pt>
                <c:pt idx="46">
                  <c:v>42224.572914872682</c:v>
                </c:pt>
                <c:pt idx="47">
                  <c:v>42224.583331481481</c:v>
                </c:pt>
                <c:pt idx="48">
                  <c:v>42224.593748090279</c:v>
                </c:pt>
                <c:pt idx="49">
                  <c:v>42224.604164699071</c:v>
                </c:pt>
                <c:pt idx="50">
                  <c:v>42224.614581307869</c:v>
                </c:pt>
                <c:pt idx="51">
                  <c:v>42224.624997916668</c:v>
                </c:pt>
                <c:pt idx="52">
                  <c:v>42224.635414525466</c:v>
                </c:pt>
                <c:pt idx="53">
                  <c:v>42224.645831134258</c:v>
                </c:pt>
                <c:pt idx="54">
                  <c:v>42224.656247743056</c:v>
                </c:pt>
                <c:pt idx="55">
                  <c:v>42224.666664351855</c:v>
                </c:pt>
                <c:pt idx="56">
                  <c:v>42224.677080960646</c:v>
                </c:pt>
                <c:pt idx="57">
                  <c:v>42224.687497569445</c:v>
                </c:pt>
                <c:pt idx="58">
                  <c:v>42224.697914178243</c:v>
                </c:pt>
                <c:pt idx="59">
                  <c:v>42224.708330787034</c:v>
                </c:pt>
                <c:pt idx="60">
                  <c:v>42224.718747395833</c:v>
                </c:pt>
                <c:pt idx="61">
                  <c:v>42224.729164004631</c:v>
                </c:pt>
                <c:pt idx="62">
                  <c:v>42224.739580613423</c:v>
                </c:pt>
                <c:pt idx="63">
                  <c:v>42224.749997222221</c:v>
                </c:pt>
                <c:pt idx="64">
                  <c:v>42224.76041383102</c:v>
                </c:pt>
                <c:pt idx="65">
                  <c:v>42224.770830439818</c:v>
                </c:pt>
                <c:pt idx="66">
                  <c:v>42224.78124704861</c:v>
                </c:pt>
                <c:pt idx="67">
                  <c:v>42224.791663657408</c:v>
                </c:pt>
                <c:pt idx="68">
                  <c:v>42224.802080266207</c:v>
                </c:pt>
                <c:pt idx="69">
                  <c:v>42224.812496874998</c:v>
                </c:pt>
                <c:pt idx="70">
                  <c:v>42224.822913483797</c:v>
                </c:pt>
                <c:pt idx="71">
                  <c:v>42224.833330092595</c:v>
                </c:pt>
                <c:pt idx="72">
                  <c:v>42224.843746701386</c:v>
                </c:pt>
                <c:pt idx="73">
                  <c:v>42224.854163310185</c:v>
                </c:pt>
                <c:pt idx="74">
                  <c:v>42224.864579918984</c:v>
                </c:pt>
                <c:pt idx="75">
                  <c:v>42224.874996527775</c:v>
                </c:pt>
                <c:pt idx="76">
                  <c:v>42224.885413136573</c:v>
                </c:pt>
                <c:pt idx="77">
                  <c:v>42224.895829745372</c:v>
                </c:pt>
                <c:pt idx="78">
                  <c:v>42224.906246354163</c:v>
                </c:pt>
                <c:pt idx="79">
                  <c:v>42224.916662962962</c:v>
                </c:pt>
                <c:pt idx="80">
                  <c:v>42224.92707957176</c:v>
                </c:pt>
                <c:pt idx="81">
                  <c:v>42224.937496180559</c:v>
                </c:pt>
                <c:pt idx="82">
                  <c:v>42224.94791278935</c:v>
                </c:pt>
                <c:pt idx="83">
                  <c:v>42224.958329398149</c:v>
                </c:pt>
                <c:pt idx="84">
                  <c:v>42224.968746006947</c:v>
                </c:pt>
                <c:pt idx="85">
                  <c:v>42224.979162615738</c:v>
                </c:pt>
                <c:pt idx="86">
                  <c:v>42224.989579224537</c:v>
                </c:pt>
                <c:pt idx="87">
                  <c:v>42224.999995833336</c:v>
                </c:pt>
                <c:pt idx="88">
                  <c:v>42225.010412442127</c:v>
                </c:pt>
                <c:pt idx="89">
                  <c:v>42225.020829050925</c:v>
                </c:pt>
                <c:pt idx="90">
                  <c:v>42225.031245659724</c:v>
                </c:pt>
                <c:pt idx="91">
                  <c:v>42225.041662268515</c:v>
                </c:pt>
                <c:pt idx="92">
                  <c:v>42225.052078877314</c:v>
                </c:pt>
                <c:pt idx="93">
                  <c:v>42225.062495486112</c:v>
                </c:pt>
                <c:pt idx="94">
                  <c:v>42225.072912094911</c:v>
                </c:pt>
                <c:pt idx="95">
                  <c:v>42225.083328703702</c:v>
                </c:pt>
                <c:pt idx="96">
                  <c:v>42225.093745312501</c:v>
                </c:pt>
                <c:pt idx="97">
                  <c:v>42225.104161921299</c:v>
                </c:pt>
                <c:pt idx="98">
                  <c:v>42225.114578530091</c:v>
                </c:pt>
                <c:pt idx="99">
                  <c:v>42225.124995138889</c:v>
                </c:pt>
                <c:pt idx="100">
                  <c:v>42225.135411747688</c:v>
                </c:pt>
                <c:pt idx="101">
                  <c:v>42225.145828356479</c:v>
                </c:pt>
                <c:pt idx="102">
                  <c:v>42225.156244965277</c:v>
                </c:pt>
                <c:pt idx="103">
                  <c:v>42225.166661574076</c:v>
                </c:pt>
                <c:pt idx="104">
                  <c:v>42225.177078182867</c:v>
                </c:pt>
                <c:pt idx="105">
                  <c:v>42225.187494791666</c:v>
                </c:pt>
                <c:pt idx="106">
                  <c:v>42225.197911400464</c:v>
                </c:pt>
                <c:pt idx="107">
                  <c:v>42225.208328009256</c:v>
                </c:pt>
                <c:pt idx="108">
                  <c:v>42225.218744618054</c:v>
                </c:pt>
                <c:pt idx="109">
                  <c:v>42225.22916116898</c:v>
                </c:pt>
                <c:pt idx="110">
                  <c:v>42225.239577777778</c:v>
                </c:pt>
                <c:pt idx="111">
                  <c:v>42225.249994386577</c:v>
                </c:pt>
                <c:pt idx="112">
                  <c:v>42225.260410995368</c:v>
                </c:pt>
                <c:pt idx="113">
                  <c:v>42225.270827604167</c:v>
                </c:pt>
                <c:pt idx="114">
                  <c:v>42225.281244212965</c:v>
                </c:pt>
                <c:pt idx="115">
                  <c:v>42225.291666666664</c:v>
                </c:pt>
                <c:pt idx="116">
                  <c:v>42225.302089004632</c:v>
                </c:pt>
                <c:pt idx="117">
                  <c:v>42225.3125</c:v>
                </c:pt>
                <c:pt idx="118">
                  <c:v>42225.322910995368</c:v>
                </c:pt>
                <c:pt idx="119">
                  <c:v>42225.333333333336</c:v>
                </c:pt>
                <c:pt idx="120">
                  <c:v>42225.343755729169</c:v>
                </c:pt>
                <c:pt idx="121">
                  <c:v>42225.354166666664</c:v>
                </c:pt>
                <c:pt idx="122">
                  <c:v>42225.364583333336</c:v>
                </c:pt>
                <c:pt idx="123">
                  <c:v>42225.375000057873</c:v>
                </c:pt>
                <c:pt idx="124">
                  <c:v>42225.38541678241</c:v>
                </c:pt>
                <c:pt idx="125">
                  <c:v>42225.395833506947</c:v>
                </c:pt>
                <c:pt idx="126">
                  <c:v>42225.406250231485</c:v>
                </c:pt>
                <c:pt idx="127">
                  <c:v>42225.416666956022</c:v>
                </c:pt>
                <c:pt idx="128">
                  <c:v>42225.427083680559</c:v>
                </c:pt>
                <c:pt idx="129">
                  <c:v>42225.437500405096</c:v>
                </c:pt>
                <c:pt idx="130">
                  <c:v>42225.447917129626</c:v>
                </c:pt>
                <c:pt idx="131">
                  <c:v>42225.458333854163</c:v>
                </c:pt>
                <c:pt idx="132">
                  <c:v>42225.468750578701</c:v>
                </c:pt>
                <c:pt idx="133">
                  <c:v>42225.479167303238</c:v>
                </c:pt>
                <c:pt idx="134">
                  <c:v>42225.489584027775</c:v>
                </c:pt>
                <c:pt idx="135">
                  <c:v>42225.500000752312</c:v>
                </c:pt>
                <c:pt idx="136">
                  <c:v>42225.510417476849</c:v>
                </c:pt>
                <c:pt idx="137">
                  <c:v>42225.520834201387</c:v>
                </c:pt>
                <c:pt idx="138">
                  <c:v>42225.531250925924</c:v>
                </c:pt>
                <c:pt idx="139">
                  <c:v>42225.541667650461</c:v>
                </c:pt>
                <c:pt idx="140">
                  <c:v>42225.552084374998</c:v>
                </c:pt>
                <c:pt idx="141">
                  <c:v>42225.562501099535</c:v>
                </c:pt>
                <c:pt idx="142">
                  <c:v>42225.572917824073</c:v>
                </c:pt>
                <c:pt idx="143">
                  <c:v>42225.58333454861</c:v>
                </c:pt>
                <c:pt idx="144">
                  <c:v>42225.593751273147</c:v>
                </c:pt>
                <c:pt idx="145">
                  <c:v>42225.604167997684</c:v>
                </c:pt>
                <c:pt idx="146">
                  <c:v>42225.614584722221</c:v>
                </c:pt>
                <c:pt idx="147">
                  <c:v>42225.625001446759</c:v>
                </c:pt>
                <c:pt idx="148">
                  <c:v>42225.635418171296</c:v>
                </c:pt>
                <c:pt idx="149">
                  <c:v>42225.645834895833</c:v>
                </c:pt>
                <c:pt idx="150">
                  <c:v>42225.65625162037</c:v>
                </c:pt>
                <c:pt idx="151">
                  <c:v>42225.666668344908</c:v>
                </c:pt>
                <c:pt idx="152">
                  <c:v>42225.677085069445</c:v>
                </c:pt>
                <c:pt idx="153">
                  <c:v>42225.687501793982</c:v>
                </c:pt>
                <c:pt idx="154">
                  <c:v>42225.697918518519</c:v>
                </c:pt>
                <c:pt idx="155">
                  <c:v>42225.708335243056</c:v>
                </c:pt>
                <c:pt idx="156">
                  <c:v>42225.718751967594</c:v>
                </c:pt>
                <c:pt idx="157">
                  <c:v>42225.729168692131</c:v>
                </c:pt>
                <c:pt idx="158">
                  <c:v>42225.739585416668</c:v>
                </c:pt>
                <c:pt idx="159">
                  <c:v>42225.750002141205</c:v>
                </c:pt>
                <c:pt idx="160">
                  <c:v>42225.760418865742</c:v>
                </c:pt>
                <c:pt idx="161">
                  <c:v>42225.77083559028</c:v>
                </c:pt>
                <c:pt idx="162">
                  <c:v>42225.781252314817</c:v>
                </c:pt>
                <c:pt idx="163">
                  <c:v>42225.791669039354</c:v>
                </c:pt>
                <c:pt idx="164">
                  <c:v>42225.802085763891</c:v>
                </c:pt>
                <c:pt idx="165">
                  <c:v>42225.812502488428</c:v>
                </c:pt>
                <c:pt idx="166">
                  <c:v>42225.822919212966</c:v>
                </c:pt>
                <c:pt idx="167">
                  <c:v>42225.833335937503</c:v>
                </c:pt>
                <c:pt idx="168">
                  <c:v>42225.84375266204</c:v>
                </c:pt>
                <c:pt idx="169">
                  <c:v>42225.854169386577</c:v>
                </c:pt>
                <c:pt idx="170">
                  <c:v>42225.864586111114</c:v>
                </c:pt>
                <c:pt idx="171">
                  <c:v>42225.875002835652</c:v>
                </c:pt>
                <c:pt idx="172">
                  <c:v>42225.885419560182</c:v>
                </c:pt>
                <c:pt idx="173">
                  <c:v>42225.895836284719</c:v>
                </c:pt>
                <c:pt idx="174">
                  <c:v>42225.906253009256</c:v>
                </c:pt>
                <c:pt idx="175">
                  <c:v>42225.916669733793</c:v>
                </c:pt>
                <c:pt idx="176">
                  <c:v>42225.92708645833</c:v>
                </c:pt>
                <c:pt idx="177">
                  <c:v>42225.937503182868</c:v>
                </c:pt>
                <c:pt idx="178">
                  <c:v>42225.947919907405</c:v>
                </c:pt>
                <c:pt idx="179">
                  <c:v>42225.958336631942</c:v>
                </c:pt>
                <c:pt idx="180">
                  <c:v>42225.968753356479</c:v>
                </c:pt>
                <c:pt idx="181">
                  <c:v>42225.979170081016</c:v>
                </c:pt>
                <c:pt idx="182">
                  <c:v>42225.989586805554</c:v>
                </c:pt>
                <c:pt idx="183">
                  <c:v>42226.000003472225</c:v>
                </c:pt>
                <c:pt idx="184">
                  <c:v>42226.010420196762</c:v>
                </c:pt>
                <c:pt idx="185">
                  <c:v>42226.0208369213</c:v>
                </c:pt>
                <c:pt idx="186">
                  <c:v>42226.031253645837</c:v>
                </c:pt>
                <c:pt idx="187">
                  <c:v>42226.041670370367</c:v>
                </c:pt>
                <c:pt idx="188">
                  <c:v>42226.052087094904</c:v>
                </c:pt>
                <c:pt idx="189">
                  <c:v>42226.062503819441</c:v>
                </c:pt>
                <c:pt idx="190">
                  <c:v>42226.072920543978</c:v>
                </c:pt>
                <c:pt idx="191">
                  <c:v>42226.083337268516</c:v>
                </c:pt>
                <c:pt idx="192">
                  <c:v>42226.093753993053</c:v>
                </c:pt>
                <c:pt idx="193">
                  <c:v>42226.10417071759</c:v>
                </c:pt>
                <c:pt idx="194">
                  <c:v>42226.114587442127</c:v>
                </c:pt>
                <c:pt idx="195">
                  <c:v>42226.125004166664</c:v>
                </c:pt>
                <c:pt idx="196">
                  <c:v>42226.135420891202</c:v>
                </c:pt>
              </c:numCache>
            </c:numRef>
          </c:xVal>
          <c:yVal>
            <c:numRef>
              <c:f>'Fig 5-26 Plume SJ'!$I$4:$I$84</c:f>
              <c:numCache>
                <c:formatCode>0.000</c:formatCode>
                <c:ptCount val="81"/>
                <c:pt idx="0">
                  <c:v>36.146596858638688</c:v>
                </c:pt>
                <c:pt idx="1">
                  <c:v>36.120418848167539</c:v>
                </c:pt>
                <c:pt idx="2">
                  <c:v>36.09424083769634</c:v>
                </c:pt>
                <c:pt idx="3">
                  <c:v>36.068062827225134</c:v>
                </c:pt>
                <c:pt idx="4">
                  <c:v>36.054973821989535</c:v>
                </c:pt>
                <c:pt idx="5">
                  <c:v>36.041884816753928</c:v>
                </c:pt>
                <c:pt idx="6">
                  <c:v>36.041884816753928</c:v>
                </c:pt>
                <c:pt idx="7">
                  <c:v>36.041884816753928</c:v>
                </c:pt>
                <c:pt idx="8">
                  <c:v>36.028795811518322</c:v>
                </c:pt>
                <c:pt idx="9">
                  <c:v>36.015706806282722</c:v>
                </c:pt>
                <c:pt idx="10">
                  <c:v>36.002617801047123</c:v>
                </c:pt>
                <c:pt idx="11">
                  <c:v>37.992146596858646</c:v>
                </c:pt>
                <c:pt idx="12">
                  <c:v>39.955497382198963</c:v>
                </c:pt>
                <c:pt idx="13">
                  <c:v>41.892670157068075</c:v>
                </c:pt>
                <c:pt idx="14">
                  <c:v>43.790575916230381</c:v>
                </c:pt>
                <c:pt idx="15">
                  <c:v>45.649214659685882</c:v>
                </c:pt>
                <c:pt idx="16">
                  <c:v>47.442408376963371</c:v>
                </c:pt>
                <c:pt idx="17">
                  <c:v>49.170157068062849</c:v>
                </c:pt>
                <c:pt idx="18">
                  <c:v>50.819371727748717</c:v>
                </c:pt>
                <c:pt idx="19">
                  <c:v>52.390052356020973</c:v>
                </c:pt>
                <c:pt idx="20">
                  <c:v>53.856020942408406</c:v>
                </c:pt>
                <c:pt idx="21">
                  <c:v>55.21727748691103</c:v>
                </c:pt>
                <c:pt idx="22">
                  <c:v>56.486910994764436</c:v>
                </c:pt>
                <c:pt idx="23">
                  <c:v>57.664921465968625</c:v>
                </c:pt>
                <c:pt idx="24">
                  <c:v>58.725130890052398</c:v>
                </c:pt>
                <c:pt idx="25">
                  <c:v>59.667539267015748</c:v>
                </c:pt>
                <c:pt idx="26">
                  <c:v>60.452879581151876</c:v>
                </c:pt>
                <c:pt idx="27">
                  <c:v>61.081151832460776</c:v>
                </c:pt>
                <c:pt idx="28">
                  <c:v>61.513089005235656</c:v>
                </c:pt>
                <c:pt idx="29">
                  <c:v>61.748691099476488</c:v>
                </c:pt>
                <c:pt idx="30">
                  <c:v>61.879581151832511</c:v>
                </c:pt>
                <c:pt idx="31">
                  <c:v>61.905759162303724</c:v>
                </c:pt>
                <c:pt idx="32">
                  <c:v>61.918848167539323</c:v>
                </c:pt>
                <c:pt idx="33">
                  <c:v>61.918848167539323</c:v>
                </c:pt>
                <c:pt idx="34">
                  <c:v>61.866492146596912</c:v>
                </c:pt>
                <c:pt idx="35">
                  <c:v>61.761780104712102</c:v>
                </c:pt>
                <c:pt idx="36">
                  <c:v>61.591623036649267</c:v>
                </c:pt>
                <c:pt idx="37">
                  <c:v>61.356020942408435</c:v>
                </c:pt>
                <c:pt idx="38">
                  <c:v>61.028795811518378</c:v>
                </c:pt>
                <c:pt idx="39">
                  <c:v>60.609947643979112</c:v>
                </c:pt>
                <c:pt idx="40">
                  <c:v>60.086387434555022</c:v>
                </c:pt>
                <c:pt idx="41">
                  <c:v>59.458115183246122</c:v>
                </c:pt>
                <c:pt idx="42">
                  <c:v>58.738219895288005</c:v>
                </c:pt>
                <c:pt idx="43">
                  <c:v>57.926701570680677</c:v>
                </c:pt>
                <c:pt idx="44">
                  <c:v>57.023560209424126</c:v>
                </c:pt>
                <c:pt idx="45">
                  <c:v>56.028795811518364</c:v>
                </c:pt>
                <c:pt idx="46">
                  <c:v>54.955497382198985</c:v>
                </c:pt>
                <c:pt idx="47">
                  <c:v>53.803664921465995</c:v>
                </c:pt>
                <c:pt idx="48">
                  <c:v>52.586387434554993</c:v>
                </c:pt>
                <c:pt idx="49">
                  <c:v>51.303664921465995</c:v>
                </c:pt>
                <c:pt idx="50">
                  <c:v>49.968586387434577</c:v>
                </c:pt>
                <c:pt idx="51">
                  <c:v>48.581151832460748</c:v>
                </c:pt>
                <c:pt idx="52">
                  <c:v>47.154450261780113</c:v>
                </c:pt>
                <c:pt idx="53">
                  <c:v>45.68848167539268</c:v>
                </c:pt>
                <c:pt idx="54">
                  <c:v>44.196335078534034</c:v>
                </c:pt>
                <c:pt idx="55">
                  <c:v>42.678010471204189</c:v>
                </c:pt>
                <c:pt idx="56">
                  <c:v>41.146596858638745</c:v>
                </c:pt>
                <c:pt idx="57">
                  <c:v>39.602094240837701</c:v>
                </c:pt>
                <c:pt idx="58">
                  <c:v>38.031413612565444</c:v>
                </c:pt>
                <c:pt idx="59">
                  <c:v>36.434554973821982</c:v>
                </c:pt>
                <c:pt idx="60">
                  <c:v>36.207554973821985</c:v>
                </c:pt>
                <c:pt idx="61">
                  <c:v>35.980554973821981</c:v>
                </c:pt>
                <c:pt idx="62">
                  <c:v>35.753554973821984</c:v>
                </c:pt>
                <c:pt idx="63">
                  <c:v>35.52655497382198</c:v>
                </c:pt>
                <c:pt idx="64">
                  <c:v>35.299554973821984</c:v>
                </c:pt>
                <c:pt idx="65">
                  <c:v>35.07255497382198</c:v>
                </c:pt>
                <c:pt idx="66">
                  <c:v>34.845554973821983</c:v>
                </c:pt>
                <c:pt idx="67">
                  <c:v>34.618554973821979</c:v>
                </c:pt>
                <c:pt idx="68">
                  <c:v>34.391554973821982</c:v>
                </c:pt>
                <c:pt idx="69">
                  <c:v>34.164554973821986</c:v>
                </c:pt>
                <c:pt idx="70">
                  <c:v>33.937554973821982</c:v>
                </c:pt>
                <c:pt idx="71">
                  <c:v>34.03</c:v>
                </c:pt>
              </c:numCache>
            </c:numRef>
          </c:yVal>
          <c:smooth val="1"/>
          <c:extLst>
            <c:ext xmlns:c16="http://schemas.microsoft.com/office/drawing/2014/chart" uri="{C3380CC4-5D6E-409C-BE32-E72D297353CC}">
              <c16:uniqueId val="{00000001-5A22-48CA-9F69-F8034F24E0C9}"/>
            </c:ext>
          </c:extLst>
        </c:ser>
        <c:dLbls>
          <c:showLegendKey val="0"/>
          <c:showVal val="0"/>
          <c:showCatName val="0"/>
          <c:showSerName val="0"/>
          <c:showPercent val="0"/>
          <c:showBubbleSize val="0"/>
        </c:dLbls>
        <c:axId val="783024624"/>
        <c:axId val="783025016"/>
      </c:scatterChart>
      <c:valAx>
        <c:axId val="783024624"/>
        <c:scaling>
          <c:orientation val="minMax"/>
          <c:max val="42225"/>
          <c:min val="42224"/>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783025016"/>
        <c:crosses val="autoZero"/>
        <c:crossBetween val="midCat"/>
        <c:majorUnit val="0.25"/>
        <c:minorUnit val="6.2500000000000014E-2"/>
      </c:valAx>
      <c:valAx>
        <c:axId val="783025016"/>
        <c:scaling>
          <c:orientation val="minMax"/>
          <c:min val="3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Total Metals Concentration (mg/L)</a:t>
                </a:r>
              </a:p>
            </c:rich>
          </c:tx>
          <c:layout>
            <c:manualLayout>
              <c:xMode val="edge"/>
              <c:yMode val="edge"/>
              <c:x val="2.5396813099256489E-2"/>
              <c:y val="0.2900100036666213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783024624"/>
        <c:crosses val="autoZero"/>
        <c:crossBetween val="midCat"/>
      </c:valAx>
      <c:spPr>
        <a:noFill/>
        <a:ln>
          <a:solidFill>
            <a:schemeClr val="bg1">
              <a:lumMod val="50000"/>
            </a:schemeClr>
          </a:solidFill>
        </a:ln>
        <a:effectLst/>
      </c:spPr>
    </c:plotArea>
    <c:legend>
      <c:legendPos val="t"/>
      <c:legendEntry>
        <c:idx val="0"/>
        <c:delete val="1"/>
      </c:legendEntry>
      <c:layout>
        <c:manualLayout>
          <c:xMode val="edge"/>
          <c:yMode val="edge"/>
          <c:x val="0.11780453871165308"/>
          <c:y val="9.9746145165293093E-2"/>
          <c:w val="0.80865745092750063"/>
          <c:h val="5.9079781161289854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 5-16 Compare Background'!$C$51</c:f>
          <c:strCache>
            <c:ptCount val="1"/>
            <c:pt idx="0">
              <c:v>Animas/San Juan River Confluence at Farmington, RK 190-196</c:v>
            </c:pt>
          </c:strCache>
        </c:strRef>
      </c:tx>
      <c:layout>
        <c:manualLayout>
          <c:xMode val="edge"/>
          <c:yMode val="edge"/>
          <c:x val="0.36039622893022782"/>
          <c:y val="7.5331850862891177E-3"/>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9.6980399379902077E-2"/>
          <c:y val="0.17726888305628463"/>
          <c:w val="0.86023867630581252"/>
          <c:h val="0.670064769332952"/>
        </c:manualLayout>
      </c:layout>
      <c:barChart>
        <c:barDir val="col"/>
        <c:grouping val="clustered"/>
        <c:varyColors val="0"/>
        <c:ser>
          <c:idx val="0"/>
          <c:order val="0"/>
          <c:tx>
            <c:strRef>
              <c:f>'Fig 5-16 Compare Background'!$G$24</c:f>
              <c:strCache>
                <c:ptCount val="1"/>
                <c:pt idx="0">
                  <c:v>GKM Peak, Animas River</c:v>
                </c:pt>
              </c:strCache>
            </c:strRef>
          </c:tx>
          <c:spPr>
            <a:solidFill>
              <a:schemeClr val="accent2">
                <a:lumMod val="60000"/>
                <a:lumOff val="40000"/>
              </a:schemeClr>
            </a:solidFill>
            <a:ln>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Background'!$B$31,'Fig 5-16 Compare Background'!$B$38,'Fig 5-16 Compare Background'!$B$40:$B$46)</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'Fig 5-16 Compare Background'!$G$25:$G$47</c15:sqref>
                  </c15:fullRef>
                </c:ext>
              </c:extLst>
              <c:f>('Fig 5-16 Compare Background'!$G$31,'Fig 5-16 Compare Background'!$G$38,'Fig 5-16 Compare Background'!$G$40:$G$46)</c:f>
              <c:numCache>
                <c:formatCode>#,##0.00</c:formatCode>
                <c:ptCount val="9"/>
                <c:pt idx="0">
                  <c:v>1.365</c:v>
                </c:pt>
                <c:pt idx="1">
                  <c:v>9.9150000000000009</c:v>
                </c:pt>
                <c:pt idx="2">
                  <c:v>3.9449999999999998</c:v>
                </c:pt>
                <c:pt idx="3">
                  <c:v>0.80999999999999994</c:v>
                </c:pt>
                <c:pt idx="4">
                  <c:v>5.8650000000000002</c:v>
                </c:pt>
                <c:pt idx="5">
                  <c:v>4.05</c:v>
                </c:pt>
                <c:pt idx="6">
                  <c:v>1.905</c:v>
                </c:pt>
                <c:pt idx="7">
                  <c:v>5.415</c:v>
                </c:pt>
                <c:pt idx="8">
                  <c:v>0.28499999999999998</c:v>
                </c:pt>
              </c:numCache>
            </c:numRef>
          </c:val>
          <c:extLst>
            <c:ext xmlns:c16="http://schemas.microsoft.com/office/drawing/2014/chart" uri="{C3380CC4-5D6E-409C-BE32-E72D297353CC}">
              <c16:uniqueId val="{00000000-0FBA-4915-985C-040182508C97}"/>
            </c:ext>
          </c:extLst>
        </c:ser>
        <c:ser>
          <c:idx val="1"/>
          <c:order val="1"/>
          <c:tx>
            <c:strRef>
              <c:f>'Fig 5-16 Compare Background'!$H$24</c:f>
              <c:strCache>
                <c:ptCount val="1"/>
                <c:pt idx="0">
                  <c:v>Animas River Background</c:v>
                </c:pt>
              </c:strCache>
            </c:strRef>
          </c:tx>
          <c:spPr>
            <a:pattFill prst="lgConfetti">
              <a:fgClr>
                <a:schemeClr val="tx2">
                  <a:lumMod val="40000"/>
                  <a:lumOff val="60000"/>
                </a:schemeClr>
              </a:fgClr>
              <a:bgClr>
                <a:schemeClr val="bg1"/>
              </a:bgClr>
            </a:pattFill>
            <a:ln>
              <a:solidFill>
                <a:schemeClr val="bg1">
                  <a:lumMod val="65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Background'!$B$31,'Fig 5-16 Compare Background'!$B$38,'Fig 5-16 Compare Background'!$B$40:$B$46)</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'Fig 5-16 Compare Background'!$H$25:$H$47</c15:sqref>
                  </c15:fullRef>
                </c:ext>
              </c:extLst>
              <c:f>('Fig 5-16 Compare Background'!$H$31,'Fig 5-16 Compare Background'!$H$38,'Fig 5-16 Compare Background'!$H$40:$H$46)</c:f>
              <c:numCache>
                <c:formatCode>#,##0.00</c:formatCode>
                <c:ptCount val="9"/>
                <c:pt idx="0">
                  <c:v>0.5</c:v>
                </c:pt>
                <c:pt idx="1">
                  <c:v>1.8</c:v>
                </c:pt>
                <c:pt idx="2">
                  <c:v>0.25</c:v>
                </c:pt>
                <c:pt idx="3">
                  <c:v>7.4999999999999997E-2</c:v>
                </c:pt>
                <c:pt idx="4">
                  <c:v>0.5</c:v>
                </c:pt>
                <c:pt idx="5">
                  <c:v>0.54</c:v>
                </c:pt>
                <c:pt idx="6">
                  <c:v>1.5</c:v>
                </c:pt>
                <c:pt idx="7">
                  <c:v>0.1</c:v>
                </c:pt>
                <c:pt idx="8">
                  <c:v>0.1</c:v>
                </c:pt>
              </c:numCache>
            </c:numRef>
          </c:val>
          <c:extLst>
            <c:ext xmlns:c16="http://schemas.microsoft.com/office/drawing/2014/chart" uri="{C3380CC4-5D6E-409C-BE32-E72D297353CC}">
              <c16:uniqueId val="{00000001-0FBA-4915-985C-040182508C97}"/>
            </c:ext>
          </c:extLst>
        </c:ser>
        <c:ser>
          <c:idx val="2"/>
          <c:order val="2"/>
          <c:tx>
            <c:strRef>
              <c:f>'Fig 5-16 Compare Background'!$I$24</c:f>
              <c:strCache>
                <c:ptCount val="1"/>
                <c:pt idx="0">
                  <c:v>GKM Peak, San Juan River</c:v>
                </c:pt>
              </c:strCache>
            </c:strRef>
          </c:tx>
          <c:spPr>
            <a:solidFill>
              <a:schemeClr val="bg1">
                <a:lumMod val="50000"/>
              </a:schemeClr>
            </a:solidFill>
            <a:ln w="6350">
              <a:solidFill>
                <a:schemeClr val="tx1">
                  <a:lumMod val="50000"/>
                  <a:lumOff val="50000"/>
                </a:schemeClr>
              </a:solidFill>
            </a:ln>
            <a:effectLst/>
          </c:spPr>
          <c:invertIfNegative val="0"/>
          <c:cat>
            <c:strRef>
              <c:extLst>
                <c:ext xmlns:c15="http://schemas.microsoft.com/office/drawing/2012/chart" uri="{02D57815-91ED-43cb-92C2-25804820EDAC}">
                  <c15:fullRef>
                    <c15:sqref>'Fig 5-16 Compare Background'!$B$25:$B$47</c15:sqref>
                  </c15:fullRef>
                </c:ext>
              </c:extLst>
              <c:f>('Fig 5-16 Compare Background'!$B$31,'Fig 5-16 Compare Background'!$B$38,'Fig 5-16 Compare Background'!$B$40:$B$46)</c:f>
              <c:strCache>
                <c:ptCount val="9"/>
                <c:pt idx="0">
                  <c:v>Cadmium</c:v>
                </c:pt>
                <c:pt idx="1">
                  <c:v>Molybdenum</c:v>
                </c:pt>
                <c:pt idx="2">
                  <c:v>Antimony</c:v>
                </c:pt>
                <c:pt idx="3">
                  <c:v>Beryllium</c:v>
                </c:pt>
                <c:pt idx="4">
                  <c:v>Chromium</c:v>
                </c:pt>
                <c:pt idx="5">
                  <c:v>Cobalt</c:v>
                </c:pt>
                <c:pt idx="6">
                  <c:v>Selenium</c:v>
                </c:pt>
                <c:pt idx="7">
                  <c:v>Silver</c:v>
                </c:pt>
                <c:pt idx="8">
                  <c:v>Thallium</c:v>
                </c:pt>
              </c:strCache>
            </c:strRef>
          </c:cat>
          <c:val>
            <c:numRef>
              <c:extLst>
                <c:ext xmlns:c15="http://schemas.microsoft.com/office/drawing/2012/chart" uri="{02D57815-91ED-43cb-92C2-25804820EDAC}">
                  <c15:fullRef>
                    <c15:sqref>'Fig 5-16 Compare Background'!$I$25:$I$47</c15:sqref>
                  </c15:fullRef>
                </c:ext>
              </c:extLst>
              <c:f>('Fig 5-16 Compare Background'!$I$31,'Fig 5-16 Compare Background'!$I$38,'Fig 5-16 Compare Background'!$I$40:$I$46)</c:f>
              <c:numCache>
                <c:formatCode>0.00</c:formatCode>
                <c:ptCount val="9"/>
                <c:pt idx="0">
                  <c:v>3.0449999999999999</c:v>
                </c:pt>
                <c:pt idx="1">
                  <c:v>4.0599999999999996</c:v>
                </c:pt>
                <c:pt idx="2">
                  <c:v>2.0299999999999998</c:v>
                </c:pt>
                <c:pt idx="3">
                  <c:v>2.0299999999999998</c:v>
                </c:pt>
                <c:pt idx="4">
                  <c:v>13.194999999999999</c:v>
                </c:pt>
                <c:pt idx="5">
                  <c:v>10.149999999999999</c:v>
                </c:pt>
                <c:pt idx="6">
                  <c:v>1.7051999999999998</c:v>
                </c:pt>
                <c:pt idx="7">
                  <c:v>2.0299999999999998</c:v>
                </c:pt>
                <c:pt idx="8">
                  <c:v>0.35321999999999998</c:v>
                </c:pt>
              </c:numCache>
            </c:numRef>
          </c:val>
          <c:extLst>
            <c:ext xmlns:c16="http://schemas.microsoft.com/office/drawing/2014/chart" uri="{C3380CC4-5D6E-409C-BE32-E72D297353CC}">
              <c16:uniqueId val="{00000002-0FBA-4915-985C-040182508C97}"/>
            </c:ext>
          </c:extLst>
        </c:ser>
        <c:dLbls>
          <c:showLegendKey val="0"/>
          <c:showVal val="0"/>
          <c:showCatName val="0"/>
          <c:showSerName val="0"/>
          <c:showPercent val="0"/>
          <c:showBubbleSize val="0"/>
        </c:dLbls>
        <c:gapWidth val="219"/>
        <c:overlap val="-27"/>
        <c:axId val="557715536"/>
        <c:axId val="557710832"/>
      </c:barChart>
      <c:catAx>
        <c:axId val="557715536"/>
        <c:scaling>
          <c:orientation val="minMax"/>
        </c:scaling>
        <c:delete val="0"/>
        <c:axPos val="b"/>
        <c:majorGridlines>
          <c:spPr>
            <a:ln>
              <a:solidFill>
                <a:schemeClr val="bg1">
                  <a:lumMod val="65000"/>
                </a:schemeClr>
              </a:solidFill>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baseline="0">
                <a:solidFill>
                  <a:schemeClr val="tx1"/>
                </a:solidFill>
                <a:latin typeface="+mn-lt"/>
                <a:ea typeface="+mn-ea"/>
                <a:cs typeface="+mn-cs"/>
              </a:defRPr>
            </a:pPr>
            <a:endParaRPr lang="en-US"/>
          </a:p>
        </c:txPr>
        <c:crossAx val="557710832"/>
        <c:crosses val="autoZero"/>
        <c:auto val="1"/>
        <c:lblAlgn val="ctr"/>
        <c:lblOffset val="100"/>
        <c:noMultiLvlLbl val="0"/>
      </c:catAx>
      <c:valAx>
        <c:axId val="55771083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a:t>Total Concentration (µg/L)</a:t>
                </a:r>
              </a:p>
            </c:rich>
          </c:tx>
          <c:layout>
            <c:manualLayout>
              <c:xMode val="edge"/>
              <c:yMode val="edge"/>
              <c:x val="1.3430185261929978E-2"/>
              <c:y val="0.21117073618129367"/>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557715536"/>
        <c:crosses val="autoZero"/>
        <c:crossBetween val="between"/>
        <c:minorUnit val="1"/>
      </c:valAx>
    </c:plotArea>
    <c:legend>
      <c:legendPos val="b"/>
      <c:layout>
        <c:manualLayout>
          <c:xMode val="edge"/>
          <c:yMode val="edge"/>
          <c:x val="0.16754508138321592"/>
          <c:y val="5.9031843102262567E-2"/>
          <c:w val="0.7816805335593674"/>
          <c:h val="0.1265741729639184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itle>
    <c:autoTitleDeleted val="0"/>
    <c:plotArea>
      <c:layout>
        <c:manualLayout>
          <c:layoutTarget val="inner"/>
          <c:xMode val="edge"/>
          <c:yMode val="edge"/>
          <c:x val="0.19071978524575847"/>
          <c:y val="0.10361697891211874"/>
          <c:w val="0.8092802147542415"/>
          <c:h val="0.54641180197302919"/>
        </c:manualLayout>
      </c:layout>
      <c:barChart>
        <c:barDir val="col"/>
        <c:grouping val="clustered"/>
        <c:varyColors val="0"/>
        <c:ser>
          <c:idx val="0"/>
          <c:order val="0"/>
          <c:spPr>
            <a:solidFill>
              <a:schemeClr val="tx2">
                <a:lumMod val="60000"/>
                <a:lumOff val="40000"/>
              </a:schemeClr>
            </a:solidFill>
            <a:ln>
              <a:noFill/>
            </a:ln>
            <a:effectLst/>
          </c:spPr>
          <c:invertIfNegative val="0"/>
          <c:dPt>
            <c:idx val="5"/>
            <c:invertIfNegative val="0"/>
            <c:bubble3D val="0"/>
            <c:extLst>
              <c:ext xmlns:c16="http://schemas.microsoft.com/office/drawing/2014/chart" uri="{C3380CC4-5D6E-409C-BE32-E72D297353CC}">
                <c16:uniqueId val="{00000000-DE3A-4BE3-A11E-898A2095E3D2}"/>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2-DE3A-4BE3-A11E-898A2095E3D2}"/>
              </c:ext>
            </c:extLst>
          </c:dPt>
          <c:dPt>
            <c:idx val="7"/>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4-DE3A-4BE3-A11E-898A2095E3D2}"/>
              </c:ext>
            </c:extLst>
          </c:dPt>
          <c:dPt>
            <c:idx val="8"/>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6-DE3A-4BE3-A11E-898A2095E3D2}"/>
              </c:ext>
            </c:extLst>
          </c:dPt>
          <c:dPt>
            <c:idx val="9"/>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8-DE3A-4BE3-A11E-898A2095E3D2}"/>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A-DE3A-4BE3-A11E-898A2095E3D2}"/>
              </c:ext>
            </c:extLst>
          </c:dPt>
          <c:cat>
            <c:strRef>
              <c:f>'Fig 5-16 Compare Background'!$B$6:$B$16</c:f>
              <c:strCache>
                <c:ptCount val="11"/>
                <c:pt idx="0">
                  <c:v>Animas below Silverton (RK 16.4)</c:v>
                </c:pt>
                <c:pt idx="1">
                  <c:v>Bakers Bridge (RK 64)</c:v>
                </c:pt>
                <c:pt idx="2">
                  <c:v>Durango (RK 94)</c:v>
                </c:pt>
                <c:pt idx="3">
                  <c:v>NAR06 (RK 132)</c:v>
                </c:pt>
                <c:pt idx="4">
                  <c:v>Aztec (RK 164)</c:v>
                </c:pt>
                <c:pt idx="5">
                  <c:v>Animas at Farmington (RK 190)</c:v>
                </c:pt>
                <c:pt idx="6">
                  <c:v> Farmington (RK 196)</c:v>
                </c:pt>
                <c:pt idx="7">
                  <c:v>Shiprock            (RK 246)</c:v>
                </c:pt>
                <c:pt idx="8">
                  <c:v>Four Corners         (RK 296)</c:v>
                </c:pt>
                <c:pt idx="9">
                  <c:v> Bluff                  (RK 377)</c:v>
                </c:pt>
                <c:pt idx="10">
                  <c:v>Mexican Hat       (RK 421)</c:v>
                </c:pt>
              </c:strCache>
            </c:strRef>
          </c:cat>
          <c:val>
            <c:numRef>
              <c:f>'Fig 5-16 Compare Background'!$AI$6:$AI$16</c:f>
              <c:numCache>
                <c:formatCode>#,##0.000</c:formatCode>
                <c:ptCount val="11"/>
                <c:pt idx="0">
                  <c:v>45.936620172662735</c:v>
                </c:pt>
                <c:pt idx="1">
                  <c:v>3.0881965209189151</c:v>
                </c:pt>
                <c:pt idx="2">
                  <c:v>1.4511513689298683</c:v>
                </c:pt>
                <c:pt idx="3">
                  <c:v>0.73870858880491697</c:v>
                </c:pt>
                <c:pt idx="4">
                  <c:v>0.4867081039142459</c:v>
                </c:pt>
                <c:pt idx="5">
                  <c:v>0.54405000000000003</c:v>
                </c:pt>
                <c:pt idx="6">
                  <c:v>0.18269999999999997</c:v>
                </c:pt>
                <c:pt idx="7">
                  <c:v>0.18225899999999998</c:v>
                </c:pt>
                <c:pt idx="8">
                  <c:v>0.16</c:v>
                </c:pt>
                <c:pt idx="9">
                  <c:v>0.16350000000000001</c:v>
                </c:pt>
                <c:pt idx="10">
                  <c:v>0.16800000000000001</c:v>
                </c:pt>
              </c:numCache>
            </c:numRef>
          </c:val>
          <c:extLst>
            <c:ext xmlns:c16="http://schemas.microsoft.com/office/drawing/2014/chart" uri="{C3380CC4-5D6E-409C-BE32-E72D297353CC}">
              <c16:uniqueId val="{0000000B-DE3A-4BE3-A11E-898A2095E3D2}"/>
            </c:ext>
          </c:extLst>
        </c:ser>
        <c:dLbls>
          <c:showLegendKey val="0"/>
          <c:showVal val="0"/>
          <c:showCatName val="0"/>
          <c:showSerName val="0"/>
          <c:showPercent val="0"/>
          <c:showBubbleSize val="0"/>
        </c:dLbls>
        <c:gapWidth val="150"/>
        <c:axId val="557716712"/>
        <c:axId val="557713184"/>
      </c:barChart>
      <c:catAx>
        <c:axId val="557716712"/>
        <c:scaling>
          <c:orientation val="minMax"/>
        </c:scaling>
        <c:delete val="0"/>
        <c:axPos val="b"/>
        <c:majorGridlines>
          <c:spPr>
            <a:ln w="9525" cap="flat" cmpd="sng" algn="ctr">
              <a:no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3184"/>
        <c:crossesAt val="1.0000000000000003E-4"/>
        <c:auto val="1"/>
        <c:lblAlgn val="ctr"/>
        <c:lblOffset val="100"/>
        <c:noMultiLvlLbl val="0"/>
      </c:catAx>
      <c:valAx>
        <c:axId val="557713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Arial" panose="020B0604020202020204" pitchFamily="34" charset="0"/>
                    <a:ea typeface="+mn-ea"/>
                    <a:cs typeface="Arial" panose="020B0604020202020204" pitchFamily="34" charset="0"/>
                  </a:defRPr>
                </a:pPr>
                <a:r>
                  <a:rPr lang="en-US" sz="1050"/>
                  <a:t>Total Concentration (mg/L)</a:t>
                </a:r>
              </a:p>
            </c:rich>
          </c:tx>
          <c:layout>
            <c:manualLayout>
              <c:xMode val="edge"/>
              <c:yMode val="edge"/>
              <c:x val="4.1192658084974861E-2"/>
              <c:y val="0.19550101064953088"/>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7716712"/>
        <c:crosses val="autoZero"/>
        <c:crossBetween val="between"/>
      </c:valAx>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Plume Peak Concentration</a:t>
            </a:r>
          </a:p>
        </c:rich>
      </c:tx>
      <c:layout>
        <c:manualLayout>
          <c:xMode val="edge"/>
          <c:yMode val="edge"/>
          <c:x val="0.40472028880348998"/>
          <c:y val="2.4762402283083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Pt>
            <c:idx val="0"/>
            <c:invertIfNegative val="0"/>
            <c:bubble3D val="0"/>
            <c:spPr>
              <a:solidFill>
                <a:schemeClr val="bg1">
                  <a:lumMod val="50000"/>
                </a:schemeClr>
              </a:solidFill>
              <a:ln>
                <a:noFill/>
              </a:ln>
              <a:effectLst/>
            </c:spPr>
            <c:extLst>
              <c:ext xmlns:c16="http://schemas.microsoft.com/office/drawing/2014/chart" uri="{C3380CC4-5D6E-409C-BE32-E72D297353CC}">
                <c16:uniqueId val="{00000001-2EBD-48D9-AC8A-EF3D7627121F}"/>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2EBD-48D9-AC8A-EF3D7627121F}"/>
              </c:ext>
            </c:extLst>
          </c:dPt>
          <c:dPt>
            <c:idx val="2"/>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2EBD-48D9-AC8A-EF3D7627121F}"/>
              </c:ext>
            </c:extLst>
          </c:dPt>
          <c:dPt>
            <c:idx val="3"/>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2EBD-48D9-AC8A-EF3D7627121F}"/>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9-2EBD-48D9-AC8A-EF3D7627121F}"/>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B-2EBD-48D9-AC8A-EF3D7627121F}"/>
              </c:ext>
            </c:extLst>
          </c:dPt>
          <c:cat>
            <c:strRef>
              <c:extLst>
                <c:ext xmlns:c15="http://schemas.microsoft.com/office/drawing/2012/chart" uri="{02D57815-91ED-43cb-92C2-25804820EDAC}">
                  <c15:fullRef>
                    <c15:sqref>'Fig 5-27 SJ Peak Conc'!$B$4:$B$15</c15:sqref>
                  </c15:fullRef>
                </c:ext>
              </c:extLst>
              <c:f>'Fig 5-27 SJ Peak Conc'!$B$10:$B$15</c:f>
              <c:strCache>
                <c:ptCount val="6"/>
                <c:pt idx="0">
                  <c:v>Animas at Farmington (RK 190)</c:v>
                </c:pt>
                <c:pt idx="1">
                  <c:v> Farmington (RK 196)</c:v>
                </c:pt>
                <c:pt idx="2">
                  <c:v>Shiprock            (RK 246)</c:v>
                </c:pt>
                <c:pt idx="3">
                  <c:v>Four Corners         (RK 296)</c:v>
                </c:pt>
                <c:pt idx="4">
                  <c:v> Bluff                  (RK 377)</c:v>
                </c:pt>
                <c:pt idx="5">
                  <c:v>Mexican Hat       (RK 421)</c:v>
                </c:pt>
              </c:strCache>
            </c:strRef>
          </c:cat>
          <c:val>
            <c:numRef>
              <c:extLst>
                <c:ext xmlns:c15="http://schemas.microsoft.com/office/drawing/2012/chart" uri="{02D57815-91ED-43cb-92C2-25804820EDAC}">
                  <c15:fullRef>
                    <c15:sqref>'Fig 5-27 SJ Peak Conc'!$K$4:$K$15</c15:sqref>
                  </c15:fullRef>
                </c:ext>
              </c:extLst>
              <c:f>'Fig 5-27 SJ Peak Conc'!$K$10:$K$15</c:f>
              <c:numCache>
                <c:formatCode>#,##0.000</c:formatCode>
                <c:ptCount val="6"/>
                <c:pt idx="0">
                  <c:v>6.7364999999999995</c:v>
                </c:pt>
                <c:pt idx="1">
                  <c:v>24.36</c:v>
                </c:pt>
                <c:pt idx="2">
                  <c:v>35.04</c:v>
                </c:pt>
                <c:pt idx="3">
                  <c:v>33.484615384615374</c:v>
                </c:pt>
                <c:pt idx="4">
                  <c:v>44.9</c:v>
                </c:pt>
                <c:pt idx="5">
                  <c:v>56.4</c:v>
                </c:pt>
              </c:numCache>
            </c:numRef>
          </c:val>
          <c:extLst>
            <c:ext xmlns:c16="http://schemas.microsoft.com/office/drawing/2014/chart" uri="{C3380CC4-5D6E-409C-BE32-E72D297353CC}">
              <c16:uniqueId val="{0000000C-2EBD-48D9-AC8A-EF3D7627121F}"/>
            </c:ext>
          </c:extLst>
        </c:ser>
        <c:dLbls>
          <c:showLegendKey val="0"/>
          <c:showVal val="0"/>
          <c:showCatName val="0"/>
          <c:showSerName val="0"/>
          <c:showPercent val="0"/>
          <c:showBubbleSize val="0"/>
        </c:dLbls>
        <c:gapWidth val="150"/>
        <c:axId val="694884704"/>
        <c:axId val="694885096"/>
      </c:barChart>
      <c:catAx>
        <c:axId val="6948847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5096"/>
        <c:crossesAt val="1.0000000000000002E-2"/>
        <c:auto val="1"/>
        <c:lblAlgn val="ctr"/>
        <c:lblOffset val="100"/>
        <c:noMultiLvlLbl val="0"/>
      </c:catAx>
      <c:valAx>
        <c:axId val="694885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Total Concentration (mg/L)</a:t>
                </a:r>
              </a:p>
            </c:rich>
          </c:tx>
          <c:layout>
            <c:manualLayout>
              <c:xMode val="edge"/>
              <c:yMode val="edge"/>
              <c:x val="1.6164216674280904E-2"/>
              <c:y val="0.2144210610037381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94884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28.xml"/><Relationship Id="rId13" Type="http://schemas.openxmlformats.org/officeDocument/2006/relationships/chart" Target="../charts/chart33.xml"/><Relationship Id="rId18" Type="http://schemas.openxmlformats.org/officeDocument/2006/relationships/chart" Target="../charts/chart38.xml"/><Relationship Id="rId3" Type="http://schemas.openxmlformats.org/officeDocument/2006/relationships/chart" Target="../charts/chart23.xml"/><Relationship Id="rId21" Type="http://schemas.openxmlformats.org/officeDocument/2006/relationships/chart" Target="../charts/chart41.xml"/><Relationship Id="rId7" Type="http://schemas.openxmlformats.org/officeDocument/2006/relationships/chart" Target="../charts/chart27.xml"/><Relationship Id="rId12" Type="http://schemas.openxmlformats.org/officeDocument/2006/relationships/chart" Target="../charts/chart32.xml"/><Relationship Id="rId17" Type="http://schemas.openxmlformats.org/officeDocument/2006/relationships/chart" Target="../charts/chart37.xml"/><Relationship Id="rId2" Type="http://schemas.openxmlformats.org/officeDocument/2006/relationships/chart" Target="../charts/chart22.xml"/><Relationship Id="rId16" Type="http://schemas.openxmlformats.org/officeDocument/2006/relationships/chart" Target="../charts/chart36.xml"/><Relationship Id="rId20" Type="http://schemas.openxmlformats.org/officeDocument/2006/relationships/chart" Target="../charts/chart40.xml"/><Relationship Id="rId1" Type="http://schemas.openxmlformats.org/officeDocument/2006/relationships/chart" Target="../charts/chart21.xml"/><Relationship Id="rId6" Type="http://schemas.openxmlformats.org/officeDocument/2006/relationships/chart" Target="../charts/chart26.xml"/><Relationship Id="rId11" Type="http://schemas.openxmlformats.org/officeDocument/2006/relationships/chart" Target="../charts/chart31.xml"/><Relationship Id="rId5" Type="http://schemas.openxmlformats.org/officeDocument/2006/relationships/chart" Target="../charts/chart25.xml"/><Relationship Id="rId15" Type="http://schemas.openxmlformats.org/officeDocument/2006/relationships/chart" Target="../charts/chart35.xml"/><Relationship Id="rId10" Type="http://schemas.openxmlformats.org/officeDocument/2006/relationships/chart" Target="../charts/chart30.xml"/><Relationship Id="rId19" Type="http://schemas.openxmlformats.org/officeDocument/2006/relationships/chart" Target="../charts/chart39.xml"/><Relationship Id="rId4" Type="http://schemas.openxmlformats.org/officeDocument/2006/relationships/chart" Target="../charts/chart24.xml"/><Relationship Id="rId9" Type="http://schemas.openxmlformats.org/officeDocument/2006/relationships/chart" Target="../charts/chart29.xml"/><Relationship Id="rId14" Type="http://schemas.openxmlformats.org/officeDocument/2006/relationships/chart" Target="../charts/chart34.xml"/></Relationships>
</file>

<file path=xl/drawings/_rels/drawing27.xml.rels><?xml version="1.0" encoding="UTF-8" standalone="yes"?>
<Relationships xmlns="http://schemas.openxmlformats.org/package/2006/relationships"><Relationship Id="rId8" Type="http://schemas.openxmlformats.org/officeDocument/2006/relationships/chart" Target="../charts/chart49.xml"/><Relationship Id="rId13" Type="http://schemas.openxmlformats.org/officeDocument/2006/relationships/chart" Target="../charts/chart54.xml"/><Relationship Id="rId3" Type="http://schemas.openxmlformats.org/officeDocument/2006/relationships/chart" Target="../charts/chart44.xml"/><Relationship Id="rId7" Type="http://schemas.openxmlformats.org/officeDocument/2006/relationships/chart" Target="../charts/chart48.xml"/><Relationship Id="rId12" Type="http://schemas.openxmlformats.org/officeDocument/2006/relationships/chart" Target="../charts/chart53.xml"/><Relationship Id="rId17" Type="http://schemas.openxmlformats.org/officeDocument/2006/relationships/chart" Target="../charts/chart58.xml"/><Relationship Id="rId2" Type="http://schemas.openxmlformats.org/officeDocument/2006/relationships/chart" Target="../charts/chart43.xml"/><Relationship Id="rId16" Type="http://schemas.openxmlformats.org/officeDocument/2006/relationships/chart" Target="../charts/chart57.xml"/><Relationship Id="rId1" Type="http://schemas.openxmlformats.org/officeDocument/2006/relationships/chart" Target="../charts/chart42.xml"/><Relationship Id="rId6" Type="http://schemas.openxmlformats.org/officeDocument/2006/relationships/chart" Target="../charts/chart47.xml"/><Relationship Id="rId11" Type="http://schemas.openxmlformats.org/officeDocument/2006/relationships/chart" Target="../charts/chart52.xml"/><Relationship Id="rId5" Type="http://schemas.openxmlformats.org/officeDocument/2006/relationships/chart" Target="../charts/chart46.xml"/><Relationship Id="rId15" Type="http://schemas.openxmlformats.org/officeDocument/2006/relationships/chart" Target="../charts/chart56.xml"/><Relationship Id="rId10" Type="http://schemas.openxmlformats.org/officeDocument/2006/relationships/chart" Target="../charts/chart51.xml"/><Relationship Id="rId4" Type="http://schemas.openxmlformats.org/officeDocument/2006/relationships/chart" Target="../charts/chart45.xml"/><Relationship Id="rId9" Type="http://schemas.openxmlformats.org/officeDocument/2006/relationships/chart" Target="../charts/chart50.xml"/><Relationship Id="rId14" Type="http://schemas.openxmlformats.org/officeDocument/2006/relationships/chart" Target="../charts/chart5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5" Type="http://schemas.openxmlformats.org/officeDocument/2006/relationships/chart" Target="../charts/chart8.xml"/><Relationship Id="rId4" Type="http://schemas.openxmlformats.org/officeDocument/2006/relationships/chart" Target="../charts/chart7.xml"/></Relationships>
</file>

<file path=xl/drawings/_rels/drawing43.xml.rels><?xml version="1.0" encoding="UTF-8" standalone="yes"?>
<Relationships xmlns="http://schemas.openxmlformats.org/package/2006/relationships"><Relationship Id="rId3" Type="http://schemas.openxmlformats.org/officeDocument/2006/relationships/chart" Target="../charts/chart61.xml"/><Relationship Id="rId2" Type="http://schemas.openxmlformats.org/officeDocument/2006/relationships/chart" Target="../charts/chart60.xml"/><Relationship Id="rId1" Type="http://schemas.openxmlformats.org/officeDocument/2006/relationships/chart" Target="../charts/chart59.xml"/></Relationships>
</file>

<file path=xl/drawings/_rels/drawing47.xml.rels><?xml version="1.0" encoding="UTF-8" standalone="yes"?>
<Relationships xmlns="http://schemas.openxmlformats.org/package/2006/relationships"><Relationship Id="rId3" Type="http://schemas.openxmlformats.org/officeDocument/2006/relationships/chart" Target="../charts/chart64.xml"/><Relationship Id="rId2" Type="http://schemas.openxmlformats.org/officeDocument/2006/relationships/chart" Target="../charts/chart63.xml"/><Relationship Id="rId1" Type="http://schemas.openxmlformats.org/officeDocument/2006/relationships/chart" Target="../charts/chart62.xml"/></Relationships>
</file>

<file path=xl/drawings/_rels/drawing6.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8</xdr:col>
      <xdr:colOff>571500</xdr:colOff>
      <xdr:row>48</xdr:row>
      <xdr:rowOff>67173</xdr:rowOff>
    </xdr:from>
    <xdr:to>
      <xdr:col>17</xdr:col>
      <xdr:colOff>110291</xdr:colOff>
      <xdr:row>66</xdr:row>
      <xdr:rowOff>20051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xdr:colOff>
      <xdr:row>2</xdr:row>
      <xdr:rowOff>20050</xdr:rowOff>
    </xdr:from>
    <xdr:to>
      <xdr:col>16</xdr:col>
      <xdr:colOff>220578</xdr:colOff>
      <xdr:row>20</xdr:row>
      <xdr:rowOff>3007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551447</xdr:colOff>
      <xdr:row>20</xdr:row>
      <xdr:rowOff>80211</xdr:rowOff>
    </xdr:from>
    <xdr:to>
      <xdr:col>16</xdr:col>
      <xdr:colOff>80210</xdr:colOff>
      <xdr:row>38</xdr:row>
      <xdr:rowOff>63169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50132</xdr:colOff>
      <xdr:row>38</xdr:row>
      <xdr:rowOff>170447</xdr:rowOff>
    </xdr:from>
    <xdr:to>
      <xdr:col>15</xdr:col>
      <xdr:colOff>581526</xdr:colOff>
      <xdr:row>44</xdr:row>
      <xdr:rowOff>160421</xdr:rowOff>
    </xdr:to>
    <xdr:sp macro="" textlink="">
      <xdr:nvSpPr>
        <xdr:cNvPr id="5" name="TextBox 4"/>
        <xdr:cNvSpPr txBox="1"/>
      </xdr:nvSpPr>
      <xdr:spPr>
        <a:xfrm>
          <a:off x="7710237" y="8161421"/>
          <a:ext cx="5193631" cy="1132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3-18.  Estimated metals concentrations in Cement Creek near the confluence with the Animas River during the Gold King plume. Shown is summed metals, with sample times indicated. The peak of the plume was estimated and the remainder of the concentration trace was guided by flow and the measured. A concentration trace was needed for each metal; A) Total metals, B) Dissolved metals.</a:t>
          </a:r>
        </a:p>
        <a:p>
          <a:endParaRPr lang="en-US"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0.31229</cdr:x>
      <cdr:y>0.1442</cdr:y>
    </cdr:from>
    <cdr:to>
      <cdr:x>0.61832</cdr:x>
      <cdr:y>0.20864</cdr:y>
    </cdr:to>
    <cdr:sp macro="" textlink="">
      <cdr:nvSpPr>
        <cdr:cNvPr id="2" name="TextBox 1"/>
        <cdr:cNvSpPr txBox="1"/>
      </cdr:nvSpPr>
      <cdr:spPr>
        <a:xfrm xmlns:a="http://schemas.openxmlformats.org/drawingml/2006/main">
          <a:off x="1743101" y="451882"/>
          <a:ext cx="1708153" cy="20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Copper</a:t>
          </a:r>
        </a:p>
      </cdr:txBody>
    </cdr:sp>
  </cdr:relSizeAnchor>
</c:userShapes>
</file>

<file path=xl/drawings/drawing11.xml><?xml version="1.0" encoding="utf-8"?>
<c:userShapes xmlns:c="http://schemas.openxmlformats.org/drawingml/2006/chart">
  <cdr:relSizeAnchor xmlns:cdr="http://schemas.openxmlformats.org/drawingml/2006/chartDrawing">
    <cdr:from>
      <cdr:x>0.30376</cdr:x>
      <cdr:y>0.20405</cdr:y>
    </cdr:from>
    <cdr:to>
      <cdr:x>0.60979</cdr:x>
      <cdr:y>0.27987</cdr:y>
    </cdr:to>
    <cdr:sp macro="" textlink="">
      <cdr:nvSpPr>
        <cdr:cNvPr id="2" name="TextBox 1"/>
        <cdr:cNvSpPr txBox="1"/>
      </cdr:nvSpPr>
      <cdr:spPr>
        <a:xfrm xmlns:a="http://schemas.openxmlformats.org/drawingml/2006/main">
          <a:off x="1695476" y="618067"/>
          <a:ext cx="1708153" cy="2296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Lead</a:t>
          </a:r>
        </a:p>
      </cdr:txBody>
    </cdr:sp>
  </cdr:relSizeAnchor>
</c:userShapes>
</file>

<file path=xl/drawings/drawing12.xml><?xml version="1.0" encoding="utf-8"?>
<c:userShapes xmlns:c="http://schemas.openxmlformats.org/drawingml/2006/chart">
  <cdr:relSizeAnchor xmlns:cdr="http://schemas.openxmlformats.org/drawingml/2006/chartDrawing">
    <cdr:from>
      <cdr:x>0.25086</cdr:x>
      <cdr:y>0.21931</cdr:y>
    </cdr:from>
    <cdr:to>
      <cdr:x>0.55689</cdr:x>
      <cdr:y>0.33448</cdr:y>
    </cdr:to>
    <cdr:sp macro="" textlink="">
      <cdr:nvSpPr>
        <cdr:cNvPr id="2" name="TextBox 1"/>
        <cdr:cNvSpPr txBox="1"/>
      </cdr:nvSpPr>
      <cdr:spPr>
        <a:xfrm xmlns:a="http://schemas.openxmlformats.org/drawingml/2006/main">
          <a:off x="1400205" y="605776"/>
          <a:ext cx="1708152" cy="3181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Zinc</a:t>
          </a:r>
        </a:p>
      </cdr:txBody>
    </cdr:sp>
  </cdr:relSizeAnchor>
</c:userShapes>
</file>

<file path=xl/drawings/drawing13.xml><?xml version="1.0" encoding="utf-8"?>
<c:userShapes xmlns:c="http://schemas.openxmlformats.org/drawingml/2006/chart">
  <cdr:relSizeAnchor xmlns:cdr="http://schemas.openxmlformats.org/drawingml/2006/chartDrawing">
    <cdr:from>
      <cdr:x>0.01053</cdr:x>
      <cdr:y>0.0172</cdr:y>
    </cdr:from>
    <cdr:to>
      <cdr:x>0.1476</cdr:x>
      <cdr:y>0.11591</cdr:y>
    </cdr:to>
    <cdr:sp macro="" textlink="">
      <cdr:nvSpPr>
        <cdr:cNvPr id="2" name="TextBox 1"/>
        <cdr:cNvSpPr txBox="1"/>
      </cdr:nvSpPr>
      <cdr:spPr>
        <a:xfrm xmlns:a="http://schemas.openxmlformats.org/drawingml/2006/main">
          <a:off x="50800" y="50800"/>
          <a:ext cx="660918" cy="2915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14.xml><?xml version="1.0" encoding="utf-8"?>
<c:userShapes xmlns:c="http://schemas.openxmlformats.org/drawingml/2006/chart">
  <cdr:relSizeAnchor xmlns:cdr="http://schemas.openxmlformats.org/drawingml/2006/chartDrawing">
    <cdr:from>
      <cdr:x>0.01198</cdr:x>
      <cdr:y>0.01626</cdr:y>
    </cdr:from>
    <cdr:to>
      <cdr:x>0.16783</cdr:x>
      <cdr:y>0.10958</cdr:y>
    </cdr:to>
    <cdr:sp macro="" textlink="">
      <cdr:nvSpPr>
        <cdr:cNvPr id="2" name="TextBox 1"/>
        <cdr:cNvSpPr txBox="1"/>
      </cdr:nvSpPr>
      <cdr:spPr>
        <a:xfrm xmlns:a="http://schemas.openxmlformats.org/drawingml/2006/main">
          <a:off x="50800" y="50800"/>
          <a:ext cx="660918" cy="2915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15.xml><?xml version="1.0" encoding="utf-8"?>
<c:userShapes xmlns:c="http://schemas.openxmlformats.org/drawingml/2006/chart">
  <cdr:relSizeAnchor xmlns:cdr="http://schemas.openxmlformats.org/drawingml/2006/chartDrawing">
    <cdr:from>
      <cdr:x>0.47791</cdr:x>
      <cdr:y>0.45965</cdr:y>
    </cdr:from>
    <cdr:to>
      <cdr:x>0.71084</cdr:x>
      <cdr:y>0.5317</cdr:y>
    </cdr:to>
    <cdr:sp macro="" textlink="">
      <cdr:nvSpPr>
        <cdr:cNvPr id="2" name="TextBox 1"/>
        <cdr:cNvSpPr txBox="1"/>
      </cdr:nvSpPr>
      <cdr:spPr>
        <a:xfrm xmlns:a="http://schemas.openxmlformats.org/drawingml/2006/main">
          <a:off x="2764573" y="1630401"/>
          <a:ext cx="1347439" cy="255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Aluminum</a:t>
          </a:r>
        </a:p>
      </cdr:txBody>
    </cdr:sp>
  </cdr:relSizeAnchor>
  <cdr:relSizeAnchor xmlns:cdr="http://schemas.openxmlformats.org/drawingml/2006/chartDrawing">
    <cdr:from>
      <cdr:x>0.53804</cdr:x>
      <cdr:y>0.53392</cdr:y>
    </cdr:from>
    <cdr:to>
      <cdr:x>0.55657</cdr:x>
      <cdr:y>0.72137</cdr:y>
    </cdr:to>
    <cdr:cxnSp macro="">
      <cdr:nvCxnSpPr>
        <cdr:cNvPr id="4" name="Straight Arrow Connector 3"/>
        <cdr:cNvCxnSpPr/>
      </cdr:nvCxnSpPr>
      <cdr:spPr>
        <a:xfrm xmlns:a="http://schemas.openxmlformats.org/drawingml/2006/main">
          <a:off x="3104751" y="1965601"/>
          <a:ext cx="106913" cy="690076"/>
        </a:xfrm>
        <a:prstGeom xmlns:a="http://schemas.openxmlformats.org/drawingml/2006/main" prst="straightConnector1">
          <a:avLst/>
        </a:prstGeom>
        <a:ln xmlns:a="http://schemas.openxmlformats.org/drawingml/2006/main" w="15875">
          <a:solidFill>
            <a:schemeClr val="tx1">
              <a:lumMod val="75000"/>
              <a:lumOff val="2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0.1237</cdr:x>
      <cdr:y>0.49432</cdr:y>
    </cdr:from>
    <cdr:to>
      <cdr:x>0.27529</cdr:x>
      <cdr:y>0.63689</cdr:y>
    </cdr:to>
    <cdr:sp macro="" textlink="">
      <cdr:nvSpPr>
        <cdr:cNvPr id="5" name="TextBox 4"/>
        <cdr:cNvSpPr txBox="1"/>
      </cdr:nvSpPr>
      <cdr:spPr>
        <a:xfrm xmlns:a="http://schemas.openxmlformats.org/drawingml/2006/main">
          <a:off x="713781" y="1819809"/>
          <a:ext cx="874745" cy="5248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b="1" i="1"/>
            <a:t>Animas River</a:t>
          </a:r>
        </a:p>
      </cdr:txBody>
    </cdr:sp>
  </cdr:relSizeAnchor>
  <cdr:relSizeAnchor xmlns:cdr="http://schemas.openxmlformats.org/drawingml/2006/chartDrawing">
    <cdr:from>
      <cdr:x>0.47235</cdr:x>
      <cdr:y>0.24879</cdr:y>
    </cdr:from>
    <cdr:to>
      <cdr:x>0.69637</cdr:x>
      <cdr:y>0.32007</cdr:y>
    </cdr:to>
    <cdr:sp macro="" textlink="">
      <cdr:nvSpPr>
        <cdr:cNvPr id="6" name="TextBox 5"/>
        <cdr:cNvSpPr txBox="1"/>
      </cdr:nvSpPr>
      <cdr:spPr>
        <a:xfrm xmlns:a="http://schemas.openxmlformats.org/drawingml/2006/main">
          <a:off x="2725695" y="915908"/>
          <a:ext cx="1292678" cy="2624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i="1"/>
            <a:t>San Juan River</a:t>
          </a:r>
        </a:p>
      </cdr:txBody>
    </cdr:sp>
  </cdr:relSizeAnchor>
  <cdr:relSizeAnchor xmlns:cdr="http://schemas.openxmlformats.org/drawingml/2006/chartDrawing">
    <cdr:from>
      <cdr:x>0.01927</cdr:x>
      <cdr:y>0.01382</cdr:y>
    </cdr:from>
    <cdr:to>
      <cdr:x>0.1338</cdr:x>
      <cdr:y>0.09302</cdr:y>
    </cdr:to>
    <cdr:sp macro="" textlink="">
      <cdr:nvSpPr>
        <cdr:cNvPr id="7" name="TextBox 6"/>
        <cdr:cNvSpPr txBox="1"/>
      </cdr:nvSpPr>
      <cdr:spPr>
        <a:xfrm xmlns:a="http://schemas.openxmlformats.org/drawingml/2006/main">
          <a:off x="111180" y="50881"/>
          <a:ext cx="660918" cy="2915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257175</xdr:colOff>
      <xdr:row>22</xdr:row>
      <xdr:rowOff>104775</xdr:rowOff>
    </xdr:from>
    <xdr:to>
      <xdr:col>4</xdr:col>
      <xdr:colOff>457200</xdr:colOff>
      <xdr:row>49</xdr:row>
      <xdr:rowOff>66676</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152401</xdr:colOff>
      <xdr:row>22</xdr:row>
      <xdr:rowOff>104775</xdr:rowOff>
    </xdr:from>
    <xdr:to>
      <xdr:col>20</xdr:col>
      <xdr:colOff>571501</xdr:colOff>
      <xdr:row>48</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76200</xdr:colOff>
      <xdr:row>22</xdr:row>
      <xdr:rowOff>76200</xdr:rowOff>
    </xdr:from>
    <xdr:to>
      <xdr:col>11</xdr:col>
      <xdr:colOff>838200</xdr:colOff>
      <xdr:row>46</xdr:row>
      <xdr:rowOff>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1066800</xdr:colOff>
      <xdr:row>17</xdr:row>
      <xdr:rowOff>28575</xdr:rowOff>
    </xdr:from>
    <xdr:to>
      <xdr:col>4</xdr:col>
      <xdr:colOff>1114425</xdr:colOff>
      <xdr:row>20</xdr:row>
      <xdr:rowOff>114300</xdr:rowOff>
    </xdr:to>
    <xdr:sp macro="" textlink="">
      <xdr:nvSpPr>
        <xdr:cNvPr id="3" name="TextBox 2"/>
        <xdr:cNvSpPr txBox="1"/>
      </xdr:nvSpPr>
      <xdr:spPr>
        <a:xfrm>
          <a:off x="1066800" y="3705225"/>
          <a:ext cx="6267450" cy="704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6-3. Total and dissolved summed metals mass estimated by the empirical model at eight locations in the Animas River during the Gold King Mine (GKM) plume. Estimated background metals concentrations in the Animas River at Farmington was based on dissolved concentrations in historic samples.</a:t>
          </a:r>
          <a:endParaRPr lang="en-US" sz="1100" b="1"/>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19050</xdr:colOff>
      <xdr:row>21</xdr:row>
      <xdr:rowOff>47625</xdr:rowOff>
    </xdr:from>
    <xdr:to>
      <xdr:col>6</xdr:col>
      <xdr:colOff>123825</xdr:colOff>
      <xdr:row>43</xdr:row>
      <xdr:rowOff>102053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311579</xdr:colOff>
      <xdr:row>21</xdr:row>
      <xdr:rowOff>77909</xdr:rowOff>
    </xdr:from>
    <xdr:to>
      <xdr:col>22</xdr:col>
      <xdr:colOff>399710</xdr:colOff>
      <xdr:row>38</xdr:row>
      <xdr:rowOff>90686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772545</xdr:colOff>
      <xdr:row>20</xdr:row>
      <xdr:rowOff>141854</xdr:rowOff>
    </xdr:from>
    <xdr:to>
      <xdr:col>31</xdr:col>
      <xdr:colOff>102393</xdr:colOff>
      <xdr:row>39</xdr:row>
      <xdr:rowOff>2381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334056</xdr:colOff>
      <xdr:row>20</xdr:row>
      <xdr:rowOff>110560</xdr:rowOff>
    </xdr:from>
    <xdr:to>
      <xdr:col>40</xdr:col>
      <xdr:colOff>348684</xdr:colOff>
      <xdr:row>39</xdr:row>
      <xdr:rowOff>51028</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388782</xdr:colOff>
      <xdr:row>39</xdr:row>
      <xdr:rowOff>126307</xdr:rowOff>
    </xdr:from>
    <xdr:to>
      <xdr:col>23</xdr:col>
      <xdr:colOff>84322</xdr:colOff>
      <xdr:row>54</xdr:row>
      <xdr:rowOff>170090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95415</xdr:colOff>
      <xdr:row>115</xdr:row>
      <xdr:rowOff>52057</xdr:rowOff>
    </xdr:from>
    <xdr:to>
      <xdr:col>18</xdr:col>
      <xdr:colOff>61190</xdr:colOff>
      <xdr:row>130</xdr:row>
      <xdr:rowOff>172365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95067</xdr:colOff>
      <xdr:row>99</xdr:row>
      <xdr:rowOff>88744</xdr:rowOff>
    </xdr:from>
    <xdr:to>
      <xdr:col>9</xdr:col>
      <xdr:colOff>1037544</xdr:colOff>
      <xdr:row>113</xdr:row>
      <xdr:rowOff>164945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32</xdr:col>
      <xdr:colOff>105794</xdr:colOff>
      <xdr:row>98</xdr:row>
      <xdr:rowOff>73821</xdr:rowOff>
    </xdr:from>
    <xdr:to>
      <xdr:col>39</xdr:col>
      <xdr:colOff>195602</xdr:colOff>
      <xdr:row>114</xdr:row>
      <xdr:rowOff>110558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365691</xdr:colOff>
      <xdr:row>99</xdr:row>
      <xdr:rowOff>48787</xdr:rowOff>
    </xdr:from>
    <xdr:to>
      <xdr:col>3</xdr:col>
      <xdr:colOff>72117</xdr:colOff>
      <xdr:row>113</xdr:row>
      <xdr:rowOff>124986</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795195</xdr:colOff>
      <xdr:row>98</xdr:row>
      <xdr:rowOff>184376</xdr:rowOff>
    </xdr:from>
    <xdr:to>
      <xdr:col>31</xdr:col>
      <xdr:colOff>408071</xdr:colOff>
      <xdr:row>114</xdr:row>
      <xdr:rowOff>136752</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379630</xdr:colOff>
      <xdr:row>98</xdr:row>
      <xdr:rowOff>181886</xdr:rowOff>
    </xdr:from>
    <xdr:to>
      <xdr:col>22</xdr:col>
      <xdr:colOff>657083</xdr:colOff>
      <xdr:row>113</xdr:row>
      <xdr:rowOff>66342</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27309</xdr:colOff>
      <xdr:row>21</xdr:row>
      <xdr:rowOff>46936</xdr:rowOff>
    </xdr:from>
    <xdr:to>
      <xdr:col>13</xdr:col>
      <xdr:colOff>685893</xdr:colOff>
      <xdr:row>41</xdr:row>
      <xdr:rowOff>140734</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xdr:colOff>
      <xdr:row>45</xdr:row>
      <xdr:rowOff>36060</xdr:rowOff>
    </xdr:from>
    <xdr:to>
      <xdr:col>4</xdr:col>
      <xdr:colOff>807925</xdr:colOff>
      <xdr:row>61</xdr:row>
      <xdr:rowOff>131310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xdr:col>
      <xdr:colOff>297573</xdr:colOff>
      <xdr:row>114</xdr:row>
      <xdr:rowOff>165528</xdr:rowOff>
    </xdr:from>
    <xdr:to>
      <xdr:col>11</xdr:col>
      <xdr:colOff>611898</xdr:colOff>
      <xdr:row>130</xdr:row>
      <xdr:rowOff>97492</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118183</xdr:colOff>
      <xdr:row>115</xdr:row>
      <xdr:rowOff>58949</xdr:rowOff>
    </xdr:from>
    <xdr:to>
      <xdr:col>3</xdr:col>
      <xdr:colOff>70558</xdr:colOff>
      <xdr:row>130</xdr:row>
      <xdr:rowOff>174611</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18</xdr:col>
      <xdr:colOff>158016</xdr:colOff>
      <xdr:row>115</xdr:row>
      <xdr:rowOff>31827</xdr:rowOff>
    </xdr:from>
    <xdr:to>
      <xdr:col>28</xdr:col>
      <xdr:colOff>571540</xdr:colOff>
      <xdr:row>130</xdr:row>
      <xdr:rowOff>150891</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29</xdr:col>
      <xdr:colOff>383324</xdr:colOff>
      <xdr:row>123</xdr:row>
      <xdr:rowOff>167269</xdr:rowOff>
    </xdr:from>
    <xdr:to>
      <xdr:col>38</xdr:col>
      <xdr:colOff>559884</xdr:colOff>
      <xdr:row>145</xdr:row>
      <xdr:rowOff>24394</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39</xdr:col>
      <xdr:colOff>595892</xdr:colOff>
      <xdr:row>124</xdr:row>
      <xdr:rowOff>34847</xdr:rowOff>
    </xdr:from>
    <xdr:to>
      <xdr:col>48</xdr:col>
      <xdr:colOff>548267</xdr:colOff>
      <xdr:row>145</xdr:row>
      <xdr:rowOff>177722</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50</xdr:col>
      <xdr:colOff>0</xdr:colOff>
      <xdr:row>113</xdr:row>
      <xdr:rowOff>0</xdr:rowOff>
    </xdr:from>
    <xdr:to>
      <xdr:col>58</xdr:col>
      <xdr:colOff>561975</xdr:colOff>
      <xdr:row>134</xdr:row>
      <xdr:rowOff>142875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60</xdr:col>
      <xdr:colOff>0</xdr:colOff>
      <xdr:row>113</xdr:row>
      <xdr:rowOff>0</xdr:rowOff>
    </xdr:from>
    <xdr:to>
      <xdr:col>68</xdr:col>
      <xdr:colOff>561975</xdr:colOff>
      <xdr:row>134</xdr:row>
      <xdr:rowOff>142875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10</xdr:col>
      <xdr:colOff>433727</xdr:colOff>
      <xdr:row>99</xdr:row>
      <xdr:rowOff>71353</xdr:rowOff>
    </xdr:from>
    <xdr:to>
      <xdr:col>16</xdr:col>
      <xdr:colOff>166496</xdr:colOff>
      <xdr:row>113</xdr:row>
      <xdr:rowOff>148799</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0.54949</cdr:x>
      <cdr:y>0.13195</cdr:y>
    </cdr:from>
    <cdr:to>
      <cdr:x>0.96928</cdr:x>
      <cdr:y>0.19639</cdr:y>
    </cdr:to>
    <cdr:sp macro="" textlink="">
      <cdr:nvSpPr>
        <cdr:cNvPr id="2" name="TextBox 1"/>
        <cdr:cNvSpPr txBox="1"/>
      </cdr:nvSpPr>
      <cdr:spPr>
        <a:xfrm xmlns:a="http://schemas.openxmlformats.org/drawingml/2006/main">
          <a:off x="3067050" y="546090"/>
          <a:ext cx="2343149" cy="2666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Summed Total Less Cations</a:t>
          </a:r>
        </a:p>
      </cdr:txBody>
    </cdr:sp>
  </cdr:relSizeAnchor>
</c:userShapes>
</file>

<file path=xl/drawings/drawing19.xml><?xml version="1.0" encoding="utf-8"?>
<c:userShapes xmlns:c="http://schemas.openxmlformats.org/drawingml/2006/chart">
  <cdr:relSizeAnchor xmlns:cdr="http://schemas.openxmlformats.org/drawingml/2006/chartDrawing">
    <cdr:from>
      <cdr:x>0.36007</cdr:x>
      <cdr:y>0.15846</cdr:y>
    </cdr:from>
    <cdr:to>
      <cdr:x>0.6661</cdr:x>
      <cdr:y>0.24913</cdr:y>
    </cdr:to>
    <cdr:sp macro="" textlink="">
      <cdr:nvSpPr>
        <cdr:cNvPr id="2" name="TextBox 1"/>
        <cdr:cNvSpPr txBox="1"/>
      </cdr:nvSpPr>
      <cdr:spPr>
        <a:xfrm xmlns:a="http://schemas.openxmlformats.org/drawingml/2006/main">
          <a:off x="2009801" y="436200"/>
          <a:ext cx="1708153" cy="2496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Arsenic</a:t>
          </a:r>
        </a:p>
      </cdr:txBody>
    </cdr:sp>
  </cdr:relSizeAnchor>
</c:userShapes>
</file>

<file path=xl/drawings/drawing2.xml><?xml version="1.0" encoding="utf-8"?>
<c:userShapes xmlns:c="http://schemas.openxmlformats.org/drawingml/2006/chart">
  <cdr:relSizeAnchor xmlns:cdr="http://schemas.openxmlformats.org/drawingml/2006/chartDrawing">
    <cdr:from>
      <cdr:x>0.01642</cdr:x>
      <cdr:y>0.02057</cdr:y>
    </cdr:from>
    <cdr:to>
      <cdr:x>0.12956</cdr:x>
      <cdr:y>0.11167</cdr:y>
    </cdr:to>
    <cdr:sp macro="" textlink="">
      <cdr:nvSpPr>
        <cdr:cNvPr id="2" name="TextBox 1"/>
        <cdr:cNvSpPr txBox="1"/>
      </cdr:nvSpPr>
      <cdr:spPr>
        <a:xfrm xmlns:a="http://schemas.openxmlformats.org/drawingml/2006/main">
          <a:off x="90236" y="70187"/>
          <a:ext cx="621632" cy="3108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20.xml><?xml version="1.0" encoding="utf-8"?>
<c:userShapes xmlns:c="http://schemas.openxmlformats.org/drawingml/2006/chart">
  <cdr:relSizeAnchor xmlns:cdr="http://schemas.openxmlformats.org/drawingml/2006/chartDrawing">
    <cdr:from>
      <cdr:x>0.31229</cdr:x>
      <cdr:y>0.1442</cdr:y>
    </cdr:from>
    <cdr:to>
      <cdr:x>0.61832</cdr:x>
      <cdr:y>0.20864</cdr:y>
    </cdr:to>
    <cdr:sp macro="" textlink="">
      <cdr:nvSpPr>
        <cdr:cNvPr id="2" name="TextBox 1"/>
        <cdr:cNvSpPr txBox="1"/>
      </cdr:nvSpPr>
      <cdr:spPr>
        <a:xfrm xmlns:a="http://schemas.openxmlformats.org/drawingml/2006/main">
          <a:off x="1743101" y="451882"/>
          <a:ext cx="1708153" cy="20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Copper</a:t>
          </a:r>
        </a:p>
      </cdr:txBody>
    </cdr:sp>
  </cdr:relSizeAnchor>
</c:userShapes>
</file>

<file path=xl/drawings/drawing21.xml><?xml version="1.0" encoding="utf-8"?>
<c:userShapes xmlns:c="http://schemas.openxmlformats.org/drawingml/2006/chart">
  <cdr:relSizeAnchor xmlns:cdr="http://schemas.openxmlformats.org/drawingml/2006/chartDrawing">
    <cdr:from>
      <cdr:x>0.30376</cdr:x>
      <cdr:y>0.20405</cdr:y>
    </cdr:from>
    <cdr:to>
      <cdr:x>0.60979</cdr:x>
      <cdr:y>0.27987</cdr:y>
    </cdr:to>
    <cdr:sp macro="" textlink="">
      <cdr:nvSpPr>
        <cdr:cNvPr id="2" name="TextBox 1"/>
        <cdr:cNvSpPr txBox="1"/>
      </cdr:nvSpPr>
      <cdr:spPr>
        <a:xfrm xmlns:a="http://schemas.openxmlformats.org/drawingml/2006/main">
          <a:off x="1695476" y="618067"/>
          <a:ext cx="1708153" cy="2296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Lead</a:t>
          </a:r>
        </a:p>
      </cdr:txBody>
    </cdr:sp>
  </cdr:relSizeAnchor>
</c:userShapes>
</file>

<file path=xl/drawings/drawing22.xml><?xml version="1.0" encoding="utf-8"?>
<c:userShapes xmlns:c="http://schemas.openxmlformats.org/drawingml/2006/chart">
  <cdr:relSizeAnchor xmlns:cdr="http://schemas.openxmlformats.org/drawingml/2006/chartDrawing">
    <cdr:from>
      <cdr:x>0.25086</cdr:x>
      <cdr:y>0.21931</cdr:y>
    </cdr:from>
    <cdr:to>
      <cdr:x>0.55689</cdr:x>
      <cdr:y>0.33448</cdr:y>
    </cdr:to>
    <cdr:sp macro="" textlink="">
      <cdr:nvSpPr>
        <cdr:cNvPr id="2" name="TextBox 1"/>
        <cdr:cNvSpPr txBox="1"/>
      </cdr:nvSpPr>
      <cdr:spPr>
        <a:xfrm xmlns:a="http://schemas.openxmlformats.org/drawingml/2006/main">
          <a:off x="1400205" y="605776"/>
          <a:ext cx="1708152" cy="3181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Zinc</a:t>
          </a:r>
        </a:p>
      </cdr:txBody>
    </cdr:sp>
  </cdr:relSizeAnchor>
</c:userShapes>
</file>

<file path=xl/drawings/drawing23.xml><?xml version="1.0" encoding="utf-8"?>
<c:userShapes xmlns:c="http://schemas.openxmlformats.org/drawingml/2006/chart">
  <cdr:relSizeAnchor xmlns:cdr="http://schemas.openxmlformats.org/drawingml/2006/chartDrawing">
    <cdr:from>
      <cdr:x>0.61263</cdr:x>
      <cdr:y>0.13588</cdr:y>
    </cdr:from>
    <cdr:to>
      <cdr:x>0.91866</cdr:x>
      <cdr:y>0.20032</cdr:y>
    </cdr:to>
    <cdr:sp macro="" textlink="">
      <cdr:nvSpPr>
        <cdr:cNvPr id="3" name="TextBox 1"/>
        <cdr:cNvSpPr txBox="1"/>
      </cdr:nvSpPr>
      <cdr:spPr>
        <a:xfrm xmlns:a="http://schemas.openxmlformats.org/drawingml/2006/main">
          <a:off x="3419505" y="623187"/>
          <a:ext cx="1708152" cy="295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Lead</a:t>
          </a:r>
        </a:p>
      </cdr:txBody>
    </cdr:sp>
  </cdr:relSizeAnchor>
</c:userShapes>
</file>

<file path=xl/drawings/drawing24.xml><?xml version="1.0" encoding="utf-8"?>
<c:userShapes xmlns:c="http://schemas.openxmlformats.org/drawingml/2006/chart">
  <cdr:relSizeAnchor xmlns:cdr="http://schemas.openxmlformats.org/drawingml/2006/chartDrawing">
    <cdr:from>
      <cdr:x>0.61263</cdr:x>
      <cdr:y>0.13588</cdr:y>
    </cdr:from>
    <cdr:to>
      <cdr:x>0.91866</cdr:x>
      <cdr:y>0.20032</cdr:y>
    </cdr:to>
    <cdr:sp macro="" textlink="">
      <cdr:nvSpPr>
        <cdr:cNvPr id="3" name="TextBox 1"/>
        <cdr:cNvSpPr txBox="1"/>
      </cdr:nvSpPr>
      <cdr:spPr>
        <a:xfrm xmlns:a="http://schemas.openxmlformats.org/drawingml/2006/main">
          <a:off x="3419505" y="623187"/>
          <a:ext cx="1708152" cy="295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Arsenic</a:t>
          </a:r>
        </a:p>
      </cdr:txBody>
    </cdr:sp>
  </cdr:relSizeAnchor>
</c:userShapes>
</file>

<file path=xl/drawings/drawing25.xml><?xml version="1.0" encoding="utf-8"?>
<c:userShapes xmlns:c="http://schemas.openxmlformats.org/drawingml/2006/chart">
  <cdr:relSizeAnchor xmlns:cdr="http://schemas.openxmlformats.org/drawingml/2006/chartDrawing">
    <cdr:from>
      <cdr:x>0.61263</cdr:x>
      <cdr:y>0.13588</cdr:y>
    </cdr:from>
    <cdr:to>
      <cdr:x>0.91866</cdr:x>
      <cdr:y>0.20032</cdr:y>
    </cdr:to>
    <cdr:sp macro="" textlink="">
      <cdr:nvSpPr>
        <cdr:cNvPr id="3" name="TextBox 1"/>
        <cdr:cNvSpPr txBox="1"/>
      </cdr:nvSpPr>
      <cdr:spPr>
        <a:xfrm xmlns:a="http://schemas.openxmlformats.org/drawingml/2006/main">
          <a:off x="3419505" y="623187"/>
          <a:ext cx="1708152" cy="295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Copper</a:t>
          </a:r>
        </a:p>
      </cdr:txBody>
    </cdr:sp>
  </cdr:relSizeAnchor>
</c:userShapes>
</file>

<file path=xl/drawings/drawing26.xml><?xml version="1.0" encoding="utf-8"?>
<c:userShapes xmlns:c="http://schemas.openxmlformats.org/drawingml/2006/chart">
  <cdr:relSizeAnchor xmlns:cdr="http://schemas.openxmlformats.org/drawingml/2006/chartDrawing">
    <cdr:from>
      <cdr:x>0.61263</cdr:x>
      <cdr:y>0.13588</cdr:y>
    </cdr:from>
    <cdr:to>
      <cdr:x>0.91866</cdr:x>
      <cdr:y>0.20032</cdr:y>
    </cdr:to>
    <cdr:sp macro="" textlink="">
      <cdr:nvSpPr>
        <cdr:cNvPr id="3" name="TextBox 1"/>
        <cdr:cNvSpPr txBox="1"/>
      </cdr:nvSpPr>
      <cdr:spPr>
        <a:xfrm xmlns:a="http://schemas.openxmlformats.org/drawingml/2006/main">
          <a:off x="3419505" y="623187"/>
          <a:ext cx="1708152" cy="295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Zinc</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81</xdr:row>
      <xdr:rowOff>38253</xdr:rowOff>
    </xdr:from>
    <xdr:to>
      <xdr:col>6</xdr:col>
      <xdr:colOff>471017</xdr:colOff>
      <xdr:row>96</xdr:row>
      <xdr:rowOff>188405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493207</xdr:colOff>
      <xdr:row>63</xdr:row>
      <xdr:rowOff>95250</xdr:rowOff>
    </xdr:from>
    <xdr:to>
      <xdr:col>14</xdr:col>
      <xdr:colOff>701291</xdr:colOff>
      <xdr:row>79</xdr:row>
      <xdr:rowOff>157005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230274</xdr:colOff>
      <xdr:row>3</xdr:row>
      <xdr:rowOff>607088</xdr:rowOff>
    </xdr:from>
    <xdr:to>
      <xdr:col>43</xdr:col>
      <xdr:colOff>357868</xdr:colOff>
      <xdr:row>15</xdr:row>
      <xdr:rowOff>256021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617556</xdr:colOff>
      <xdr:row>26</xdr:row>
      <xdr:rowOff>52336</xdr:rowOff>
    </xdr:from>
    <xdr:to>
      <xdr:col>23</xdr:col>
      <xdr:colOff>418682</xdr:colOff>
      <xdr:row>41</xdr:row>
      <xdr:rowOff>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669891</xdr:colOff>
      <xdr:row>25</xdr:row>
      <xdr:rowOff>94204</xdr:rowOff>
    </xdr:from>
    <xdr:to>
      <xdr:col>5</xdr:col>
      <xdr:colOff>429148</xdr:colOff>
      <xdr:row>40</xdr:row>
      <xdr:rowOff>108492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240741</xdr:colOff>
      <xdr:row>26</xdr:row>
      <xdr:rowOff>51393</xdr:rowOff>
    </xdr:from>
    <xdr:to>
      <xdr:col>15</xdr:col>
      <xdr:colOff>115136</xdr:colOff>
      <xdr:row>41</xdr:row>
      <xdr:rowOff>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544290</xdr:colOff>
      <xdr:row>26</xdr:row>
      <xdr:rowOff>52336</xdr:rowOff>
    </xdr:from>
    <xdr:to>
      <xdr:col>33</xdr:col>
      <xdr:colOff>439615</xdr:colOff>
      <xdr:row>41</xdr:row>
      <xdr:rowOff>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35</xdr:col>
      <xdr:colOff>502415</xdr:colOff>
      <xdr:row>16</xdr:row>
      <xdr:rowOff>137222</xdr:rowOff>
    </xdr:from>
    <xdr:to>
      <xdr:col>43</xdr:col>
      <xdr:colOff>450080</xdr:colOff>
      <xdr:row>30</xdr:row>
      <xdr:rowOff>83736</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469342</xdr:colOff>
      <xdr:row>45</xdr:row>
      <xdr:rowOff>104773</xdr:rowOff>
    </xdr:from>
    <xdr:to>
      <xdr:col>5</xdr:col>
      <xdr:colOff>326468</xdr:colOff>
      <xdr:row>57</xdr:row>
      <xdr:rowOff>20931</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xdr:col>
      <xdr:colOff>753624</xdr:colOff>
      <xdr:row>46</xdr:row>
      <xdr:rowOff>83943</xdr:rowOff>
    </xdr:from>
    <xdr:to>
      <xdr:col>15</xdr:col>
      <xdr:colOff>31401</xdr:colOff>
      <xdr:row>58</xdr:row>
      <xdr:rowOff>125602</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25</xdr:col>
      <xdr:colOff>345411</xdr:colOff>
      <xdr:row>45</xdr:row>
      <xdr:rowOff>92320</xdr:rowOff>
    </xdr:from>
    <xdr:to>
      <xdr:col>33</xdr:col>
      <xdr:colOff>533818</xdr:colOff>
      <xdr:row>57</xdr:row>
      <xdr:rowOff>125605</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16</xdr:col>
      <xdr:colOff>2</xdr:colOff>
      <xdr:row>45</xdr:row>
      <xdr:rowOff>187466</xdr:rowOff>
    </xdr:from>
    <xdr:to>
      <xdr:col>24</xdr:col>
      <xdr:colOff>157006</xdr:colOff>
      <xdr:row>57</xdr:row>
      <xdr:rowOff>177941</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15</xdr:col>
      <xdr:colOff>136071</xdr:colOff>
      <xdr:row>63</xdr:row>
      <xdr:rowOff>94205</xdr:rowOff>
    </xdr:from>
    <xdr:to>
      <xdr:col>25</xdr:col>
      <xdr:colOff>62802</xdr:colOff>
      <xdr:row>78</xdr:row>
      <xdr:rowOff>146538</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0</xdr:colOff>
      <xdr:row>62</xdr:row>
      <xdr:rowOff>198874</xdr:rowOff>
    </xdr:from>
    <xdr:to>
      <xdr:col>5</xdr:col>
      <xdr:colOff>843016</xdr:colOff>
      <xdr:row>78</xdr:row>
      <xdr:rowOff>189349</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24</xdr:col>
      <xdr:colOff>366346</xdr:colOff>
      <xdr:row>65</xdr:row>
      <xdr:rowOff>104670</xdr:rowOff>
    </xdr:from>
    <xdr:to>
      <xdr:col>32</xdr:col>
      <xdr:colOff>648956</xdr:colOff>
      <xdr:row>80</xdr:row>
      <xdr:rowOff>118959</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334945</xdr:colOff>
      <xdr:row>81</xdr:row>
      <xdr:rowOff>188406</xdr:rowOff>
    </xdr:from>
    <xdr:to>
      <xdr:col>16</xdr:col>
      <xdr:colOff>554753</xdr:colOff>
      <xdr:row>96</xdr:row>
      <xdr:rowOff>204369</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17</xdr:col>
      <xdr:colOff>586153</xdr:colOff>
      <xdr:row>82</xdr:row>
      <xdr:rowOff>83736</xdr:rowOff>
    </xdr:from>
    <xdr:to>
      <xdr:col>26</xdr:col>
      <xdr:colOff>680357</xdr:colOff>
      <xdr:row>97</xdr:row>
      <xdr:rowOff>98023</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1119973</xdr:colOff>
      <xdr:row>21</xdr:row>
      <xdr:rowOff>146539</xdr:rowOff>
    </xdr:from>
    <xdr:to>
      <xdr:col>0</xdr:col>
      <xdr:colOff>1165692</xdr:colOff>
      <xdr:row>21</xdr:row>
      <xdr:rowOff>192258</xdr:rowOff>
    </xdr:to>
    <xdr:sp macro="" textlink="">
      <xdr:nvSpPr>
        <xdr:cNvPr id="9" name="TextBox 8"/>
        <xdr:cNvSpPr txBox="1"/>
      </xdr:nvSpPr>
      <xdr:spPr>
        <a:xfrm>
          <a:off x="1119973" y="5924341"/>
          <a:ext cx="45719" cy="45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xdr:col>
      <xdr:colOff>52336</xdr:colOff>
      <xdr:row>22</xdr:row>
      <xdr:rowOff>104671</xdr:rowOff>
    </xdr:from>
    <xdr:to>
      <xdr:col>12</xdr:col>
      <xdr:colOff>345412</xdr:colOff>
      <xdr:row>25</xdr:row>
      <xdr:rowOff>104671</xdr:rowOff>
    </xdr:to>
    <xdr:sp macro="" textlink="">
      <xdr:nvSpPr>
        <xdr:cNvPr id="10" name="TextBox 9"/>
        <xdr:cNvSpPr txBox="1"/>
      </xdr:nvSpPr>
      <xdr:spPr>
        <a:xfrm>
          <a:off x="2093407" y="6238352"/>
          <a:ext cx="8980714" cy="6908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6-4. Mass of total A) arsenic, B) lead, C) copper, and D) zinc transported at each location in the Animas River during the Gold King Mine (GKM) plume.</a:t>
          </a:r>
        </a:p>
      </xdr:txBody>
    </xdr:sp>
    <xdr:clientData/>
  </xdr:twoCellAnchor>
  <xdr:twoCellAnchor>
    <xdr:from>
      <xdr:col>0</xdr:col>
      <xdr:colOff>1182775</xdr:colOff>
      <xdr:row>43</xdr:row>
      <xdr:rowOff>20934</xdr:rowOff>
    </xdr:from>
    <xdr:to>
      <xdr:col>9</xdr:col>
      <xdr:colOff>230275</xdr:colOff>
      <xdr:row>45</xdr:row>
      <xdr:rowOff>10467</xdr:rowOff>
    </xdr:to>
    <xdr:sp macro="" textlink="">
      <xdr:nvSpPr>
        <xdr:cNvPr id="12" name="TextBox 11"/>
        <xdr:cNvSpPr txBox="1"/>
      </xdr:nvSpPr>
      <xdr:spPr>
        <a:xfrm>
          <a:off x="1182775" y="10812445"/>
          <a:ext cx="7766538" cy="4500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6-8. Mass of individual metals in the San Juan River in excess of background due to the Gold King Mine (GKM) Plume, as estimated by the empirical model. Total mass of A) arsenic, B) lead, C) copper, and D) zinc.</a:t>
          </a:r>
        </a:p>
        <a:p>
          <a:endParaRPr lang="en-US" sz="1100"/>
        </a:p>
      </xdr:txBody>
    </xdr:sp>
    <xdr:clientData/>
  </xdr:twoCellAnchor>
</xdr:wsDr>
</file>

<file path=xl/drawings/drawing28.xml><?xml version="1.0" encoding="utf-8"?>
<c:userShapes xmlns:c="http://schemas.openxmlformats.org/drawingml/2006/chart">
  <cdr:relSizeAnchor xmlns:cdr="http://schemas.openxmlformats.org/drawingml/2006/chartDrawing">
    <cdr:from>
      <cdr:x>0.39428</cdr:x>
      <cdr:y>0.91425</cdr:y>
    </cdr:from>
    <cdr:to>
      <cdr:x>0.72084</cdr:x>
      <cdr:y>0.9834</cdr:y>
    </cdr:to>
    <cdr:sp macro="" textlink="">
      <cdr:nvSpPr>
        <cdr:cNvPr id="2" name="TextBox 1"/>
        <cdr:cNvSpPr txBox="1"/>
      </cdr:nvSpPr>
      <cdr:spPr>
        <a:xfrm xmlns:a="http://schemas.openxmlformats.org/drawingml/2006/main">
          <a:off x="2495550" y="3148013"/>
          <a:ext cx="206692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baseline="30000"/>
            <a:t>1</a:t>
          </a:r>
          <a:r>
            <a:rPr lang="en-US" sz="1100" i="1" baseline="0"/>
            <a:t>ex</a:t>
          </a:r>
          <a:r>
            <a:rPr lang="en-US" sz="1100" i="1"/>
            <a:t>cludes major cations</a:t>
          </a:r>
        </a:p>
      </cdr:txBody>
    </cdr:sp>
  </cdr:relSizeAnchor>
</c:userShapes>
</file>

<file path=xl/drawings/drawing29.xml><?xml version="1.0" encoding="utf-8"?>
<c:userShapes xmlns:c="http://schemas.openxmlformats.org/drawingml/2006/chart">
  <cdr:relSizeAnchor xmlns:cdr="http://schemas.openxmlformats.org/drawingml/2006/chartDrawing">
    <cdr:from>
      <cdr:x>0.67951</cdr:x>
      <cdr:y>0.47579</cdr:y>
    </cdr:from>
    <cdr:to>
      <cdr:x>0.92686</cdr:x>
      <cdr:y>0.58645</cdr:y>
    </cdr:to>
    <cdr:sp macro="" textlink="">
      <cdr:nvSpPr>
        <cdr:cNvPr id="3" name="TextBox 2"/>
        <cdr:cNvSpPr txBox="1"/>
      </cdr:nvSpPr>
      <cdr:spPr>
        <a:xfrm xmlns:a="http://schemas.openxmlformats.org/drawingml/2006/main">
          <a:off x="4181268" y="1650284"/>
          <a:ext cx="1522007" cy="3838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Copper</a:t>
          </a:r>
        </a:p>
      </cdr:txBody>
    </cdr:sp>
  </cdr:relSizeAnchor>
</c:userShapes>
</file>

<file path=xl/drawings/drawing3.xml><?xml version="1.0" encoding="utf-8"?>
<c:userShapes xmlns:c="http://schemas.openxmlformats.org/drawingml/2006/chart">
  <cdr:relSizeAnchor xmlns:cdr="http://schemas.openxmlformats.org/drawingml/2006/chartDrawing">
    <cdr:from>
      <cdr:x>0.00938</cdr:x>
      <cdr:y>0.01489</cdr:y>
    </cdr:from>
    <cdr:to>
      <cdr:x>0.1242</cdr:x>
      <cdr:y>0.10598</cdr:y>
    </cdr:to>
    <cdr:sp macro="" textlink="">
      <cdr:nvSpPr>
        <cdr:cNvPr id="2" name="TextBox 1"/>
        <cdr:cNvSpPr txBox="1"/>
      </cdr:nvSpPr>
      <cdr:spPr>
        <a:xfrm xmlns:a="http://schemas.openxmlformats.org/drawingml/2006/main">
          <a:off x="50800" y="50800"/>
          <a:ext cx="621632" cy="3108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30.xml><?xml version="1.0" encoding="utf-8"?>
<c:userShapes xmlns:c="http://schemas.openxmlformats.org/drawingml/2006/chart">
  <cdr:relSizeAnchor xmlns:cdr="http://schemas.openxmlformats.org/drawingml/2006/chartDrawing">
    <cdr:from>
      <cdr:x>0.67431</cdr:x>
      <cdr:y>0.56155</cdr:y>
    </cdr:from>
    <cdr:to>
      <cdr:x>0.89345</cdr:x>
      <cdr:y>0.63348</cdr:y>
    </cdr:to>
    <cdr:sp macro="" textlink="">
      <cdr:nvSpPr>
        <cdr:cNvPr id="3" name="TextBox 2"/>
        <cdr:cNvSpPr txBox="1"/>
      </cdr:nvSpPr>
      <cdr:spPr>
        <a:xfrm xmlns:a="http://schemas.openxmlformats.org/drawingml/2006/main">
          <a:off x="4200525" y="1933566"/>
          <a:ext cx="1365075" cy="2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Copper</a:t>
          </a:r>
        </a:p>
      </cdr:txBody>
    </cdr:sp>
  </cdr:relSizeAnchor>
  <cdr:relSizeAnchor xmlns:cdr="http://schemas.openxmlformats.org/drawingml/2006/chartDrawing">
    <cdr:from>
      <cdr:x>0.00839</cdr:x>
      <cdr:y>0.01436</cdr:y>
    </cdr:from>
    <cdr:to>
      <cdr:x>0.09306</cdr:x>
      <cdr:y>0.12679</cdr:y>
    </cdr:to>
    <cdr:sp macro="" textlink="">
      <cdr:nvSpPr>
        <cdr:cNvPr id="4" name="TextBox 1"/>
        <cdr:cNvSpPr txBox="1"/>
      </cdr:nvSpPr>
      <cdr:spPr>
        <a:xfrm xmlns:a="http://schemas.openxmlformats.org/drawingml/2006/main">
          <a:off x="50800" y="50800"/>
          <a:ext cx="512885" cy="3977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31.xml><?xml version="1.0" encoding="utf-8"?>
<c:userShapes xmlns:c="http://schemas.openxmlformats.org/drawingml/2006/chart">
  <cdr:relSizeAnchor xmlns:cdr="http://schemas.openxmlformats.org/drawingml/2006/chartDrawing">
    <cdr:from>
      <cdr:x>0.6543</cdr:x>
      <cdr:y>0.6307</cdr:y>
    </cdr:from>
    <cdr:to>
      <cdr:x>0.9164</cdr:x>
      <cdr:y>0.71522</cdr:y>
    </cdr:to>
    <cdr:sp macro="" textlink="">
      <cdr:nvSpPr>
        <cdr:cNvPr id="3" name="TextBox 2"/>
        <cdr:cNvSpPr txBox="1"/>
      </cdr:nvSpPr>
      <cdr:spPr>
        <a:xfrm xmlns:a="http://schemas.openxmlformats.org/drawingml/2006/main">
          <a:off x="3506455" y="2187526"/>
          <a:ext cx="1404643" cy="293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Arsenic</a:t>
          </a:r>
        </a:p>
      </cdr:txBody>
    </cdr:sp>
  </cdr:relSizeAnchor>
  <cdr:relSizeAnchor xmlns:cdr="http://schemas.openxmlformats.org/drawingml/2006/chartDrawing">
    <cdr:from>
      <cdr:x>0.01172</cdr:x>
      <cdr:y>0.00905</cdr:y>
    </cdr:from>
    <cdr:to>
      <cdr:x>0.10742</cdr:x>
      <cdr:y>0.12373</cdr:y>
    </cdr:to>
    <cdr:sp macro="" textlink="">
      <cdr:nvSpPr>
        <cdr:cNvPr id="2" name="TextBox 1"/>
        <cdr:cNvSpPr txBox="1"/>
      </cdr:nvSpPr>
      <cdr:spPr>
        <a:xfrm xmlns:a="http://schemas.openxmlformats.org/drawingml/2006/main">
          <a:off x="62802" y="31401"/>
          <a:ext cx="512885" cy="3977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32.xml><?xml version="1.0" encoding="utf-8"?>
<c:userShapes xmlns:c="http://schemas.openxmlformats.org/drawingml/2006/chart">
  <cdr:relSizeAnchor xmlns:cdr="http://schemas.openxmlformats.org/drawingml/2006/chartDrawing">
    <cdr:from>
      <cdr:x>0.71504</cdr:x>
      <cdr:y>0.54495</cdr:y>
    </cdr:from>
    <cdr:to>
      <cdr:x>0.91376</cdr:x>
      <cdr:y>0.61688</cdr:y>
    </cdr:to>
    <cdr:sp macro="" textlink="">
      <cdr:nvSpPr>
        <cdr:cNvPr id="3" name="TextBox 2"/>
        <cdr:cNvSpPr txBox="1"/>
      </cdr:nvSpPr>
      <cdr:spPr>
        <a:xfrm xmlns:a="http://schemas.openxmlformats.org/drawingml/2006/main">
          <a:off x="4106892" y="1876407"/>
          <a:ext cx="1141364" cy="2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Lead</a:t>
          </a:r>
        </a:p>
      </cdr:txBody>
    </cdr:sp>
  </cdr:relSizeAnchor>
  <cdr:relSizeAnchor xmlns:cdr="http://schemas.openxmlformats.org/drawingml/2006/chartDrawing">
    <cdr:from>
      <cdr:x>0.00828</cdr:x>
      <cdr:y>0.01465</cdr:y>
    </cdr:from>
    <cdr:to>
      <cdr:x>0.0919</cdr:x>
      <cdr:y>0.12932</cdr:y>
    </cdr:to>
    <cdr:sp macro="" textlink="">
      <cdr:nvSpPr>
        <cdr:cNvPr id="4" name="TextBox 1"/>
        <cdr:cNvSpPr txBox="1"/>
      </cdr:nvSpPr>
      <cdr:spPr>
        <a:xfrm xmlns:a="http://schemas.openxmlformats.org/drawingml/2006/main">
          <a:off x="50800" y="50800"/>
          <a:ext cx="512885" cy="3977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33.xml><?xml version="1.0" encoding="utf-8"?>
<c:userShapes xmlns:c="http://schemas.openxmlformats.org/drawingml/2006/chart">
  <cdr:relSizeAnchor xmlns:cdr="http://schemas.openxmlformats.org/drawingml/2006/chartDrawing">
    <cdr:from>
      <cdr:x>0.7037</cdr:x>
      <cdr:y>0.63347</cdr:y>
    </cdr:from>
    <cdr:to>
      <cdr:x>0.94414</cdr:x>
      <cdr:y>0.7054</cdr:y>
    </cdr:to>
    <cdr:sp macro="" textlink="">
      <cdr:nvSpPr>
        <cdr:cNvPr id="3" name="TextBox 2"/>
        <cdr:cNvSpPr txBox="1"/>
      </cdr:nvSpPr>
      <cdr:spPr>
        <a:xfrm xmlns:a="http://schemas.openxmlformats.org/drawingml/2006/main">
          <a:off x="3800473" y="2181220"/>
          <a:ext cx="1298519" cy="2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Zinc</a:t>
          </a:r>
        </a:p>
      </cdr:txBody>
    </cdr:sp>
  </cdr:relSizeAnchor>
  <cdr:relSizeAnchor xmlns:cdr="http://schemas.openxmlformats.org/drawingml/2006/chartDrawing">
    <cdr:from>
      <cdr:x>0.00806</cdr:x>
      <cdr:y>0.01465</cdr:y>
    </cdr:from>
    <cdr:to>
      <cdr:x>0.08946</cdr:x>
      <cdr:y>0.12932</cdr:y>
    </cdr:to>
    <cdr:sp macro="" textlink="">
      <cdr:nvSpPr>
        <cdr:cNvPr id="4" name="TextBox 1"/>
        <cdr:cNvSpPr txBox="1"/>
      </cdr:nvSpPr>
      <cdr:spPr>
        <a:xfrm xmlns:a="http://schemas.openxmlformats.org/drawingml/2006/main">
          <a:off x="50800" y="50800"/>
          <a:ext cx="512885" cy="3977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34.xml><?xml version="1.0" encoding="utf-8"?>
<c:userShapes xmlns:c="http://schemas.openxmlformats.org/drawingml/2006/chart">
  <cdr:relSizeAnchor xmlns:cdr="http://schemas.openxmlformats.org/drawingml/2006/chartDrawing">
    <cdr:from>
      <cdr:x>0.70936</cdr:x>
      <cdr:y>0.61399</cdr:y>
    </cdr:from>
    <cdr:to>
      <cdr:x>0.96462</cdr:x>
      <cdr:y>0.74905</cdr:y>
    </cdr:to>
    <cdr:sp macro="" textlink="">
      <cdr:nvSpPr>
        <cdr:cNvPr id="3" name="TextBox 2"/>
        <cdr:cNvSpPr txBox="1"/>
      </cdr:nvSpPr>
      <cdr:spPr>
        <a:xfrm xmlns:a="http://schemas.openxmlformats.org/drawingml/2006/main">
          <a:off x="3398587" y="1538088"/>
          <a:ext cx="1222970" cy="33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Arsenic</a:t>
          </a:r>
        </a:p>
      </cdr:txBody>
    </cdr:sp>
  </cdr:relSizeAnchor>
  <cdr:relSizeAnchor xmlns:cdr="http://schemas.openxmlformats.org/drawingml/2006/chartDrawing">
    <cdr:from>
      <cdr:x>0.00414</cdr:x>
      <cdr:y>0.03903</cdr:y>
    </cdr:from>
    <cdr:to>
      <cdr:x>0.11731</cdr:x>
      <cdr:y>0.16012</cdr:y>
    </cdr:to>
    <cdr:sp macro="" textlink="">
      <cdr:nvSpPr>
        <cdr:cNvPr id="2" name="TextBox 1"/>
        <cdr:cNvSpPr txBox="1"/>
      </cdr:nvSpPr>
      <cdr:spPr>
        <a:xfrm xmlns:a="http://schemas.openxmlformats.org/drawingml/2006/main">
          <a:off x="22609" y="104568"/>
          <a:ext cx="617554" cy="3244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35.xml><?xml version="1.0" encoding="utf-8"?>
<c:userShapes xmlns:c="http://schemas.openxmlformats.org/drawingml/2006/chart">
  <cdr:relSizeAnchor xmlns:cdr="http://schemas.openxmlformats.org/drawingml/2006/chartDrawing">
    <cdr:from>
      <cdr:x>0.71263</cdr:x>
      <cdr:y>0.57016</cdr:y>
    </cdr:from>
    <cdr:to>
      <cdr:x>0.95525</cdr:x>
      <cdr:y>0.74427</cdr:y>
    </cdr:to>
    <cdr:sp macro="" textlink="">
      <cdr:nvSpPr>
        <cdr:cNvPr id="3" name="TextBox 2"/>
        <cdr:cNvSpPr txBox="1"/>
      </cdr:nvSpPr>
      <cdr:spPr>
        <a:xfrm xmlns:a="http://schemas.openxmlformats.org/drawingml/2006/main">
          <a:off x="3210608" y="1422870"/>
          <a:ext cx="1093127" cy="4345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Lead</a:t>
          </a:r>
        </a:p>
      </cdr:txBody>
    </cdr:sp>
  </cdr:relSizeAnchor>
  <cdr:relSizeAnchor xmlns:cdr="http://schemas.openxmlformats.org/drawingml/2006/chartDrawing">
    <cdr:from>
      <cdr:x>0.00789</cdr:x>
      <cdr:y>0.01811</cdr:y>
    </cdr:from>
    <cdr:to>
      <cdr:x>0.10383</cdr:x>
      <cdr:y>0.13379</cdr:y>
    </cdr:to>
    <cdr:sp macro="" textlink="">
      <cdr:nvSpPr>
        <cdr:cNvPr id="4" name="TextBox 1"/>
        <cdr:cNvSpPr txBox="1"/>
      </cdr:nvSpPr>
      <cdr:spPr>
        <a:xfrm xmlns:a="http://schemas.openxmlformats.org/drawingml/2006/main">
          <a:off x="50800" y="50800"/>
          <a:ext cx="617554" cy="324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36.xml><?xml version="1.0" encoding="utf-8"?>
<c:userShapes xmlns:c="http://schemas.openxmlformats.org/drawingml/2006/chart">
  <cdr:relSizeAnchor xmlns:cdr="http://schemas.openxmlformats.org/drawingml/2006/chartDrawing">
    <cdr:from>
      <cdr:x>0.71373</cdr:x>
      <cdr:y>0.53616</cdr:y>
    </cdr:from>
    <cdr:to>
      <cdr:x>0.95417</cdr:x>
      <cdr:y>0.65192</cdr:y>
    </cdr:to>
    <cdr:sp macro="" textlink="">
      <cdr:nvSpPr>
        <cdr:cNvPr id="2" name="TextBox 2"/>
        <cdr:cNvSpPr txBox="1"/>
      </cdr:nvSpPr>
      <cdr:spPr>
        <a:xfrm xmlns:a="http://schemas.openxmlformats.org/drawingml/2006/main">
          <a:off x="3962880" y="1499407"/>
          <a:ext cx="1335005" cy="323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Zinc</a:t>
          </a:r>
        </a:p>
      </cdr:txBody>
    </cdr:sp>
  </cdr:relSizeAnchor>
  <cdr:relSizeAnchor xmlns:cdr="http://schemas.openxmlformats.org/drawingml/2006/chartDrawing">
    <cdr:from>
      <cdr:x>0.00864</cdr:x>
      <cdr:y>0.01817</cdr:y>
    </cdr:from>
    <cdr:to>
      <cdr:x>0.11362</cdr:x>
      <cdr:y>0.13419</cdr:y>
    </cdr:to>
    <cdr:sp macro="" textlink="">
      <cdr:nvSpPr>
        <cdr:cNvPr id="3" name="TextBox 1"/>
        <cdr:cNvSpPr txBox="1"/>
      </cdr:nvSpPr>
      <cdr:spPr>
        <a:xfrm xmlns:a="http://schemas.openxmlformats.org/drawingml/2006/main">
          <a:off x="50800" y="50800"/>
          <a:ext cx="617554" cy="324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37.xml><?xml version="1.0" encoding="utf-8"?>
<c:userShapes xmlns:c="http://schemas.openxmlformats.org/drawingml/2006/chart">
  <cdr:relSizeAnchor xmlns:cdr="http://schemas.openxmlformats.org/drawingml/2006/chartDrawing">
    <cdr:from>
      <cdr:x>0.63087</cdr:x>
      <cdr:y>0.61601</cdr:y>
    </cdr:from>
    <cdr:to>
      <cdr:x>0.91911</cdr:x>
      <cdr:y>0.72667</cdr:y>
    </cdr:to>
    <cdr:sp macro="" textlink="">
      <cdr:nvSpPr>
        <cdr:cNvPr id="3" name="TextBox 2"/>
        <cdr:cNvSpPr txBox="1"/>
      </cdr:nvSpPr>
      <cdr:spPr>
        <a:xfrm xmlns:a="http://schemas.openxmlformats.org/drawingml/2006/main">
          <a:off x="3133726" y="1590095"/>
          <a:ext cx="1431774" cy="285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Copper</a:t>
          </a:r>
        </a:p>
      </cdr:txBody>
    </cdr:sp>
  </cdr:relSizeAnchor>
  <cdr:relSizeAnchor xmlns:cdr="http://schemas.openxmlformats.org/drawingml/2006/chartDrawing">
    <cdr:from>
      <cdr:x>0.00868</cdr:x>
      <cdr:y>0.01845</cdr:y>
    </cdr:from>
    <cdr:to>
      <cdr:x>0.11423</cdr:x>
      <cdr:y>0.13628</cdr:y>
    </cdr:to>
    <cdr:sp macro="" textlink="">
      <cdr:nvSpPr>
        <cdr:cNvPr id="4" name="TextBox 1"/>
        <cdr:cNvSpPr txBox="1"/>
      </cdr:nvSpPr>
      <cdr:spPr>
        <a:xfrm xmlns:a="http://schemas.openxmlformats.org/drawingml/2006/main">
          <a:off x="50800" y="50800"/>
          <a:ext cx="617554" cy="324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38.xml><?xml version="1.0" encoding="utf-8"?>
<c:userShapes xmlns:c="http://schemas.openxmlformats.org/drawingml/2006/chart">
  <cdr:relSizeAnchor xmlns:cdr="http://schemas.openxmlformats.org/drawingml/2006/chartDrawing">
    <cdr:from>
      <cdr:x>0.72531</cdr:x>
      <cdr:y>0.47856</cdr:y>
    </cdr:from>
    <cdr:to>
      <cdr:x>0.96794</cdr:x>
      <cdr:y>0.59662</cdr:y>
    </cdr:to>
    <cdr:sp macro="" textlink="">
      <cdr:nvSpPr>
        <cdr:cNvPr id="3" name="TextBox 2"/>
        <cdr:cNvSpPr txBox="1"/>
      </cdr:nvSpPr>
      <cdr:spPr>
        <a:xfrm xmlns:a="http://schemas.openxmlformats.org/drawingml/2006/main">
          <a:off x="5350352" y="1660694"/>
          <a:ext cx="1789795" cy="4096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Lead</a:t>
          </a:r>
        </a:p>
      </cdr:txBody>
    </cdr:sp>
  </cdr:relSizeAnchor>
</c:userShapes>
</file>

<file path=xl/drawings/drawing39.xml><?xml version="1.0" encoding="utf-8"?>
<c:userShapes xmlns:c="http://schemas.openxmlformats.org/drawingml/2006/chart">
  <cdr:relSizeAnchor xmlns:cdr="http://schemas.openxmlformats.org/drawingml/2006/chartDrawing">
    <cdr:from>
      <cdr:x>0.71088</cdr:x>
      <cdr:y>0.426</cdr:y>
    </cdr:from>
    <cdr:to>
      <cdr:x>0.96614</cdr:x>
      <cdr:y>0.49793</cdr:y>
    </cdr:to>
    <cdr:sp macro="" textlink="">
      <cdr:nvSpPr>
        <cdr:cNvPr id="3" name="TextBox 2"/>
        <cdr:cNvSpPr txBox="1"/>
      </cdr:nvSpPr>
      <cdr:spPr>
        <a:xfrm xmlns:a="http://schemas.openxmlformats.org/drawingml/2006/main">
          <a:off x="3981450" y="1466841"/>
          <a:ext cx="1429610" cy="2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Arsenic</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90834</xdr:colOff>
      <xdr:row>51</xdr:row>
      <xdr:rowOff>169707</xdr:rowOff>
    </xdr:from>
    <xdr:to>
      <xdr:col>4</xdr:col>
      <xdr:colOff>857249</xdr:colOff>
      <xdr:row>67</xdr:row>
      <xdr:rowOff>102916</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444190</xdr:colOff>
      <xdr:row>51</xdr:row>
      <xdr:rowOff>75038</xdr:rowOff>
    </xdr:from>
    <xdr:to>
      <xdr:col>13</xdr:col>
      <xdr:colOff>800100</xdr:colOff>
      <xdr:row>67</xdr:row>
      <xdr:rowOff>3601</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56221</xdr:colOff>
      <xdr:row>68</xdr:row>
      <xdr:rowOff>87815</xdr:rowOff>
    </xdr:from>
    <xdr:to>
      <xdr:col>4</xdr:col>
      <xdr:colOff>809625</xdr:colOff>
      <xdr:row>84</xdr:row>
      <xdr:rowOff>16379</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457200</xdr:colOff>
      <xdr:row>67</xdr:row>
      <xdr:rowOff>161925</xdr:rowOff>
    </xdr:from>
    <xdr:to>
      <xdr:col>13</xdr:col>
      <xdr:colOff>504825</xdr:colOff>
      <xdr:row>83</xdr:row>
      <xdr:rowOff>90488</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60</xdr:col>
      <xdr:colOff>0</xdr:colOff>
      <xdr:row>66</xdr:row>
      <xdr:rowOff>0</xdr:rowOff>
    </xdr:from>
    <xdr:to>
      <xdr:col>68</xdr:col>
      <xdr:colOff>561975</xdr:colOff>
      <xdr:row>87</xdr:row>
      <xdr:rowOff>142875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381000</xdr:colOff>
      <xdr:row>85</xdr:row>
      <xdr:rowOff>9525</xdr:rowOff>
    </xdr:from>
    <xdr:to>
      <xdr:col>12</xdr:col>
      <xdr:colOff>628650</xdr:colOff>
      <xdr:row>89</xdr:row>
      <xdr:rowOff>47625</xdr:rowOff>
    </xdr:to>
    <xdr:sp macro="" textlink="">
      <xdr:nvSpPr>
        <xdr:cNvPr id="2" name="TextBox 1"/>
        <xdr:cNvSpPr txBox="1"/>
      </xdr:nvSpPr>
      <xdr:spPr>
        <a:xfrm>
          <a:off x="1590675" y="16516350"/>
          <a:ext cx="10801350"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5-16. Total metal concentrations at the peak of the Gold King Mine (GKM) plume in the Animas River at RK 190.2 and in the San Juan River at RK 196.1, as determined by the empirical model. These concentrations are compared to estimated background concentrations in the Animas River based on samples. Panels group metals with similar concentration ranges.</a:t>
          </a:r>
          <a:endParaRPr lang="en-US" sz="1100" b="1"/>
        </a:p>
      </xdr:txBody>
    </xdr:sp>
    <xdr:clientData/>
  </xdr:twoCellAnchor>
</xdr:wsDr>
</file>

<file path=xl/drawings/drawing40.xml><?xml version="1.0" encoding="utf-8"?>
<c:userShapes xmlns:c="http://schemas.openxmlformats.org/drawingml/2006/chart">
  <cdr:relSizeAnchor xmlns:cdr="http://schemas.openxmlformats.org/drawingml/2006/chartDrawing">
    <cdr:from>
      <cdr:x>0.77123</cdr:x>
      <cdr:y>0.59198</cdr:y>
    </cdr:from>
    <cdr:to>
      <cdr:x>0.94881</cdr:x>
      <cdr:y>0.74842</cdr:y>
    </cdr:to>
    <cdr:sp macro="" textlink="">
      <cdr:nvSpPr>
        <cdr:cNvPr id="3" name="TextBox 2"/>
        <cdr:cNvSpPr txBox="1"/>
      </cdr:nvSpPr>
      <cdr:spPr>
        <a:xfrm xmlns:a="http://schemas.openxmlformats.org/drawingml/2006/main">
          <a:off x="4657820" y="2053229"/>
          <a:ext cx="1072491" cy="5425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Zinc</a:t>
          </a:r>
        </a:p>
      </cdr:txBody>
    </cdr:sp>
  </cdr:relSizeAnchor>
</c:userShapes>
</file>

<file path=xl/drawings/drawing41.xml><?xml version="1.0" encoding="utf-8"?>
<c:userShapes xmlns:c="http://schemas.openxmlformats.org/drawingml/2006/chart">
  <cdr:relSizeAnchor xmlns:cdr="http://schemas.openxmlformats.org/drawingml/2006/chartDrawing">
    <cdr:from>
      <cdr:x>0.69067</cdr:x>
      <cdr:y>0.47856</cdr:y>
    </cdr:from>
    <cdr:to>
      <cdr:x>0.96794</cdr:x>
      <cdr:y>0.55049</cdr:y>
    </cdr:to>
    <cdr:sp macro="" textlink="">
      <cdr:nvSpPr>
        <cdr:cNvPr id="3" name="TextBox 2"/>
        <cdr:cNvSpPr txBox="1"/>
      </cdr:nvSpPr>
      <cdr:spPr>
        <a:xfrm xmlns:a="http://schemas.openxmlformats.org/drawingml/2006/main">
          <a:off x="4019550" y="1647820"/>
          <a:ext cx="1613643" cy="2476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 Aluminum</a:t>
          </a:r>
        </a:p>
      </cdr:txBody>
    </cdr:sp>
  </cdr:relSizeAnchor>
</c:userShapes>
</file>

<file path=xl/drawings/drawing42.xml><?xml version="1.0" encoding="utf-8"?>
<c:userShapes xmlns:c="http://schemas.openxmlformats.org/drawingml/2006/chart">
  <cdr:relSizeAnchor xmlns:cdr="http://schemas.openxmlformats.org/drawingml/2006/chartDrawing">
    <cdr:from>
      <cdr:x>0.69067</cdr:x>
      <cdr:y>0.47856</cdr:y>
    </cdr:from>
    <cdr:to>
      <cdr:x>0.86579</cdr:x>
      <cdr:y>0.55049</cdr:y>
    </cdr:to>
    <cdr:sp macro="" textlink="">
      <cdr:nvSpPr>
        <cdr:cNvPr id="3" name="TextBox 2"/>
        <cdr:cNvSpPr txBox="1"/>
      </cdr:nvSpPr>
      <cdr:spPr>
        <a:xfrm xmlns:a="http://schemas.openxmlformats.org/drawingml/2006/main">
          <a:off x="4019544" y="1647820"/>
          <a:ext cx="1019181" cy="2476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 Iron</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102054</xdr:colOff>
      <xdr:row>21</xdr:row>
      <xdr:rowOff>122010</xdr:rowOff>
    </xdr:from>
    <xdr:to>
      <xdr:col>5</xdr:col>
      <xdr:colOff>158750</xdr:colOff>
      <xdr:row>46</xdr:row>
      <xdr:rowOff>56697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226784</xdr:colOff>
      <xdr:row>22</xdr:row>
      <xdr:rowOff>79827</xdr:rowOff>
    </xdr:from>
    <xdr:to>
      <xdr:col>10</xdr:col>
      <xdr:colOff>659945</xdr:colOff>
      <xdr:row>37</xdr:row>
      <xdr:rowOff>90712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16327</xdr:colOff>
      <xdr:row>22</xdr:row>
      <xdr:rowOff>41729</xdr:rowOff>
    </xdr:from>
    <xdr:to>
      <xdr:col>18</xdr:col>
      <xdr:colOff>527502</xdr:colOff>
      <xdr:row>37</xdr:row>
      <xdr:rowOff>124731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45357</xdr:colOff>
      <xdr:row>11</xdr:row>
      <xdr:rowOff>204107</xdr:rowOff>
    </xdr:from>
    <xdr:to>
      <xdr:col>9</xdr:col>
      <xdr:colOff>181427</xdr:colOff>
      <xdr:row>19</xdr:row>
      <xdr:rowOff>204107</xdr:rowOff>
    </xdr:to>
    <xdr:sp macro="" textlink="">
      <xdr:nvSpPr>
        <xdr:cNvPr id="3" name="TextBox 2"/>
        <xdr:cNvSpPr txBox="1"/>
      </xdr:nvSpPr>
      <xdr:spPr>
        <a:xfrm>
          <a:off x="1451428" y="3458482"/>
          <a:ext cx="9717767" cy="17802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Figure 6-6. Mass transport of metals in the San Juan River during passage of the Gold King Mine (GKM) plume. </a:t>
          </a:r>
        </a:p>
        <a:p>
          <a:r>
            <a:rPr lang="en-US" sz="1100" b="1">
              <a:solidFill>
                <a:schemeClr val="dk1"/>
              </a:solidFill>
              <a:effectLst/>
              <a:latin typeface="+mn-lt"/>
              <a:ea typeface="+mn-ea"/>
              <a:cs typeface="+mn-cs"/>
            </a:rPr>
            <a:t> </a:t>
          </a:r>
        </a:p>
        <a:p>
          <a:r>
            <a:rPr lang="en-US" sz="1100" b="1">
              <a:solidFill>
                <a:schemeClr val="dk1"/>
              </a:solidFill>
              <a:effectLst/>
              <a:latin typeface="+mn-lt"/>
              <a:ea typeface="+mn-ea"/>
              <a:cs typeface="+mn-cs"/>
            </a:rPr>
            <a:t>A) Empirical model estimates of the total mass load of metals carried in the San Juan River when the Gold King plume passed through. The Water Quality Analysis Simulation Program (WASP) model estimated the Gold King plume mass within the total mass. </a:t>
          </a:r>
        </a:p>
        <a:p>
          <a:r>
            <a:rPr lang="en-US" sz="1100" b="1">
              <a:solidFill>
                <a:schemeClr val="dk1"/>
              </a:solidFill>
              <a:effectLst/>
              <a:latin typeface="+mn-lt"/>
              <a:ea typeface="+mn-ea"/>
              <a:cs typeface="+mn-cs"/>
            </a:rPr>
            <a:t> </a:t>
          </a:r>
        </a:p>
        <a:p>
          <a:r>
            <a:rPr lang="en-US" sz="1100" b="1">
              <a:solidFill>
                <a:schemeClr val="dk1"/>
              </a:solidFill>
              <a:effectLst/>
              <a:latin typeface="+mn-lt"/>
              <a:ea typeface="+mn-ea"/>
              <a:cs typeface="+mn-cs"/>
            </a:rPr>
            <a:t>Mass of B) total iron and aluminum, and C) total lead, copper, and arsenic transported in the San Juan River during the Gold King Mine plume, as estimated by the Empirical model. </a:t>
          </a:r>
        </a:p>
        <a:p>
          <a:r>
            <a:rPr lang="en-US" sz="1100" b="1">
              <a:solidFill>
                <a:schemeClr val="dk1"/>
              </a:solidFill>
              <a:effectLst/>
              <a:latin typeface="+mn-lt"/>
              <a:ea typeface="+mn-ea"/>
              <a:cs typeface="+mn-cs"/>
            </a:rPr>
            <a:t> </a:t>
          </a:r>
        </a:p>
        <a:p>
          <a:endParaRPr lang="en-US" sz="1100"/>
        </a:p>
      </xdr:txBody>
    </xdr:sp>
    <xdr:clientData/>
  </xdr:twoCellAnchor>
</xdr:wsDr>
</file>

<file path=xl/drawings/drawing44.xml><?xml version="1.0" encoding="utf-8"?>
<c:userShapes xmlns:c="http://schemas.openxmlformats.org/drawingml/2006/chart">
  <cdr:relSizeAnchor xmlns:cdr="http://schemas.openxmlformats.org/drawingml/2006/chartDrawing">
    <cdr:from>
      <cdr:x>0.2544</cdr:x>
      <cdr:y>0.85856</cdr:y>
    </cdr:from>
    <cdr:to>
      <cdr:x>1</cdr:x>
      <cdr:y>0.92307</cdr:y>
    </cdr:to>
    <cdr:sp macro="" textlink="">
      <cdr:nvSpPr>
        <cdr:cNvPr id="2" name="TextBox 1"/>
        <cdr:cNvSpPr txBox="1"/>
      </cdr:nvSpPr>
      <cdr:spPr>
        <a:xfrm xmlns:a="http://schemas.openxmlformats.org/drawingml/2006/main">
          <a:off x="1349700" y="3295659"/>
          <a:ext cx="3955725" cy="2476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0" i="1">
              <a:solidFill>
                <a:sysClr val="windowText" lastClr="000000"/>
              </a:solidFill>
            </a:rPr>
            <a:t>Farmington           Ship</a:t>
          </a:r>
          <a:r>
            <a:rPr lang="en-US" sz="1100" b="0" i="1" baseline="0">
              <a:solidFill>
                <a:sysClr val="windowText" lastClr="000000"/>
              </a:solidFill>
            </a:rPr>
            <a:t>rock                   Four Corners               Bluff             Mexican Hat</a:t>
          </a:r>
          <a:endParaRPr lang="en-US" sz="1100" b="0" i="1">
            <a:solidFill>
              <a:sysClr val="windowText" lastClr="000000"/>
            </a:solidFill>
          </a:endParaRPr>
        </a:p>
      </cdr:txBody>
    </cdr:sp>
  </cdr:relSizeAnchor>
  <cdr:relSizeAnchor xmlns:cdr="http://schemas.openxmlformats.org/drawingml/2006/chartDrawing">
    <cdr:from>
      <cdr:x>0.22114</cdr:x>
      <cdr:y>0.42928</cdr:y>
    </cdr:from>
    <cdr:to>
      <cdr:x>0.47162</cdr:x>
      <cdr:y>0.55335</cdr:y>
    </cdr:to>
    <cdr:sp macro="" textlink="">
      <cdr:nvSpPr>
        <cdr:cNvPr id="7" name="TextBox 6"/>
        <cdr:cNvSpPr txBox="1"/>
      </cdr:nvSpPr>
      <cdr:spPr>
        <a:xfrm xmlns:a="http://schemas.openxmlformats.org/drawingml/2006/main">
          <a:off x="1076325" y="1647826"/>
          <a:ext cx="12192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Animas at Farm</a:t>
          </a:r>
          <a:r>
            <a:rPr lang="en-US" sz="1100" b="0"/>
            <a:t>ington</a:t>
          </a:r>
          <a:endParaRPr lang="en-US" sz="1100"/>
        </a:p>
      </cdr:txBody>
    </cdr:sp>
  </cdr:relSizeAnchor>
  <cdr:relSizeAnchor xmlns:cdr="http://schemas.openxmlformats.org/drawingml/2006/chartDrawing">
    <cdr:from>
      <cdr:x>0.21232</cdr:x>
      <cdr:y>0.51861</cdr:y>
    </cdr:from>
    <cdr:to>
      <cdr:x>0.24755</cdr:x>
      <cdr:y>0.66749</cdr:y>
    </cdr:to>
    <cdr:cxnSp macro="">
      <cdr:nvCxnSpPr>
        <cdr:cNvPr id="9" name="Straight Arrow Connector 8"/>
        <cdr:cNvCxnSpPr/>
      </cdr:nvCxnSpPr>
      <cdr:spPr>
        <a:xfrm xmlns:a="http://schemas.openxmlformats.org/drawingml/2006/main" flipH="1">
          <a:off x="1126437" y="1990740"/>
          <a:ext cx="186910" cy="571487"/>
        </a:xfrm>
        <a:prstGeom xmlns:a="http://schemas.openxmlformats.org/drawingml/2006/main" prst="straightConnector1">
          <a:avLst/>
        </a:prstGeom>
        <a:ln xmlns:a="http://schemas.openxmlformats.org/drawingml/2006/main">
          <a:solidFill>
            <a:schemeClr val="tx1">
              <a:lumMod val="65000"/>
              <a:lumOff val="3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0.51201</cdr:x>
      <cdr:y>0.92751</cdr:y>
    </cdr:from>
    <cdr:to>
      <cdr:x>0.87796</cdr:x>
      <cdr:y>0.9821</cdr:y>
    </cdr:to>
    <cdr:sp macro="" textlink="">
      <cdr:nvSpPr>
        <cdr:cNvPr id="10" name="TextBox 9"/>
        <cdr:cNvSpPr txBox="1"/>
      </cdr:nvSpPr>
      <cdr:spPr>
        <a:xfrm xmlns:a="http://schemas.openxmlformats.org/drawingml/2006/main">
          <a:off x="2717842" y="3499755"/>
          <a:ext cx="1942516" cy="2059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San Juan River</a:t>
          </a:r>
        </a:p>
      </cdr:txBody>
    </cdr:sp>
  </cdr:relSizeAnchor>
  <cdr:relSizeAnchor xmlns:cdr="http://schemas.openxmlformats.org/drawingml/2006/chartDrawing">
    <cdr:from>
      <cdr:x>0.30328</cdr:x>
      <cdr:y>0.95098</cdr:y>
    </cdr:from>
    <cdr:to>
      <cdr:x>0.49505</cdr:x>
      <cdr:y>0.95248</cdr:y>
    </cdr:to>
    <cdr:cxnSp macro="">
      <cdr:nvCxnSpPr>
        <cdr:cNvPr id="12" name="Straight Arrow Connector 11"/>
        <cdr:cNvCxnSpPr/>
      </cdr:nvCxnSpPr>
      <cdr:spPr>
        <a:xfrm xmlns:a="http://schemas.openxmlformats.org/drawingml/2006/main">
          <a:off x="2097767" y="5060043"/>
          <a:ext cx="1326503" cy="7976"/>
        </a:xfrm>
        <a:prstGeom xmlns:a="http://schemas.openxmlformats.org/drawingml/2006/main" prst="straightConnector1">
          <a:avLst/>
        </a:prstGeom>
        <a:ln xmlns:a="http://schemas.openxmlformats.org/drawingml/2006/main">
          <a:solidFill>
            <a:schemeClr val="tx1">
              <a:lumMod val="65000"/>
              <a:lumOff val="35000"/>
            </a:schemeClr>
          </a:solidFill>
          <a:headEnd type="diamond"/>
          <a:tailEnd type="diamon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0.67993</cdr:x>
      <cdr:y>0.95152</cdr:y>
    </cdr:from>
    <cdr:to>
      <cdr:x>0.93279</cdr:x>
      <cdr:y>0.95312</cdr:y>
    </cdr:to>
    <cdr:cxnSp macro="">
      <cdr:nvCxnSpPr>
        <cdr:cNvPr id="13" name="Straight Arrow Connector 12"/>
        <cdr:cNvCxnSpPr/>
      </cdr:nvCxnSpPr>
      <cdr:spPr>
        <a:xfrm xmlns:a="http://schemas.openxmlformats.org/drawingml/2006/main">
          <a:off x="4703041" y="5062898"/>
          <a:ext cx="1749012" cy="8485"/>
        </a:xfrm>
        <a:prstGeom xmlns:a="http://schemas.openxmlformats.org/drawingml/2006/main" prst="straightConnector1">
          <a:avLst/>
        </a:prstGeom>
        <a:ln xmlns:a="http://schemas.openxmlformats.org/drawingml/2006/main">
          <a:solidFill>
            <a:schemeClr val="tx1">
              <a:lumMod val="65000"/>
              <a:lumOff val="35000"/>
            </a:schemeClr>
          </a:solidFill>
          <a:headEnd type="diamond"/>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0.01034</cdr:x>
      <cdr:y>0</cdr:y>
    </cdr:from>
    <cdr:to>
      <cdr:x>0.11377</cdr:x>
      <cdr:y>0.08715</cdr:y>
    </cdr:to>
    <cdr:sp macro="" textlink="">
      <cdr:nvSpPr>
        <cdr:cNvPr id="3" name="TextBox 2"/>
        <cdr:cNvSpPr txBox="1"/>
      </cdr:nvSpPr>
      <cdr:spPr>
        <a:xfrm xmlns:a="http://schemas.openxmlformats.org/drawingml/2006/main">
          <a:off x="68036" y="0"/>
          <a:ext cx="680357" cy="328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45.xml><?xml version="1.0" encoding="utf-8"?>
<c:userShapes xmlns:c="http://schemas.openxmlformats.org/drawingml/2006/chart">
  <cdr:relSizeAnchor xmlns:cdr="http://schemas.openxmlformats.org/drawingml/2006/chartDrawing">
    <cdr:from>
      <cdr:x>0.01022</cdr:x>
      <cdr:y>0.01567</cdr:y>
    </cdr:from>
    <cdr:to>
      <cdr:x>0.14715</cdr:x>
      <cdr:y>0.11708</cdr:y>
    </cdr:to>
    <cdr:sp macro="" textlink="">
      <cdr:nvSpPr>
        <cdr:cNvPr id="2" name="TextBox 1"/>
        <cdr:cNvSpPr txBox="1"/>
      </cdr:nvSpPr>
      <cdr:spPr>
        <a:xfrm xmlns:a="http://schemas.openxmlformats.org/drawingml/2006/main">
          <a:off x="50800" y="50800"/>
          <a:ext cx="680357" cy="3288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46.xml><?xml version="1.0" encoding="utf-8"?>
<c:userShapes xmlns:c="http://schemas.openxmlformats.org/drawingml/2006/chart">
  <cdr:relSizeAnchor xmlns:cdr="http://schemas.openxmlformats.org/drawingml/2006/chartDrawing">
    <cdr:from>
      <cdr:x>0.01002</cdr:x>
      <cdr:y>0.01533</cdr:y>
    </cdr:from>
    <cdr:to>
      <cdr:x>0.14422</cdr:x>
      <cdr:y>0.11453</cdr:y>
    </cdr:to>
    <cdr:sp macro="" textlink="">
      <cdr:nvSpPr>
        <cdr:cNvPr id="2" name="TextBox 1"/>
        <cdr:cNvSpPr txBox="1"/>
      </cdr:nvSpPr>
      <cdr:spPr>
        <a:xfrm xmlns:a="http://schemas.openxmlformats.org/drawingml/2006/main">
          <a:off x="50800" y="50800"/>
          <a:ext cx="680357" cy="3288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47.xml><?xml version="1.0" encoding="utf-8"?>
<xdr:wsDr xmlns:xdr="http://schemas.openxmlformats.org/drawingml/2006/spreadsheetDrawing" xmlns:a="http://schemas.openxmlformats.org/drawingml/2006/main">
  <xdr:twoCellAnchor>
    <xdr:from>
      <xdr:col>43</xdr:col>
      <xdr:colOff>14561</xdr:colOff>
      <xdr:row>3</xdr:row>
      <xdr:rowOff>72368</xdr:rowOff>
    </xdr:from>
    <xdr:to>
      <xdr:col>52</xdr:col>
      <xdr:colOff>426983</xdr:colOff>
      <xdr:row>27</xdr:row>
      <xdr:rowOff>153275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43</xdr:col>
      <xdr:colOff>297792</xdr:colOff>
      <xdr:row>64</xdr:row>
      <xdr:rowOff>122839</xdr:rowOff>
    </xdr:from>
    <xdr:to>
      <xdr:col>50</xdr:col>
      <xdr:colOff>2134914</xdr:colOff>
      <xdr:row>82</xdr:row>
      <xdr:rowOff>109482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53</xdr:col>
      <xdr:colOff>120430</xdr:colOff>
      <xdr:row>3</xdr:row>
      <xdr:rowOff>142327</xdr:rowOff>
    </xdr:from>
    <xdr:to>
      <xdr:col>61</xdr:col>
      <xdr:colOff>120431</xdr:colOff>
      <xdr:row>28</xdr:row>
      <xdr:rowOff>46639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558362</xdr:colOff>
      <xdr:row>2</xdr:row>
      <xdr:rowOff>65689</xdr:rowOff>
    </xdr:from>
    <xdr:to>
      <xdr:col>63</xdr:col>
      <xdr:colOff>481724</xdr:colOff>
      <xdr:row>4</xdr:row>
      <xdr:rowOff>153275</xdr:rowOff>
    </xdr:to>
    <xdr:sp macro="" textlink="">
      <xdr:nvSpPr>
        <xdr:cNvPr id="2" name="TextBox 1"/>
        <xdr:cNvSpPr txBox="1"/>
      </xdr:nvSpPr>
      <xdr:spPr>
        <a:xfrm>
          <a:off x="51916724" y="1061982"/>
          <a:ext cx="6667500" cy="832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5-26.  Total metals concentration simulated at RK 196 by the empirical model during passage of the Gold King Mine plume. The normalized sonde factor positioned at the Water Quality Analysis Simulation Program (WASP) -estimated peak arrival time is also shown. Samples from several locations between RK 193 and 204 were used in this analysis by adjusting the samples to this location, accounting for plume travel time.</a:t>
          </a:r>
        </a:p>
        <a:p>
          <a:endParaRPr lang="en-US" sz="11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0.61263</cdr:x>
      <cdr:y>0.13588</cdr:y>
    </cdr:from>
    <cdr:to>
      <cdr:x>0.91866</cdr:x>
      <cdr:y>0.20032</cdr:y>
    </cdr:to>
    <cdr:sp macro="" textlink="">
      <cdr:nvSpPr>
        <cdr:cNvPr id="3" name="TextBox 1"/>
        <cdr:cNvSpPr txBox="1"/>
      </cdr:nvSpPr>
      <cdr:spPr>
        <a:xfrm xmlns:a="http://schemas.openxmlformats.org/drawingml/2006/main">
          <a:off x="3419505" y="623187"/>
          <a:ext cx="1708152" cy="295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Zinc</a:t>
          </a:r>
        </a:p>
      </cdr:txBody>
    </cdr:sp>
  </cdr:relSizeAnchor>
</c:userShapes>
</file>

<file path=xl/drawings/drawing6.xml><?xml version="1.0" encoding="utf-8"?>
<xdr:wsDr xmlns:xdr="http://schemas.openxmlformats.org/drawingml/2006/spreadsheetDrawing" xmlns:a="http://schemas.openxmlformats.org/drawingml/2006/main">
  <xdr:twoCellAnchor>
    <xdr:from>
      <xdr:col>39</xdr:col>
      <xdr:colOff>40422</xdr:colOff>
      <xdr:row>43</xdr:row>
      <xdr:rowOff>55988</xdr:rowOff>
    </xdr:from>
    <xdr:to>
      <xdr:col>49</xdr:col>
      <xdr:colOff>92926</xdr:colOff>
      <xdr:row>59</xdr:row>
      <xdr:rowOff>182833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111976</xdr:colOff>
      <xdr:row>42</xdr:row>
      <xdr:rowOff>146129</xdr:rowOff>
    </xdr:from>
    <xdr:to>
      <xdr:col>38</xdr:col>
      <xdr:colOff>498552</xdr:colOff>
      <xdr:row>58</xdr:row>
      <xdr:rowOff>159603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151239</xdr:colOff>
      <xdr:row>60</xdr:row>
      <xdr:rowOff>163785</xdr:rowOff>
    </xdr:from>
    <xdr:to>
      <xdr:col>39</xdr:col>
      <xdr:colOff>171217</xdr:colOff>
      <xdr:row>75</xdr:row>
      <xdr:rowOff>83635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60868</xdr:colOff>
      <xdr:row>23</xdr:row>
      <xdr:rowOff>75270</xdr:rowOff>
    </xdr:from>
    <xdr:to>
      <xdr:col>38</xdr:col>
      <xdr:colOff>156118</xdr:colOff>
      <xdr:row>40</xdr:row>
      <xdr:rowOff>169359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xdr:col>
      <xdr:colOff>424909</xdr:colOff>
      <xdr:row>24</xdr:row>
      <xdr:rowOff>95251</xdr:rowOff>
    </xdr:from>
    <xdr:to>
      <xdr:col>47</xdr:col>
      <xdr:colOff>520158</xdr:colOff>
      <xdr:row>42</xdr:row>
      <xdr:rowOff>52970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333607</xdr:colOff>
      <xdr:row>60</xdr:row>
      <xdr:rowOff>148916</xdr:rowOff>
    </xdr:from>
    <xdr:to>
      <xdr:col>48</xdr:col>
      <xdr:colOff>336860</xdr:colOff>
      <xdr:row>76</xdr:row>
      <xdr:rowOff>10687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462606</xdr:colOff>
      <xdr:row>23</xdr:row>
      <xdr:rowOff>145592</xdr:rowOff>
    </xdr:from>
    <xdr:to>
      <xdr:col>11</xdr:col>
      <xdr:colOff>415288</xdr:colOff>
      <xdr:row>40</xdr:row>
      <xdr:rowOff>183541</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7999</xdr:colOff>
      <xdr:row>23</xdr:row>
      <xdr:rowOff>43442</xdr:rowOff>
    </xdr:from>
    <xdr:to>
      <xdr:col>18</xdr:col>
      <xdr:colOff>166439</xdr:colOff>
      <xdr:row>41</xdr:row>
      <xdr:rowOff>57837</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666371</xdr:colOff>
      <xdr:row>21</xdr:row>
      <xdr:rowOff>104629</xdr:rowOff>
    </xdr:from>
    <xdr:to>
      <xdr:col>5</xdr:col>
      <xdr:colOff>187277</xdr:colOff>
      <xdr:row>42</xdr:row>
      <xdr:rowOff>170445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2268410</xdr:colOff>
      <xdr:row>17</xdr:row>
      <xdr:rowOff>186092</xdr:rowOff>
    </xdr:from>
    <xdr:to>
      <xdr:col>12</xdr:col>
      <xdr:colOff>641242</xdr:colOff>
      <xdr:row>21</xdr:row>
      <xdr:rowOff>100751</xdr:rowOff>
    </xdr:to>
    <xdr:sp macro="" textlink="">
      <xdr:nvSpPr>
        <xdr:cNvPr id="30" name="TextBox 29"/>
        <xdr:cNvSpPr txBox="1"/>
      </xdr:nvSpPr>
      <xdr:spPr>
        <a:xfrm>
          <a:off x="3512492" y="3782265"/>
          <a:ext cx="8957245" cy="663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5-27. Total metals, minus major cations, summed in the Animas River at RK 190and in the San Juan River at five locations at the peak of the Gold King Mine (GKM) plume. Panels B) and C) show concentrations of individual metals, grouped by generally- similar ranges of concentrations. </a:t>
          </a:r>
        </a:p>
        <a:p>
          <a:endParaRPr lang="en-US" sz="1100"/>
        </a:p>
      </xdr:txBody>
    </xdr:sp>
    <xdr:clientData/>
  </xdr:twoCellAnchor>
</xdr:wsDr>
</file>

<file path=xl/drawings/drawing7.xml><?xml version="1.0" encoding="utf-8"?>
<c:userShapes xmlns:c="http://schemas.openxmlformats.org/drawingml/2006/chart">
  <cdr:relSizeAnchor xmlns:cdr="http://schemas.openxmlformats.org/drawingml/2006/chartDrawing">
    <cdr:from>
      <cdr:x>0.25256</cdr:x>
      <cdr:y>0.17194</cdr:y>
    </cdr:from>
    <cdr:to>
      <cdr:x>0.55859</cdr:x>
      <cdr:y>0.25455</cdr:y>
    </cdr:to>
    <cdr:sp macro="" textlink="">
      <cdr:nvSpPr>
        <cdr:cNvPr id="2" name="TextBox 1"/>
        <cdr:cNvSpPr txBox="1"/>
      </cdr:nvSpPr>
      <cdr:spPr>
        <a:xfrm xmlns:a="http://schemas.openxmlformats.org/drawingml/2006/main">
          <a:off x="1409726" y="540465"/>
          <a:ext cx="1708153" cy="25963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Aluminum</a:t>
          </a:r>
        </a:p>
      </cdr:txBody>
    </cdr:sp>
  </cdr:relSizeAnchor>
</c:userShapes>
</file>

<file path=xl/drawings/drawing8.xml><?xml version="1.0" encoding="utf-8"?>
<c:userShapes xmlns:c="http://schemas.openxmlformats.org/drawingml/2006/chart">
  <cdr:relSizeAnchor xmlns:cdr="http://schemas.openxmlformats.org/drawingml/2006/chartDrawing">
    <cdr:from>
      <cdr:x>0.25427</cdr:x>
      <cdr:y>0.18696</cdr:y>
    </cdr:from>
    <cdr:to>
      <cdr:x>0.5603</cdr:x>
      <cdr:y>0.2514</cdr:y>
    </cdr:to>
    <cdr:sp macro="" textlink="">
      <cdr:nvSpPr>
        <cdr:cNvPr id="2" name="TextBox 1"/>
        <cdr:cNvSpPr txBox="1"/>
      </cdr:nvSpPr>
      <cdr:spPr>
        <a:xfrm xmlns:a="http://schemas.openxmlformats.org/drawingml/2006/main">
          <a:off x="1419251" y="699858"/>
          <a:ext cx="1708153" cy="2412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Iron</a:t>
          </a:r>
        </a:p>
      </cdr:txBody>
    </cdr:sp>
  </cdr:relSizeAnchor>
</c:userShapes>
</file>

<file path=xl/drawings/drawing9.xml><?xml version="1.0" encoding="utf-8"?>
<c:userShapes xmlns:c="http://schemas.openxmlformats.org/drawingml/2006/chart">
  <cdr:relSizeAnchor xmlns:cdr="http://schemas.openxmlformats.org/drawingml/2006/chartDrawing">
    <cdr:from>
      <cdr:x>0.36007</cdr:x>
      <cdr:y>0.15846</cdr:y>
    </cdr:from>
    <cdr:to>
      <cdr:x>0.6661</cdr:x>
      <cdr:y>0.24913</cdr:y>
    </cdr:to>
    <cdr:sp macro="" textlink="">
      <cdr:nvSpPr>
        <cdr:cNvPr id="2" name="TextBox 1"/>
        <cdr:cNvSpPr txBox="1"/>
      </cdr:nvSpPr>
      <cdr:spPr>
        <a:xfrm xmlns:a="http://schemas.openxmlformats.org/drawingml/2006/main">
          <a:off x="2009801" y="436200"/>
          <a:ext cx="1708153" cy="2496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i="1">
              <a:solidFill>
                <a:schemeClr val="tx1">
                  <a:lumMod val="65000"/>
                  <a:lumOff val="35000"/>
                </a:schemeClr>
              </a:solidFill>
            </a:rPr>
            <a:t>Total Arsenic</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3.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7.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5"/>
  <sheetViews>
    <sheetView tabSelected="1" zoomScale="93" zoomScaleNormal="93" workbookViewId="0">
      <selection activeCell="A24" sqref="A24"/>
    </sheetView>
  </sheetViews>
  <sheetFormatPr defaultRowHeight="15" x14ac:dyDescent="0.25"/>
  <cols>
    <col min="1" max="1" width="85.140625" style="217" customWidth="1"/>
    <col min="2" max="2" width="23.7109375" customWidth="1"/>
    <col min="3" max="3" width="30.28515625" customWidth="1"/>
  </cols>
  <sheetData>
    <row r="1" spans="1:3" ht="25.5" customHeight="1" x14ac:dyDescent="0.3">
      <c r="A1" s="375" t="s">
        <v>218</v>
      </c>
    </row>
    <row r="2" spans="1:3" ht="30" x14ac:dyDescent="0.25">
      <c r="A2" s="217" t="s">
        <v>219</v>
      </c>
    </row>
    <row r="3" spans="1:3" ht="16.5" customHeight="1" x14ac:dyDescent="0.25"/>
    <row r="5" spans="1:3" ht="31.5" x14ac:dyDescent="0.25">
      <c r="A5" s="289" t="s">
        <v>205</v>
      </c>
    </row>
    <row r="6" spans="1:3" ht="27" customHeight="1" x14ac:dyDescent="0.25">
      <c r="A6" s="289" t="s">
        <v>207</v>
      </c>
    </row>
    <row r="7" spans="1:3" ht="26.25" customHeight="1" x14ac:dyDescent="0.25">
      <c r="A7" s="289" t="s">
        <v>206</v>
      </c>
    </row>
    <row r="9" spans="1:3" ht="39.75" customHeight="1" x14ac:dyDescent="0.25">
      <c r="A9" s="217" t="s">
        <v>290</v>
      </c>
    </row>
    <row r="10" spans="1:3" ht="30" x14ac:dyDescent="0.25">
      <c r="A10" s="378" t="s">
        <v>293</v>
      </c>
    </row>
    <row r="11" spans="1:3" ht="45" x14ac:dyDescent="0.25">
      <c r="A11" s="217" t="s">
        <v>289</v>
      </c>
    </row>
    <row r="12" spans="1:3" ht="30" x14ac:dyDescent="0.25">
      <c r="A12" s="217" t="s">
        <v>204</v>
      </c>
    </row>
    <row r="14" spans="1:3" x14ac:dyDescent="0.25">
      <c r="A14" s="295" t="s">
        <v>213</v>
      </c>
      <c r="B14" s="389" t="s">
        <v>214</v>
      </c>
      <c r="C14" s="389"/>
    </row>
    <row r="15" spans="1:3" x14ac:dyDescent="0.25">
      <c r="A15" s="40" t="s">
        <v>215</v>
      </c>
      <c r="B15" s="296" t="s">
        <v>216</v>
      </c>
      <c r="C15" s="296" t="s">
        <v>217</v>
      </c>
    </row>
    <row r="16" spans="1:3" ht="15.75" x14ac:dyDescent="0.25">
      <c r="B16" s="376" t="s">
        <v>211</v>
      </c>
      <c r="C16" s="377" t="s">
        <v>212</v>
      </c>
    </row>
    <row r="17" spans="1:3" ht="15.75" x14ac:dyDescent="0.25">
      <c r="A17"/>
      <c r="B17" s="376" t="s">
        <v>225</v>
      </c>
      <c r="C17" s="377" t="s">
        <v>229</v>
      </c>
    </row>
    <row r="18" spans="1:3" ht="15.75" x14ac:dyDescent="0.25">
      <c r="B18" s="376" t="s">
        <v>230</v>
      </c>
      <c r="C18" s="377" t="s">
        <v>292</v>
      </c>
    </row>
    <row r="19" spans="1:3" ht="15.75" x14ac:dyDescent="0.25">
      <c r="A19"/>
      <c r="B19" s="376" t="s">
        <v>244</v>
      </c>
      <c r="C19" s="377" t="s">
        <v>245</v>
      </c>
    </row>
    <row r="20" spans="1:3" ht="15.75" x14ac:dyDescent="0.25">
      <c r="A20"/>
      <c r="B20" s="376" t="s">
        <v>254</v>
      </c>
      <c r="C20" s="377" t="s">
        <v>258</v>
      </c>
    </row>
    <row r="21" spans="1:3" ht="15.75" x14ac:dyDescent="0.25">
      <c r="A21"/>
      <c r="B21" s="376" t="s">
        <v>273</v>
      </c>
      <c r="C21" s="377" t="s">
        <v>278</v>
      </c>
    </row>
    <row r="22" spans="1:3" ht="15.75" x14ac:dyDescent="0.25">
      <c r="A22"/>
      <c r="B22" s="376" t="s">
        <v>279</v>
      </c>
      <c r="C22" s="377" t="s">
        <v>287</v>
      </c>
    </row>
    <row r="23" spans="1:3" ht="15.75" x14ac:dyDescent="0.25">
      <c r="A23"/>
      <c r="B23" s="376" t="s">
        <v>274</v>
      </c>
      <c r="C23" s="377" t="s">
        <v>278</v>
      </c>
    </row>
    <row r="24" spans="1:3" ht="15.75" x14ac:dyDescent="0.25">
      <c r="A24"/>
      <c r="B24" s="376"/>
      <c r="C24" s="377"/>
    </row>
    <row r="25" spans="1:3" ht="15.75" x14ac:dyDescent="0.25">
      <c r="B25" s="376" t="s">
        <v>295</v>
      </c>
      <c r="C25" s="377" t="s">
        <v>296</v>
      </c>
    </row>
  </sheetData>
  <sheetProtection algorithmName="SHA-512" hashValue="ZcgNt4SAkd65TV8p3her2exkihin+TQhjhaBN1GvO3QOGiRiBFjhdTszjj+Jqr0Zy1z8rfeOONbEHUU/OhQrzw==" saltValue="z2yNArHolTDUf8s7U5intw==" spinCount="100000" sheet="1" objects="1" scenarios="1"/>
  <mergeCells count="1">
    <mergeCell ref="B14:C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249977111117893"/>
    <pageSetUpPr fitToPage="1"/>
  </sheetPr>
  <dimension ref="A1:AY63"/>
  <sheetViews>
    <sheetView showGridLines="0" zoomScale="91" zoomScaleNormal="91" workbookViewId="0">
      <selection activeCell="I1" sqref="I1"/>
    </sheetView>
  </sheetViews>
  <sheetFormatPr defaultRowHeight="18" customHeight="1" x14ac:dyDescent="0.25"/>
  <cols>
    <col min="1" max="1" width="30.5703125" style="2" customWidth="1"/>
    <col min="2" max="2" width="11.28515625" style="2" customWidth="1"/>
    <col min="3" max="3" width="11.5703125" style="2" customWidth="1"/>
    <col min="4" max="4" width="15.7109375" style="2" customWidth="1"/>
    <col min="5" max="5" width="14.7109375" style="2" customWidth="1"/>
    <col min="6" max="6" width="13.5703125" style="2" customWidth="1"/>
    <col min="7" max="7" width="11.140625" style="4" customWidth="1"/>
    <col min="8" max="8" width="13.140625" style="2" customWidth="1"/>
    <col min="9" max="9" width="9" style="2" customWidth="1"/>
    <col min="10" max="10" width="10" style="2" customWidth="1"/>
    <col min="11" max="12" width="10" style="3" customWidth="1"/>
    <col min="13" max="13" width="9.140625" style="3"/>
    <col min="14" max="37" width="10.7109375" style="82" customWidth="1"/>
    <col min="38" max="16384" width="9.140625" style="3"/>
  </cols>
  <sheetData>
    <row r="1" spans="1:38" ht="18" customHeight="1" x14ac:dyDescent="0.25">
      <c r="A1" s="5" t="s">
        <v>33</v>
      </c>
      <c r="M1" s="347" t="s">
        <v>267</v>
      </c>
    </row>
    <row r="2" spans="1:38" ht="18" customHeight="1" x14ac:dyDescent="0.25">
      <c r="A2" s="16"/>
      <c r="B2" s="402"/>
      <c r="C2" s="402"/>
      <c r="D2" s="402"/>
      <c r="E2" s="17"/>
      <c r="F2" s="30"/>
      <c r="G2" s="31"/>
      <c r="H2" s="32"/>
      <c r="I2" s="32"/>
      <c r="J2" s="33"/>
      <c r="K2" s="34"/>
      <c r="L2" s="16"/>
      <c r="M2" s="16"/>
    </row>
    <row r="3" spans="1:38" ht="30" customHeight="1" x14ac:dyDescent="0.25">
      <c r="A3" s="17"/>
      <c r="B3" s="402"/>
      <c r="C3" s="402"/>
      <c r="D3" s="402"/>
      <c r="E3" s="417" t="s">
        <v>263</v>
      </c>
      <c r="F3" s="418"/>
      <c r="G3" s="418"/>
      <c r="H3" s="419"/>
      <c r="I3" s="369"/>
      <c r="J3" s="420" t="s">
        <v>269</v>
      </c>
      <c r="K3" s="421"/>
      <c r="L3" s="421"/>
      <c r="M3" s="421"/>
      <c r="N3" s="421"/>
      <c r="O3" s="421"/>
      <c r="P3" s="421"/>
      <c r="Q3" s="421"/>
      <c r="R3" s="421"/>
      <c r="S3" s="421"/>
      <c r="T3" s="421"/>
      <c r="U3" s="421"/>
      <c r="V3" s="421"/>
      <c r="W3" s="421"/>
      <c r="X3" s="421"/>
      <c r="Y3" s="421"/>
      <c r="Z3" s="421"/>
      <c r="AA3" s="421"/>
      <c r="AB3" s="421"/>
      <c r="AC3" s="421"/>
      <c r="AD3" s="421"/>
      <c r="AE3" s="421"/>
      <c r="AF3" s="421"/>
      <c r="AG3" s="422"/>
      <c r="AH3" s="355"/>
      <c r="AI3" s="355"/>
      <c r="AJ3" s="355"/>
      <c r="AK3" s="355"/>
      <c r="AL3" s="318"/>
    </row>
    <row r="4" spans="1:38" ht="48.75" customHeight="1" x14ac:dyDescent="0.25">
      <c r="A4" s="18" t="s">
        <v>28</v>
      </c>
      <c r="B4" s="19" t="s">
        <v>252</v>
      </c>
      <c r="C4" s="19" t="s">
        <v>270</v>
      </c>
      <c r="D4" s="19" t="s">
        <v>36</v>
      </c>
      <c r="E4" s="356" t="s">
        <v>37</v>
      </c>
      <c r="F4" s="19" t="s">
        <v>65</v>
      </c>
      <c r="G4" s="19" t="s">
        <v>64</v>
      </c>
      <c r="H4" s="19" t="s">
        <v>272</v>
      </c>
      <c r="I4" s="369"/>
      <c r="J4" s="360" t="s">
        <v>0</v>
      </c>
      <c r="K4" s="360" t="s">
        <v>1</v>
      </c>
      <c r="L4" s="360" t="s">
        <v>2</v>
      </c>
      <c r="M4" s="360" t="s">
        <v>3</v>
      </c>
      <c r="N4" s="360" t="s">
        <v>4</v>
      </c>
      <c r="O4" s="360" t="s">
        <v>5</v>
      </c>
      <c r="P4" s="360" t="s">
        <v>6</v>
      </c>
      <c r="Q4" s="360" t="s">
        <v>7</v>
      </c>
      <c r="R4" s="360" t="s">
        <v>8</v>
      </c>
      <c r="S4" s="360" t="s">
        <v>9</v>
      </c>
      <c r="T4" s="360" t="s">
        <v>10</v>
      </c>
      <c r="U4" s="360" t="s">
        <v>11</v>
      </c>
      <c r="V4" s="360" t="s">
        <v>12</v>
      </c>
      <c r="W4" s="360" t="s">
        <v>13</v>
      </c>
      <c r="X4" s="360" t="s">
        <v>14</v>
      </c>
      <c r="Y4" s="360" t="s">
        <v>15</v>
      </c>
      <c r="Z4" s="360" t="s">
        <v>16</v>
      </c>
      <c r="AA4" s="360" t="s">
        <v>17</v>
      </c>
      <c r="AB4" s="360" t="s">
        <v>18</v>
      </c>
      <c r="AC4" s="360" t="s">
        <v>19</v>
      </c>
      <c r="AD4" s="360" t="s">
        <v>20</v>
      </c>
      <c r="AE4" s="360" t="s">
        <v>21</v>
      </c>
      <c r="AF4" s="360" t="s">
        <v>22</v>
      </c>
      <c r="AG4" s="360" t="s">
        <v>23</v>
      </c>
      <c r="AH4"/>
      <c r="AI4"/>
      <c r="AJ4" s="3"/>
      <c r="AK4" s="3"/>
    </row>
    <row r="5" spans="1:38" s="63" customFormat="1" ht="20.25" customHeight="1" x14ac:dyDescent="0.25">
      <c r="A5" s="17" t="s">
        <v>40</v>
      </c>
      <c r="B5" s="17">
        <v>0</v>
      </c>
      <c r="C5" s="17">
        <v>11.42</v>
      </c>
      <c r="D5" s="21">
        <v>658.14802999999984</v>
      </c>
      <c r="E5" s="357">
        <v>2872.1881413656183</v>
      </c>
      <c r="F5" s="20">
        <v>798.34905936561995</v>
      </c>
      <c r="G5" s="67"/>
      <c r="H5" s="102">
        <v>2.8721881413656183</v>
      </c>
      <c r="I5" s="369"/>
      <c r="J5" s="94">
        <v>373.97098199999999</v>
      </c>
      <c r="K5" s="94">
        <v>4.1930079799999999E-2</v>
      </c>
      <c r="L5" s="94">
        <v>0.67994723999999995</v>
      </c>
      <c r="M5" s="94">
        <v>9.7459104399999996E-2</v>
      </c>
      <c r="N5" s="94">
        <v>0.12465699399999999</v>
      </c>
      <c r="O5" s="94">
        <v>0.92926122799999999</v>
      </c>
      <c r="P5" s="94">
        <v>4193.0079800000003</v>
      </c>
      <c r="Q5" s="94">
        <v>0.16318733760000001</v>
      </c>
      <c r="R5" s="94">
        <v>1.2465699399999999</v>
      </c>
      <c r="S5" s="94">
        <v>79.327178000000004</v>
      </c>
      <c r="T5" s="94">
        <v>1699.8680999999999</v>
      </c>
      <c r="U5" s="94">
        <v>0.47596306800000004</v>
      </c>
      <c r="V5" s="94">
        <v>305.97625799999997</v>
      </c>
      <c r="W5" s="94">
        <v>407.968344</v>
      </c>
      <c r="X5" s="94">
        <v>4.5329816000000005E-4</v>
      </c>
      <c r="Y5" s="94">
        <v>4.7596306800000009E-2</v>
      </c>
      <c r="Z5" s="94">
        <v>0.78193932600000016</v>
      </c>
      <c r="AA5" s="94">
        <v>27.197889599999996</v>
      </c>
      <c r="AB5" s="94">
        <v>5.3262533800000005E-2</v>
      </c>
      <c r="AC5" s="94">
        <v>1.1332454000000001E-3</v>
      </c>
      <c r="AD5" s="94">
        <v>60.062006199999999</v>
      </c>
      <c r="AE5" s="94">
        <v>3.2864116600000003E-3</v>
      </c>
      <c r="AF5" s="94">
        <v>0.43063325199999997</v>
      </c>
      <c r="AG5" s="94">
        <v>305.97625799999997</v>
      </c>
      <c r="AH5"/>
      <c r="AI5"/>
    </row>
    <row r="6" spans="1:38" s="63" customFormat="1" ht="20.25" customHeight="1" x14ac:dyDescent="0.25">
      <c r="A6" s="64" t="s">
        <v>167</v>
      </c>
      <c r="B6" s="64">
        <v>12.5</v>
      </c>
      <c r="C6" s="65">
        <v>59.922288000000002</v>
      </c>
      <c r="D6" s="66">
        <v>39682.958136000008</v>
      </c>
      <c r="E6" s="358">
        <v>490403.70621938177</v>
      </c>
      <c r="F6" s="67">
        <v>16186.35869007799</v>
      </c>
      <c r="G6" s="67">
        <v>59656.313310087578</v>
      </c>
      <c r="H6" s="102">
        <v>490.40370621938177</v>
      </c>
      <c r="I6" s="369"/>
      <c r="J6" s="94">
        <v>41131.537270911649</v>
      </c>
      <c r="K6" s="94">
        <v>14.163658730447438</v>
      </c>
      <c r="L6" s="94">
        <v>358.36157806353094</v>
      </c>
      <c r="M6" s="94">
        <v>417.55571877003194</v>
      </c>
      <c r="N6" s="94">
        <v>6.0074850040445185</v>
      </c>
      <c r="O6" s="94">
        <v>7.6885632967813944</v>
      </c>
      <c r="P6" s="94">
        <v>30484.046339161338</v>
      </c>
      <c r="Q6" s="94">
        <v>30.591531587259261</v>
      </c>
      <c r="R6" s="94">
        <v>17.683640419706315</v>
      </c>
      <c r="S6" s="94">
        <v>1615.0111257998271</v>
      </c>
      <c r="T6" s="94">
        <v>433085.81025839195</v>
      </c>
      <c r="U6" s="94">
        <v>7658.3040753774621</v>
      </c>
      <c r="V6" s="94">
        <v>15890.99274513495</v>
      </c>
      <c r="W6" s="94">
        <v>3599.4502161101645</v>
      </c>
      <c r="X6" s="94">
        <v>0.81206518993845844</v>
      </c>
      <c r="Y6" s="94">
        <v>86.821241775490762</v>
      </c>
      <c r="Z6" s="94">
        <v>12.466219980390697</v>
      </c>
      <c r="AA6" s="94">
        <v>11853.824413177581</v>
      </c>
      <c r="AB6" s="94">
        <v>11.218464206675879</v>
      </c>
      <c r="AC6" s="94">
        <v>47.447647087767329</v>
      </c>
      <c r="AD6" s="94">
        <v>1427.4498126137144</v>
      </c>
      <c r="AE6" s="94">
        <v>5.6084295924179388</v>
      </c>
      <c r="AF6" s="94">
        <v>237.82519776910965</v>
      </c>
      <c r="AG6" s="94">
        <v>2059.3418313169441</v>
      </c>
      <c r="AH6"/>
      <c r="AI6"/>
    </row>
    <row r="7" spans="1:38" s="63" customFormat="1" ht="20.25" customHeight="1" x14ac:dyDescent="0.25">
      <c r="A7" s="17" t="s">
        <v>168</v>
      </c>
      <c r="B7" s="17">
        <v>16.399999999999999</v>
      </c>
      <c r="C7" s="25">
        <v>335.66355991004349</v>
      </c>
      <c r="D7" s="65">
        <v>11582.880545033418</v>
      </c>
      <c r="E7" s="357">
        <v>457123.83903393196</v>
      </c>
      <c r="F7" s="21">
        <v>16701.652054272134</v>
      </c>
      <c r="G7" s="67">
        <v>68781.676598993159</v>
      </c>
      <c r="H7" s="102">
        <v>457.12383903393197</v>
      </c>
      <c r="I7" s="369"/>
      <c r="J7" s="94">
        <v>39407.436745852712</v>
      </c>
      <c r="K7" s="94">
        <v>9.3884586382519597</v>
      </c>
      <c r="L7" s="94">
        <v>338.98213824083422</v>
      </c>
      <c r="M7" s="94">
        <v>439.71385073792516</v>
      </c>
      <c r="N7" s="94">
        <v>5.889045470831582</v>
      </c>
      <c r="O7" s="94">
        <v>9.4979110160483398</v>
      </c>
      <c r="P7" s="94">
        <v>42588.692017736801</v>
      </c>
      <c r="Q7" s="94">
        <v>16.828322723906965</v>
      </c>
      <c r="R7" s="94">
        <v>18.235547490653691</v>
      </c>
      <c r="S7" s="94">
        <v>1521.3416870152703</v>
      </c>
      <c r="T7" s="94">
        <v>401014.75023380731</v>
      </c>
      <c r="U7" s="94">
        <v>7625.3627670061633</v>
      </c>
      <c r="V7" s="94">
        <v>14548.891977511836</v>
      </c>
      <c r="W7" s="94">
        <v>4092.4060658762296</v>
      </c>
      <c r="X7" s="94">
        <v>0.13714206916609983</v>
      </c>
      <c r="Y7" s="94">
        <v>83.565926652565523</v>
      </c>
      <c r="Z7" s="94">
        <v>9.6425502528040266</v>
      </c>
      <c r="AA7" s="94">
        <v>9625.198420042032</v>
      </c>
      <c r="AB7" s="94">
        <v>15.451021814260638</v>
      </c>
      <c r="AC7" s="94">
        <v>45.464975023339434</v>
      </c>
      <c r="AD7" s="94">
        <v>2018.8941837024965</v>
      </c>
      <c r="AE7" s="94">
        <v>7.7255109071303192</v>
      </c>
      <c r="AF7" s="94">
        <v>215.32957644025242</v>
      </c>
      <c r="AG7" s="94">
        <v>2246.6895568964951</v>
      </c>
      <c r="AH7"/>
      <c r="AI7"/>
    </row>
    <row r="8" spans="1:38" s="63" customFormat="1" ht="20.25" customHeight="1" x14ac:dyDescent="0.25">
      <c r="A8" s="64" t="s">
        <v>169</v>
      </c>
      <c r="B8" s="17">
        <v>64</v>
      </c>
      <c r="C8" s="21">
        <v>2386.4690501689656</v>
      </c>
      <c r="D8" s="65">
        <v>520.95064719109382</v>
      </c>
      <c r="E8" s="357">
        <v>155395.5220243021</v>
      </c>
      <c r="F8" s="21">
        <v>7074.9001555482937</v>
      </c>
      <c r="G8" s="67">
        <v>150926.59146878409</v>
      </c>
      <c r="H8" s="102">
        <v>155.3955220243021</v>
      </c>
      <c r="I8" s="369"/>
      <c r="J8" s="94">
        <v>15411.405263242157</v>
      </c>
      <c r="K8" s="94">
        <v>8.7084741429666526</v>
      </c>
      <c r="L8" s="94">
        <v>104.58981965339314</v>
      </c>
      <c r="M8" s="94">
        <v>162.53311368885241</v>
      </c>
      <c r="N8" s="94">
        <v>2.1780440733441129</v>
      </c>
      <c r="O8" s="94">
        <v>3.0167037401397443</v>
      </c>
      <c r="P8" s="94">
        <v>111398.83924289359</v>
      </c>
      <c r="Q8" s="94">
        <v>5.5363194759410703</v>
      </c>
      <c r="R8" s="94">
        <v>6.4528062581477723</v>
      </c>
      <c r="S8" s="94">
        <v>463.19668541535077</v>
      </c>
      <c r="T8" s="94">
        <v>132909.2166055117</v>
      </c>
      <c r="U8" s="94">
        <v>2241.2800191112824</v>
      </c>
      <c r="V8" s="94">
        <v>21558.945588909555</v>
      </c>
      <c r="W8" s="94">
        <v>1532.9719386036645</v>
      </c>
      <c r="X8" s="94">
        <v>7.0466736877577471E-2</v>
      </c>
      <c r="Y8" s="94">
        <v>28.070729085774275</v>
      </c>
      <c r="Z8" s="94">
        <v>6.3557536848493088</v>
      </c>
      <c r="AA8" s="94">
        <v>12272.819530509325</v>
      </c>
      <c r="AB8" s="94">
        <v>5.5592298167709373</v>
      </c>
      <c r="AC8" s="94">
        <v>15.621030384553228</v>
      </c>
      <c r="AD8" s="94">
        <v>5695.9871064715626</v>
      </c>
      <c r="AE8" s="94">
        <v>2.7681597379705352</v>
      </c>
      <c r="AF8" s="94">
        <v>71.584031821850587</v>
      </c>
      <c r="AG8" s="94">
        <v>2414.4068301165698</v>
      </c>
      <c r="AH8"/>
      <c r="AI8"/>
    </row>
    <row r="9" spans="1:38" s="63" customFormat="1" ht="20.25" customHeight="1" x14ac:dyDescent="0.25">
      <c r="A9" s="17" t="s">
        <v>165</v>
      </c>
      <c r="B9" s="17">
        <v>94.2</v>
      </c>
      <c r="C9" s="21">
        <v>2473.5721680000001</v>
      </c>
      <c r="D9" s="65">
        <v>217.80463573163169</v>
      </c>
      <c r="E9" s="357">
        <v>79519.686867581535</v>
      </c>
      <c r="F9" s="21">
        <v>2929.9588779847613</v>
      </c>
      <c r="G9" s="67">
        <v>223049.51448839504</v>
      </c>
      <c r="H9" s="102">
        <v>79.519686867581541</v>
      </c>
      <c r="I9" s="369"/>
      <c r="J9" s="94">
        <v>9962.2860798480178</v>
      </c>
      <c r="K9" s="94">
        <v>7.9822702966997605</v>
      </c>
      <c r="L9" s="94">
        <v>46.287106217499691</v>
      </c>
      <c r="M9" s="94">
        <v>203.76416876840722</v>
      </c>
      <c r="N9" s="94">
        <v>2.0670982619118856</v>
      </c>
      <c r="O9" s="94">
        <v>2.5309056471593308</v>
      </c>
      <c r="P9" s="94">
        <v>161098.93263331603</v>
      </c>
      <c r="Q9" s="94">
        <v>7.6215429964783095</v>
      </c>
      <c r="R9" s="94">
        <v>3.506398937098993</v>
      </c>
      <c r="S9" s="94">
        <v>246.23636876042485</v>
      </c>
      <c r="T9" s="94">
        <v>66627.441909748784</v>
      </c>
      <c r="U9" s="94">
        <v>800.7747323298654</v>
      </c>
      <c r="V9" s="94">
        <v>24464.268058018828</v>
      </c>
      <c r="W9" s="94">
        <v>914.86793602321006</v>
      </c>
      <c r="X9" s="94">
        <v>0.13102360727124251</v>
      </c>
      <c r="Y9" s="94">
        <v>17.163304526770734</v>
      </c>
      <c r="Z9" s="94">
        <v>5.2692045358080355</v>
      </c>
      <c r="AA9" s="94">
        <v>9196.5530203828675</v>
      </c>
      <c r="AB9" s="94">
        <v>7.0420873283585541</v>
      </c>
      <c r="AC9" s="94">
        <v>9.459214787664413</v>
      </c>
      <c r="AD9" s="94">
        <v>28289.760776677322</v>
      </c>
      <c r="AE9" s="94">
        <v>3.0520092965631918</v>
      </c>
      <c r="AF9" s="94">
        <v>37.844711039946731</v>
      </c>
      <c r="AG9" s="94">
        <v>614.35879462362607</v>
      </c>
      <c r="AH9"/>
      <c r="AI9"/>
    </row>
    <row r="10" spans="1:38" s="63" customFormat="1" ht="20.25" customHeight="1" x14ac:dyDescent="0.25">
      <c r="A10" s="17" t="s">
        <v>173</v>
      </c>
      <c r="B10" s="17">
        <v>132</v>
      </c>
      <c r="C10" s="21">
        <v>3210.2390879999998</v>
      </c>
      <c r="D10" s="65">
        <v>103.12039481186366</v>
      </c>
      <c r="E10" s="357">
        <v>72827.750424658094</v>
      </c>
      <c r="F10" s="21">
        <v>2724.2215159265575</v>
      </c>
      <c r="G10" s="67">
        <v>283828.98815013008</v>
      </c>
      <c r="H10" s="102">
        <v>72.827750424658092</v>
      </c>
      <c r="I10" s="369"/>
      <c r="J10" s="94">
        <v>12146.074634495004</v>
      </c>
      <c r="K10" s="94">
        <v>6.8546236052026153</v>
      </c>
      <c r="L10" s="94">
        <v>43.243209239617208</v>
      </c>
      <c r="M10" s="94">
        <v>221.02851817291051</v>
      </c>
      <c r="N10" s="94">
        <v>0.92047802698435177</v>
      </c>
      <c r="O10" s="94">
        <v>1.7609278546241032</v>
      </c>
      <c r="P10" s="94">
        <v>198486.22075324453</v>
      </c>
      <c r="Q10" s="94">
        <v>5.4836988841620933</v>
      </c>
      <c r="R10" s="94">
        <v>3.046671318188245</v>
      </c>
      <c r="S10" s="94">
        <v>186.73612829330517</v>
      </c>
      <c r="T10" s="94">
        <v>57957.454274236552</v>
      </c>
      <c r="U10" s="94">
        <v>885.672968463541</v>
      </c>
      <c r="V10" s="94">
        <v>31669.270402609331</v>
      </c>
      <c r="W10" s="94">
        <v>734.52816552523586</v>
      </c>
      <c r="X10" s="94">
        <v>0.17166023146011383</v>
      </c>
      <c r="Y10" s="94">
        <v>13.624074220555764</v>
      </c>
      <c r="Z10" s="94">
        <v>5.47778043353716</v>
      </c>
      <c r="AA10" s="94">
        <v>15109.704171828054</v>
      </c>
      <c r="AB10" s="94">
        <v>3.2817081521798506</v>
      </c>
      <c r="AC10" s="94">
        <v>6.455258174120706</v>
      </c>
      <c r="AD10" s="94">
        <v>38563.792822448144</v>
      </c>
      <c r="AE10" s="94">
        <v>0.63853739642419927</v>
      </c>
      <c r="AF10" s="94">
        <v>28.215524470484215</v>
      </c>
      <c r="AG10" s="94">
        <v>577.08158346402558</v>
      </c>
      <c r="AH10"/>
      <c r="AI10"/>
    </row>
    <row r="11" spans="1:38" s="63" customFormat="1" ht="20.25" customHeight="1" x14ac:dyDescent="0.25">
      <c r="A11" s="17" t="s">
        <v>170</v>
      </c>
      <c r="B11" s="17">
        <v>164.1</v>
      </c>
      <c r="C11" s="21">
        <v>3128.4480960000001</v>
      </c>
      <c r="D11" s="65">
        <v>63.551925436669137</v>
      </c>
      <c r="E11" s="357">
        <v>54657.302426979528</v>
      </c>
      <c r="F11" s="21">
        <v>2527.3514141290766</v>
      </c>
      <c r="G11" s="67">
        <v>320482.86320281861</v>
      </c>
      <c r="H11" s="102">
        <v>54.657302426979527</v>
      </c>
      <c r="I11" s="369"/>
      <c r="J11" s="94">
        <v>8571.1854910490983</v>
      </c>
      <c r="K11" s="94">
        <v>3.9541074298391359</v>
      </c>
      <c r="L11" s="94">
        <v>29.86206877313565</v>
      </c>
      <c r="M11" s="94">
        <v>349.20443344771479</v>
      </c>
      <c r="N11" s="94">
        <v>0.96801283496960089</v>
      </c>
      <c r="O11" s="94">
        <v>1.6760395635845877</v>
      </c>
      <c r="P11" s="94">
        <v>225677.64432174191</v>
      </c>
      <c r="Q11" s="94">
        <v>4.6502901663734351</v>
      </c>
      <c r="R11" s="94">
        <v>4.009426368040522</v>
      </c>
      <c r="S11" s="94">
        <v>130.28744234146578</v>
      </c>
      <c r="T11" s="94">
        <v>43558.765521801331</v>
      </c>
      <c r="U11" s="94">
        <v>622.67933848887174</v>
      </c>
      <c r="V11" s="94">
        <v>32173.804233111525</v>
      </c>
      <c r="W11" s="94">
        <v>784.50643353369867</v>
      </c>
      <c r="X11" s="94">
        <v>1.290271304134788</v>
      </c>
      <c r="Y11" s="94">
        <v>10.481730280698473</v>
      </c>
      <c r="Z11" s="94">
        <v>29.511205738215295</v>
      </c>
      <c r="AA11" s="94">
        <v>11150.014865128665</v>
      </c>
      <c r="AB11" s="94">
        <v>3.9159435546429489</v>
      </c>
      <c r="AC11" s="94">
        <v>3.6893021334658229</v>
      </c>
      <c r="AD11" s="94">
        <v>51481.399782836481</v>
      </c>
      <c r="AE11" s="94">
        <v>0.45171869919457974</v>
      </c>
      <c r="AF11" s="94">
        <v>27.740786374476631</v>
      </c>
      <c r="AG11" s="94">
        <v>518.47286309655283</v>
      </c>
      <c r="AH11"/>
      <c r="AI11"/>
    </row>
    <row r="12" spans="1:38" s="354" customFormat="1" ht="20.25" customHeight="1" x14ac:dyDescent="0.25">
      <c r="A12" s="64" t="s">
        <v>166</v>
      </c>
      <c r="B12" s="64">
        <v>190.2</v>
      </c>
      <c r="C12" s="67">
        <v>3958.3118880000002</v>
      </c>
      <c r="D12" s="65">
        <v>63.25248601763932</v>
      </c>
      <c r="E12" s="358">
        <v>52906.593919724452</v>
      </c>
      <c r="F12" s="67">
        <v>2632.3486593089974</v>
      </c>
      <c r="G12" s="67">
        <v>420093.6755354731</v>
      </c>
      <c r="H12" s="102">
        <v>52.90659391972445</v>
      </c>
      <c r="I12" s="369"/>
      <c r="J12" s="216">
        <v>9448.3525738130502</v>
      </c>
      <c r="K12" s="216">
        <v>4.0207590732373344</v>
      </c>
      <c r="L12" s="216">
        <v>29.558380746276701</v>
      </c>
      <c r="M12" s="216">
        <v>422.92156686099355</v>
      </c>
      <c r="N12" s="216">
        <v>1.0066930700590861</v>
      </c>
      <c r="O12" s="216">
        <v>1.4233514486009697</v>
      </c>
      <c r="P12" s="216">
        <v>297196.30146526592</v>
      </c>
      <c r="Q12" s="216">
        <v>6.7208797053495664</v>
      </c>
      <c r="R12" s="216">
        <v>4.3822669927787929</v>
      </c>
      <c r="S12" s="216">
        <v>134.91782555737737</v>
      </c>
      <c r="T12" s="216">
        <v>40825.892686602478</v>
      </c>
      <c r="U12" s="216">
        <v>573.35046712247492</v>
      </c>
      <c r="V12" s="216">
        <v>39448.471212866534</v>
      </c>
      <c r="W12" s="216">
        <v>861.48367152339301</v>
      </c>
      <c r="X12" s="216">
        <v>1.9448150097868704</v>
      </c>
      <c r="Y12" s="216">
        <v>10.395723137322959</v>
      </c>
      <c r="Z12" s="216">
        <v>7.5837189685717075</v>
      </c>
      <c r="AA12" s="216">
        <v>12329.609923591659</v>
      </c>
      <c r="AB12" s="216">
        <v>5.5101556143320689</v>
      </c>
      <c r="AC12" s="216">
        <v>3.8779027279531388</v>
      </c>
      <c r="AD12" s="216">
        <v>71119.292933749079</v>
      </c>
      <c r="AE12" s="216">
        <v>0.47233426786581317</v>
      </c>
      <c r="AF12" s="216">
        <v>26.976703984722974</v>
      </c>
      <c r="AG12" s="216">
        <v>535.80144349790226</v>
      </c>
      <c r="AH12" s="46"/>
      <c r="AI12" s="46"/>
    </row>
    <row r="13" spans="1:38" s="63" customFormat="1" ht="20.25" customHeight="1" x14ac:dyDescent="0.25">
      <c r="A13" s="64" t="s">
        <v>174</v>
      </c>
      <c r="B13" s="17">
        <v>196.1</v>
      </c>
      <c r="C13" s="21">
        <v>3460.2508800000001</v>
      </c>
      <c r="D13" s="65">
        <v>58.705634474666674</v>
      </c>
      <c r="E13" s="357">
        <v>41635.811703347499</v>
      </c>
      <c r="F13" s="21">
        <v>5290.4344743906649</v>
      </c>
      <c r="G13" s="21">
        <v>355033.81821272761</v>
      </c>
      <c r="H13" s="102">
        <v>41.6358117033475</v>
      </c>
      <c r="I13" s="369"/>
      <c r="J13" s="94">
        <v>16361.827562371989</v>
      </c>
      <c r="K13" s="181">
        <v>1.3634856301976654</v>
      </c>
      <c r="L13" s="181">
        <v>8.8626565962848254</v>
      </c>
      <c r="M13" s="181">
        <v>409.04568905929966</v>
      </c>
      <c r="N13" s="181">
        <v>1.3634856301976654</v>
      </c>
      <c r="O13" s="181">
        <v>2.0452284452964986</v>
      </c>
      <c r="P13" s="181"/>
      <c r="Q13" s="181">
        <v>8.8626565962848254</v>
      </c>
      <c r="R13" s="181">
        <v>6.8174281509883281</v>
      </c>
      <c r="S13" s="181">
        <v>40.90456890592997</v>
      </c>
      <c r="T13" s="181">
        <v>23860.998528459149</v>
      </c>
      <c r="U13" s="181">
        <v>211.34027268063818</v>
      </c>
      <c r="V13" s="181"/>
      <c r="W13" s="181">
        <v>552.21168023005464</v>
      </c>
      <c r="X13" s="181">
        <v>5.4539425207906625E-2</v>
      </c>
      <c r="Y13" s="181">
        <v>2.7269712603953309</v>
      </c>
      <c r="Z13" s="181">
        <v>10.567013634031909</v>
      </c>
      <c r="AA13" s="181"/>
      <c r="AB13" s="181">
        <v>1.145327929366039</v>
      </c>
      <c r="AC13" s="181">
        <v>1.3634856301976654</v>
      </c>
      <c r="AD13" s="181"/>
      <c r="AE13" s="181">
        <v>0.23724649965439382</v>
      </c>
      <c r="AF13" s="181">
        <v>31.360169494546309</v>
      </c>
      <c r="AG13" s="181">
        <v>122.71370671778989</v>
      </c>
    </row>
    <row r="14" spans="1:38" s="63" customFormat="1" ht="20.25" customHeight="1" x14ac:dyDescent="0.25">
      <c r="A14" s="64" t="s">
        <v>171</v>
      </c>
      <c r="B14" s="17">
        <v>246.3</v>
      </c>
      <c r="C14" s="21">
        <v>6113.5516799999996</v>
      </c>
      <c r="D14" s="65">
        <v>148.67412000000004</v>
      </c>
      <c r="E14" s="357">
        <v>39993.580167455555</v>
      </c>
      <c r="F14" s="21">
        <v>13467.773528028418</v>
      </c>
      <c r="G14" s="21">
        <v>625207.88661431347</v>
      </c>
      <c r="H14" s="102">
        <v>39.993580167455555</v>
      </c>
      <c r="I14" s="369"/>
      <c r="J14" s="94">
        <v>19467.493936002309</v>
      </c>
      <c r="K14" s="181">
        <v>0.10000424967124473</v>
      </c>
      <c r="L14" s="181">
        <v>6.7864742880265938</v>
      </c>
      <c r="M14" s="181">
        <v>333.34749890414912</v>
      </c>
      <c r="N14" s="181">
        <v>1.1111583296804972</v>
      </c>
      <c r="O14" s="181">
        <v>0.41112858198178392</v>
      </c>
      <c r="P14" s="181"/>
      <c r="Q14" s="181">
        <v>7.3892028923753053</v>
      </c>
      <c r="R14" s="181">
        <v>7.2225291429232312</v>
      </c>
      <c r="S14" s="181">
        <v>34.517300142777387</v>
      </c>
      <c r="T14" s="181">
        <v>19445.270769408697</v>
      </c>
      <c r="U14" s="181">
        <v>94.44845802284226</v>
      </c>
      <c r="V14" s="181"/>
      <c r="W14" s="181">
        <v>455.57491516900376</v>
      </c>
      <c r="X14" s="181">
        <v>2.7778958242012427E-3</v>
      </c>
      <c r="Y14" s="181">
        <v>2.277874575845019</v>
      </c>
      <c r="Z14" s="181">
        <v>8.7406492108492113</v>
      </c>
      <c r="AA14" s="181"/>
      <c r="AB14" s="181">
        <v>0.94737359188559178</v>
      </c>
      <c r="AC14" s="181">
        <v>0.55557916484024861</v>
      </c>
      <c r="AD14" s="181"/>
      <c r="AE14" s="181">
        <v>0.29870312275417821</v>
      </c>
      <c r="AF14" s="181">
        <v>25.824531754498043</v>
      </c>
      <c r="AG14" s="181">
        <v>101.25930300461884</v>
      </c>
    </row>
    <row r="15" spans="1:38" s="63" customFormat="1" ht="20.25" customHeight="1" x14ac:dyDescent="0.25">
      <c r="A15" s="64" t="s">
        <v>175</v>
      </c>
      <c r="B15" s="17">
        <v>295.8</v>
      </c>
      <c r="C15" s="21">
        <v>4406.1105600000001</v>
      </c>
      <c r="D15" s="65">
        <v>215.00720000000004</v>
      </c>
      <c r="E15" s="357">
        <v>26396.068115308935</v>
      </c>
      <c r="F15" s="21">
        <v>8992.5491436056782</v>
      </c>
      <c r="G15" s="21">
        <v>605988.99364558782</v>
      </c>
      <c r="H15" s="102">
        <v>26.396068115308935</v>
      </c>
      <c r="I15" s="369"/>
      <c r="J15" s="94">
        <v>13092.08887735664</v>
      </c>
      <c r="K15" s="181">
        <v>0.17723795027397818</v>
      </c>
      <c r="L15" s="181">
        <v>4.9354738910503695</v>
      </c>
      <c r="M15" s="181">
        <v>245.2398178404919</v>
      </c>
      <c r="N15" s="181">
        <v>0.91250626358603415</v>
      </c>
      <c r="O15" s="181">
        <v>0.21080278185479603</v>
      </c>
      <c r="P15" s="181"/>
      <c r="Q15" s="181">
        <v>6.9114680083081907</v>
      </c>
      <c r="R15" s="181">
        <v>6.0633244145993581</v>
      </c>
      <c r="S15" s="181">
        <v>12.019878979636076</v>
      </c>
      <c r="T15" s="181">
        <v>12505.606605111167</v>
      </c>
      <c r="U15" s="181">
        <v>64.272441835311625</v>
      </c>
      <c r="V15" s="181"/>
      <c r="W15" s="181">
        <v>365.12280949025887</v>
      </c>
      <c r="X15" s="181">
        <v>3.1279054519758577E-2</v>
      </c>
      <c r="Y15" s="181">
        <v>0.79370600843887407</v>
      </c>
      <c r="Z15" s="181">
        <v>8.4513599231270753</v>
      </c>
      <c r="AA15" s="181"/>
      <c r="AB15" s="181">
        <v>0.40211630666266562</v>
      </c>
      <c r="AC15" s="181">
        <v>0.46407289542295649</v>
      </c>
      <c r="AD15" s="181"/>
      <c r="AE15" s="181">
        <v>0.15155303435102255</v>
      </c>
      <c r="AF15" s="181">
        <v>19.654675123713691</v>
      </c>
      <c r="AG15" s="181">
        <v>62.558109039517163</v>
      </c>
    </row>
    <row r="16" spans="1:38" s="63" customFormat="1" ht="20.25" customHeight="1" x14ac:dyDescent="0.25">
      <c r="A16" s="64" t="s">
        <v>172</v>
      </c>
      <c r="B16" s="17">
        <v>377.1</v>
      </c>
      <c r="C16" s="21">
        <v>4785.8817600000002</v>
      </c>
      <c r="D16" s="65"/>
      <c r="E16" s="357">
        <v>25783.836493721512</v>
      </c>
      <c r="F16" s="21">
        <v>13834.404657717734</v>
      </c>
      <c r="G16" s="21">
        <v>778834.02569139702</v>
      </c>
      <c r="H16" s="102">
        <v>25.783836493721513</v>
      </c>
      <c r="I16" s="369"/>
      <c r="J16" s="94">
        <v>13579.144617300677</v>
      </c>
      <c r="K16" s="181">
        <v>9.3451128880755241E-2</v>
      </c>
      <c r="L16" s="181">
        <v>3.7047777630720118</v>
      </c>
      <c r="M16" s="181">
        <v>230.30108298606834</v>
      </c>
      <c r="N16" s="181">
        <v>0.94812067650863308</v>
      </c>
      <c r="O16" s="181">
        <v>0.19355573619315</v>
      </c>
      <c r="P16" s="181"/>
      <c r="Q16" s="181">
        <v>7.0617600626719579</v>
      </c>
      <c r="R16" s="181">
        <v>6.1393460073764761</v>
      </c>
      <c r="S16" s="181">
        <v>17.782933262745654</v>
      </c>
      <c r="T16" s="181">
        <v>11492.371836468281</v>
      </c>
      <c r="U16" s="181">
        <v>27.748029368314864</v>
      </c>
      <c r="V16" s="181"/>
      <c r="W16" s="181">
        <v>341.7468467160304</v>
      </c>
      <c r="X16" s="181">
        <v>1.5121541890089844E-3</v>
      </c>
      <c r="Y16" s="181">
        <v>0.45530962631060518</v>
      </c>
      <c r="Z16" s="181">
        <v>8.1202679949782457</v>
      </c>
      <c r="AA16" s="181"/>
      <c r="AB16" s="181">
        <v>0.72326334860299724</v>
      </c>
      <c r="AC16" s="181">
        <v>0.19658004457116796</v>
      </c>
      <c r="AD16" s="181"/>
      <c r="AE16" s="181">
        <v>0.16013712861605145</v>
      </c>
      <c r="AF16" s="181">
        <v>17.495623966833946</v>
      </c>
      <c r="AG16" s="181">
        <v>49.447441980593794</v>
      </c>
    </row>
    <row r="17" spans="1:33" s="63" customFormat="1" ht="20.25" customHeight="1" x14ac:dyDescent="0.25">
      <c r="A17" s="69" t="s">
        <v>176</v>
      </c>
      <c r="B17" s="68">
        <v>421.3</v>
      </c>
      <c r="C17" s="22">
        <v>4336.2734399999999</v>
      </c>
      <c r="D17" s="81">
        <v>125.40026816901408</v>
      </c>
      <c r="E17" s="359">
        <v>23757.218037160263</v>
      </c>
      <c r="F17" s="22">
        <v>17778.290722939837</v>
      </c>
      <c r="G17" s="22">
        <v>1103989.4029770368</v>
      </c>
      <c r="H17" s="368">
        <v>23.757218037160264</v>
      </c>
      <c r="I17" s="370"/>
      <c r="J17" s="94">
        <v>13989.867410565465</v>
      </c>
      <c r="K17" s="181">
        <v>8.5576316607182346E-2</v>
      </c>
      <c r="L17" s="181">
        <v>3.2990290170305081</v>
      </c>
      <c r="M17" s="181">
        <v>334.8638475933223</v>
      </c>
      <c r="N17" s="181">
        <v>1.2625607290740817</v>
      </c>
      <c r="O17" s="181">
        <v>0.27037155101979354</v>
      </c>
      <c r="P17" s="181"/>
      <c r="Q17" s="181">
        <v>5.8291114210689425</v>
      </c>
      <c r="R17" s="181">
        <v>6.275596551193372</v>
      </c>
      <c r="S17" s="181">
        <v>15.130884965327894</v>
      </c>
      <c r="T17" s="181">
        <v>8904.8978730372364</v>
      </c>
      <c r="U17" s="181">
        <v>18.628351817969261</v>
      </c>
      <c r="V17" s="181"/>
      <c r="W17" s="181">
        <v>411.75850889252956</v>
      </c>
      <c r="X17" s="181">
        <v>1.9843783561085768E-2</v>
      </c>
      <c r="Y17" s="181">
        <v>0.19198860595350475</v>
      </c>
      <c r="Z17" s="181">
        <v>8.4832174723641653</v>
      </c>
      <c r="AA17" s="181"/>
      <c r="AB17" s="181">
        <v>0.22944374742505416</v>
      </c>
      <c r="AC17" s="181">
        <v>0.11782246489394671</v>
      </c>
      <c r="AD17" s="181"/>
      <c r="AE17" s="181">
        <v>0.14634790376300752</v>
      </c>
      <c r="AF17" s="181">
        <v>14.188305246176322</v>
      </c>
      <c r="AG17" s="181">
        <v>41.671945478280108</v>
      </c>
    </row>
    <row r="18" spans="1:33" ht="18" customHeight="1" x14ac:dyDescent="0.25">
      <c r="A18" s="23" t="s">
        <v>30</v>
      </c>
      <c r="B18" s="17"/>
      <c r="C18" s="17"/>
      <c r="D18" s="17"/>
      <c r="E18" s="17"/>
      <c r="F18" s="17"/>
      <c r="G18" s="12"/>
      <c r="H18" s="17"/>
      <c r="I18" s="17"/>
      <c r="J18" s="17"/>
      <c r="K18" s="16"/>
      <c r="L18" s="16"/>
      <c r="M18" s="16"/>
    </row>
    <row r="19" spans="1:33" ht="18" customHeight="1" x14ac:dyDescent="0.25">
      <c r="A19" s="23" t="s">
        <v>31</v>
      </c>
      <c r="B19" s="17"/>
      <c r="C19" s="17"/>
      <c r="D19" s="17"/>
      <c r="E19" s="17"/>
      <c r="F19" s="17"/>
      <c r="G19" s="12"/>
      <c r="H19" s="17"/>
      <c r="I19" s="17"/>
      <c r="J19" s="17"/>
      <c r="K19" s="16"/>
      <c r="L19" s="16"/>
    </row>
    <row r="20" spans="1:33" ht="18" customHeight="1" x14ac:dyDescent="0.25">
      <c r="A20" s="361" t="s">
        <v>271</v>
      </c>
    </row>
    <row r="21" spans="1:33" ht="18" customHeight="1" x14ac:dyDescent="0.25">
      <c r="A21" s="6"/>
      <c r="B21" s="13"/>
      <c r="C21" s="14"/>
      <c r="D21" s="14"/>
      <c r="E21" s="4"/>
      <c r="F21" s="4"/>
    </row>
    <row r="22" spans="1:33" ht="27.75" customHeight="1" x14ac:dyDescent="0.25">
      <c r="A22" s="362" t="s">
        <v>273</v>
      </c>
      <c r="B22" s="14"/>
      <c r="C22" s="14"/>
      <c r="D22" s="14"/>
      <c r="E22" s="4"/>
      <c r="F22" s="4"/>
      <c r="O22" s="367" t="s">
        <v>276</v>
      </c>
    </row>
    <row r="23" spans="1:33" ht="18" customHeight="1" x14ac:dyDescent="0.25">
      <c r="A23" s="4"/>
      <c r="B23" s="14"/>
      <c r="C23" s="14"/>
      <c r="D23" s="14"/>
      <c r="E23" s="4"/>
      <c r="F23" s="4"/>
    </row>
    <row r="24" spans="1:33" ht="18" customHeight="1" x14ac:dyDescent="0.25">
      <c r="A24" s="7"/>
      <c r="B24" s="8"/>
      <c r="C24" s="8"/>
      <c r="D24" s="8"/>
      <c r="E24" s="8"/>
      <c r="F24" s="8"/>
    </row>
    <row r="25" spans="1:33" ht="18" customHeight="1" x14ac:dyDescent="0.25">
      <c r="A25" s="9"/>
      <c r="B25" s="10"/>
      <c r="C25" s="11"/>
      <c r="D25" s="12"/>
      <c r="E25" s="10"/>
      <c r="F25" s="10"/>
    </row>
    <row r="26" spans="1:33" ht="18" customHeight="1" x14ac:dyDescent="0.25">
      <c r="A26" s="9"/>
      <c r="B26" s="10"/>
      <c r="C26" s="11"/>
      <c r="D26" s="12"/>
      <c r="E26" s="10"/>
      <c r="F26" s="10"/>
    </row>
    <row r="27" spans="1:33" ht="18" customHeight="1" x14ac:dyDescent="0.25">
      <c r="A27" s="9"/>
      <c r="B27" s="10"/>
      <c r="C27" s="11"/>
      <c r="D27" s="12"/>
      <c r="E27" s="10"/>
      <c r="F27" s="10"/>
    </row>
    <row r="28" spans="1:33" ht="18" customHeight="1" x14ac:dyDescent="0.25">
      <c r="A28" s="9"/>
      <c r="B28" s="10"/>
      <c r="C28" s="11"/>
      <c r="D28" s="12"/>
      <c r="E28" s="10"/>
      <c r="F28" s="10"/>
    </row>
    <row r="29" spans="1:33" ht="18" customHeight="1" x14ac:dyDescent="0.25">
      <c r="A29" s="9"/>
      <c r="B29" s="10"/>
      <c r="C29" s="11"/>
      <c r="D29" s="12"/>
      <c r="E29" s="10"/>
      <c r="F29" s="10"/>
    </row>
    <row r="30" spans="1:33" ht="18" customHeight="1" x14ac:dyDescent="0.25">
      <c r="A30" s="6"/>
      <c r="B30" s="4"/>
      <c r="C30" s="4"/>
      <c r="D30" s="4"/>
      <c r="E30" s="4"/>
      <c r="F30" s="4"/>
    </row>
    <row r="31" spans="1:33" ht="18" customHeight="1" x14ac:dyDescent="0.25">
      <c r="A31" s="6"/>
      <c r="B31" s="4"/>
      <c r="C31" s="4"/>
      <c r="D31" s="4"/>
      <c r="E31" s="4"/>
      <c r="F31" s="4"/>
    </row>
    <row r="32" spans="1:33" ht="18" customHeight="1" x14ac:dyDescent="0.25">
      <c r="A32" s="4"/>
      <c r="B32" s="4"/>
      <c r="C32" s="4"/>
      <c r="D32" s="4"/>
      <c r="E32" s="4"/>
      <c r="F32" s="4"/>
      <c r="AA32" s="83"/>
    </row>
    <row r="33" spans="1:51" ht="18" customHeight="1" x14ac:dyDescent="0.25">
      <c r="A33" s="4"/>
      <c r="B33" s="4"/>
      <c r="C33" s="4"/>
      <c r="D33" s="4"/>
      <c r="E33" s="4"/>
      <c r="F33" s="4"/>
      <c r="AA33" s="83"/>
      <c r="AM33"/>
      <c r="AN33"/>
      <c r="AO33"/>
      <c r="AP33"/>
      <c r="AQ33"/>
      <c r="AR33"/>
      <c r="AS33"/>
      <c r="AT33"/>
      <c r="AU33"/>
      <c r="AV33"/>
      <c r="AW33"/>
      <c r="AX33"/>
      <c r="AY33"/>
    </row>
    <row r="34" spans="1:51" ht="18" customHeight="1" x14ac:dyDescent="0.25">
      <c r="AA34" s="83"/>
      <c r="AM34"/>
      <c r="AN34"/>
      <c r="AO34"/>
      <c r="AP34"/>
      <c r="AQ34"/>
      <c r="AR34"/>
      <c r="AS34"/>
      <c r="AT34"/>
      <c r="AU34"/>
      <c r="AV34"/>
      <c r="AW34"/>
      <c r="AX34"/>
      <c r="AY34"/>
    </row>
    <row r="35" spans="1:51" ht="18" customHeight="1" x14ac:dyDescent="0.25">
      <c r="AA35" s="83"/>
      <c r="AM35"/>
      <c r="AN35"/>
      <c r="AO35"/>
      <c r="AP35"/>
      <c r="AQ35"/>
      <c r="AR35"/>
      <c r="AS35"/>
      <c r="AT35"/>
      <c r="AU35"/>
      <c r="AV35"/>
      <c r="AW35"/>
      <c r="AX35"/>
      <c r="AY35"/>
    </row>
    <row r="36" spans="1:51" ht="18" customHeight="1" x14ac:dyDescent="0.25">
      <c r="AA36" s="83"/>
      <c r="AM36"/>
      <c r="AN36"/>
      <c r="AO36"/>
      <c r="AP36"/>
      <c r="AQ36"/>
      <c r="AR36"/>
      <c r="AS36"/>
      <c r="AT36"/>
      <c r="AU36"/>
      <c r="AV36"/>
      <c r="AW36"/>
      <c r="AX36"/>
      <c r="AY36"/>
    </row>
    <row r="37" spans="1:51" ht="18" customHeight="1" x14ac:dyDescent="0.25">
      <c r="AA37" s="83"/>
      <c r="AM37"/>
      <c r="AN37"/>
      <c r="AO37"/>
      <c r="AP37"/>
      <c r="AQ37"/>
      <c r="AR37"/>
      <c r="AS37"/>
      <c r="AT37"/>
      <c r="AU37"/>
      <c r="AV37"/>
      <c r="AW37"/>
      <c r="AX37"/>
      <c r="AY37"/>
    </row>
    <row r="38" spans="1:51" ht="18" customHeight="1" x14ac:dyDescent="0.25">
      <c r="AA38" s="83"/>
      <c r="AM38"/>
      <c r="AN38"/>
      <c r="AO38"/>
      <c r="AP38"/>
      <c r="AQ38"/>
      <c r="AR38"/>
      <c r="AS38"/>
      <c r="AT38"/>
      <c r="AU38"/>
      <c r="AV38"/>
      <c r="AW38"/>
      <c r="AX38"/>
      <c r="AY38"/>
    </row>
    <row r="39" spans="1:51" ht="18" customHeight="1" x14ac:dyDescent="0.25">
      <c r="AA39" s="83"/>
      <c r="AM39"/>
      <c r="AN39"/>
      <c r="AO39"/>
      <c r="AP39"/>
      <c r="AQ39"/>
      <c r="AR39"/>
      <c r="AS39"/>
      <c r="AT39"/>
      <c r="AU39"/>
      <c r="AV39"/>
      <c r="AW39"/>
      <c r="AX39"/>
      <c r="AY39"/>
    </row>
    <row r="40" spans="1:51" ht="18" customHeight="1" x14ac:dyDescent="0.25">
      <c r="AA40" s="83"/>
      <c r="AM40"/>
      <c r="AN40"/>
      <c r="AO40"/>
      <c r="AP40"/>
      <c r="AQ40"/>
      <c r="AR40"/>
      <c r="AS40"/>
      <c r="AT40"/>
      <c r="AU40"/>
      <c r="AV40"/>
      <c r="AW40"/>
      <c r="AX40"/>
      <c r="AY40"/>
    </row>
    <row r="41" spans="1:51" ht="18" customHeight="1" x14ac:dyDescent="0.25">
      <c r="AA41" s="83"/>
      <c r="AM41"/>
      <c r="AN41"/>
      <c r="AO41"/>
      <c r="AP41"/>
      <c r="AQ41"/>
      <c r="AR41"/>
      <c r="AS41"/>
      <c r="AT41"/>
      <c r="AU41"/>
      <c r="AV41"/>
      <c r="AW41"/>
      <c r="AX41"/>
      <c r="AY41"/>
    </row>
    <row r="42" spans="1:51" ht="3.75" customHeight="1" x14ac:dyDescent="0.25">
      <c r="A42" s="363"/>
      <c r="B42" s="363"/>
      <c r="C42" s="363"/>
      <c r="D42" s="363"/>
      <c r="E42" s="363"/>
      <c r="F42" s="363"/>
      <c r="G42" s="364"/>
      <c r="H42" s="363"/>
      <c r="I42" s="363"/>
      <c r="J42" s="363"/>
      <c r="K42" s="365"/>
      <c r="L42" s="365"/>
      <c r="M42" s="365"/>
      <c r="N42" s="366"/>
      <c r="O42" s="366"/>
      <c r="P42" s="366"/>
      <c r="Q42" s="366"/>
      <c r="R42" s="366"/>
      <c r="S42" s="366"/>
      <c r="T42" s="366"/>
      <c r="U42" s="366"/>
      <c r="V42" s="366"/>
      <c r="W42" s="366"/>
      <c r="X42" s="366"/>
      <c r="Y42" s="366"/>
      <c r="Z42" s="366"/>
      <c r="AA42" s="366"/>
      <c r="AB42" s="366"/>
      <c r="AC42" s="366"/>
      <c r="AD42" s="366"/>
      <c r="AE42" s="366"/>
      <c r="AF42" s="366"/>
      <c r="AG42" s="366"/>
      <c r="AH42" s="366"/>
      <c r="AI42" s="366"/>
      <c r="AJ42" s="366"/>
    </row>
    <row r="44" spans="1:51" ht="18" customHeight="1" x14ac:dyDescent="0.25">
      <c r="A44" s="362" t="s">
        <v>274</v>
      </c>
      <c r="M44" s="367" t="s">
        <v>275</v>
      </c>
    </row>
    <row r="47" spans="1:51" ht="18" customHeight="1" x14ac:dyDescent="0.25">
      <c r="A47"/>
      <c r="B47"/>
      <c r="C47"/>
    </row>
    <row r="48" spans="1:51" ht="18" customHeight="1" x14ac:dyDescent="0.25">
      <c r="A48"/>
      <c r="B48"/>
      <c r="C48"/>
    </row>
    <row r="49" spans="1:36" ht="18" customHeight="1" x14ac:dyDescent="0.25">
      <c r="A49"/>
      <c r="B49"/>
      <c r="C49"/>
    </row>
    <row r="50" spans="1:36" ht="18" customHeight="1" x14ac:dyDescent="0.25">
      <c r="A50"/>
      <c r="B50"/>
      <c r="C50"/>
    </row>
    <row r="51" spans="1:36" ht="18" customHeight="1" x14ac:dyDescent="0.25">
      <c r="A51"/>
      <c r="B51"/>
      <c r="C51"/>
    </row>
    <row r="52" spans="1:36" ht="18" customHeight="1" x14ac:dyDescent="0.25">
      <c r="A52"/>
      <c r="B52"/>
      <c r="C52"/>
    </row>
    <row r="61" spans="1:36" ht="4.5" customHeight="1" x14ac:dyDescent="0.25">
      <c r="A61" s="363"/>
      <c r="B61" s="363"/>
      <c r="C61" s="363"/>
      <c r="D61" s="363"/>
      <c r="E61" s="363"/>
      <c r="F61" s="363"/>
      <c r="G61" s="364"/>
      <c r="H61" s="363"/>
      <c r="I61" s="363"/>
      <c r="J61" s="363"/>
      <c r="K61" s="365"/>
      <c r="L61" s="365"/>
      <c r="M61" s="365"/>
      <c r="N61" s="366"/>
      <c r="O61" s="366"/>
      <c r="P61" s="366"/>
      <c r="Q61" s="366"/>
      <c r="R61" s="366"/>
      <c r="S61" s="366"/>
      <c r="T61" s="366"/>
      <c r="U61" s="366"/>
      <c r="V61" s="366"/>
      <c r="W61" s="366"/>
      <c r="X61" s="366"/>
      <c r="Y61" s="366"/>
      <c r="Z61" s="366"/>
      <c r="AA61" s="366"/>
      <c r="AB61" s="366"/>
      <c r="AC61" s="366"/>
      <c r="AD61" s="366"/>
      <c r="AE61" s="366"/>
      <c r="AF61" s="366"/>
      <c r="AG61" s="366"/>
      <c r="AH61" s="366"/>
      <c r="AI61" s="366"/>
      <c r="AJ61" s="366"/>
    </row>
    <row r="63" spans="1:36" ht="18" customHeight="1" x14ac:dyDescent="0.25">
      <c r="O63" s="367" t="s">
        <v>277</v>
      </c>
    </row>
  </sheetData>
  <sheetProtection algorithmName="SHA-512" hashValue="sDGMBD6t9/MsJJR98S5ZkOYlTZ4pNmS9zHLWjs7TqSZ1yB2IUX7fFyEBUKZNwmvMcOHO8hjeyBtx3aFv0ekITA==" saltValue="wkytKK8PmAdsOCZ2zX3Okw==" spinCount="100000" sheet="1" scenarios="1"/>
  <mergeCells count="3">
    <mergeCell ref="E3:H3"/>
    <mergeCell ref="J3:AG3"/>
    <mergeCell ref="B2:D3"/>
  </mergeCells>
  <pageMargins left="0.25" right="0.25" top="0.75" bottom="0.75" header="0.3" footer="0.3"/>
  <pageSetup paperSize="3" scale="41" orientation="landscape" r:id="rId1"/>
  <headerFooter>
    <oddFooter>&amp;L&amp;Z&amp;F&amp;R&amp;D &amp;T</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theme="5" tint="-0.249977111117893"/>
    <pageSetUpPr fitToPage="1"/>
  </sheetPr>
  <dimension ref="A1:R14"/>
  <sheetViews>
    <sheetView zoomScale="84" zoomScaleNormal="84" workbookViewId="0">
      <selection activeCell="K7" sqref="K7"/>
    </sheetView>
  </sheetViews>
  <sheetFormatPr defaultRowHeight="17.25" x14ac:dyDescent="0.35"/>
  <cols>
    <col min="1" max="1" width="21.140625" style="116" customWidth="1"/>
    <col min="2" max="2" width="16.28515625" style="116" customWidth="1"/>
    <col min="3" max="3" width="23.85546875" style="116" customWidth="1"/>
    <col min="4" max="4" width="20.7109375" style="116" bestFit="1" customWidth="1"/>
    <col min="5" max="5" width="20.85546875" style="116" customWidth="1"/>
    <col min="6" max="6" width="18" style="116" customWidth="1"/>
    <col min="7" max="7" width="16" style="116" customWidth="1"/>
    <col min="8" max="9" width="14" style="116" customWidth="1"/>
    <col min="10" max="10" width="6.140625" customWidth="1"/>
    <col min="11" max="11" width="13.140625" customWidth="1"/>
    <col min="17" max="17" width="11.28515625" customWidth="1"/>
    <col min="18" max="18" width="11.140625" customWidth="1"/>
  </cols>
  <sheetData>
    <row r="1" spans="1:18" ht="21.75" x14ac:dyDescent="0.45">
      <c r="A1" s="119" t="s">
        <v>89</v>
      </c>
    </row>
    <row r="2" spans="1:18" ht="34.5" customHeight="1" x14ac:dyDescent="0.35">
      <c r="C2" s="423" t="s">
        <v>284</v>
      </c>
      <c r="D2" s="423"/>
      <c r="E2" s="423"/>
      <c r="F2" s="425" t="s">
        <v>285</v>
      </c>
      <c r="G2" s="425"/>
      <c r="H2" s="425"/>
      <c r="I2" s="372"/>
      <c r="K2" s="424" t="s">
        <v>137</v>
      </c>
      <c r="L2" s="424"/>
      <c r="M2" s="424"/>
      <c r="N2" s="424"/>
      <c r="O2" s="424"/>
      <c r="P2" s="424"/>
      <c r="Q2" s="424"/>
      <c r="R2" s="424"/>
    </row>
    <row r="3" spans="1:18" ht="64.5" customHeight="1" x14ac:dyDescent="0.35">
      <c r="A3" s="117" t="s">
        <v>28</v>
      </c>
      <c r="B3" s="118" t="s">
        <v>281</v>
      </c>
      <c r="C3" s="118" t="s">
        <v>282</v>
      </c>
      <c r="D3" s="118" t="s">
        <v>283</v>
      </c>
      <c r="E3" s="118" t="s">
        <v>280</v>
      </c>
      <c r="F3" s="118" t="s">
        <v>87</v>
      </c>
      <c r="G3" s="118" t="s">
        <v>286</v>
      </c>
      <c r="H3" s="118" t="s">
        <v>88</v>
      </c>
      <c r="I3"/>
      <c r="K3" s="118" t="s">
        <v>0</v>
      </c>
      <c r="L3" s="118" t="s">
        <v>10</v>
      </c>
      <c r="M3" s="118" t="s">
        <v>11</v>
      </c>
      <c r="N3" s="118" t="s">
        <v>2</v>
      </c>
      <c r="O3" s="118" t="s">
        <v>9</v>
      </c>
      <c r="P3" s="118" t="s">
        <v>23</v>
      </c>
      <c r="Q3" s="118" t="s">
        <v>5</v>
      </c>
      <c r="R3" s="118" t="s">
        <v>18</v>
      </c>
    </row>
    <row r="4" spans="1:18" x14ac:dyDescent="0.35">
      <c r="A4" s="124" t="s">
        <v>56</v>
      </c>
      <c r="B4" s="124">
        <v>190.2</v>
      </c>
      <c r="C4" s="186">
        <v>52906.593919724452</v>
      </c>
      <c r="D4" s="187">
        <v>52906.593919724452</v>
      </c>
      <c r="E4" s="186">
        <v>59909.545423731397</v>
      </c>
      <c r="F4" s="185"/>
      <c r="G4" s="185"/>
      <c r="H4" s="185"/>
      <c r="I4"/>
      <c r="K4" s="188">
        <v>9448.3525738130502</v>
      </c>
      <c r="L4" s="188">
        <v>40825.892686602478</v>
      </c>
      <c r="M4" s="188">
        <v>573.35046712247492</v>
      </c>
      <c r="N4" s="188">
        <v>29.558380746276701</v>
      </c>
      <c r="O4" s="188">
        <v>134.91782555737737</v>
      </c>
      <c r="P4" s="188">
        <v>535.80144349790226</v>
      </c>
      <c r="Q4" s="188">
        <v>1.4233514486009697</v>
      </c>
      <c r="R4" s="188">
        <v>5.5101556143320689</v>
      </c>
    </row>
    <row r="5" spans="1:18" x14ac:dyDescent="0.35">
      <c r="A5" s="183" t="s">
        <v>86</v>
      </c>
      <c r="B5" s="183">
        <v>193</v>
      </c>
      <c r="C5" s="184">
        <v>146112.14322334746</v>
      </c>
      <c r="D5" s="184">
        <v>41635.811703347499</v>
      </c>
      <c r="E5" s="184">
        <v>54564.934611495497</v>
      </c>
      <c r="F5" s="183">
        <v>36</v>
      </c>
      <c r="G5" s="183">
        <v>25.6</v>
      </c>
      <c r="H5" s="183">
        <v>25.6</v>
      </c>
      <c r="I5"/>
      <c r="K5" s="188">
        <v>76150.19286972002</v>
      </c>
      <c r="L5" s="188">
        <v>79846.982871828601</v>
      </c>
      <c r="M5" s="188">
        <v>472.14477598011433</v>
      </c>
      <c r="N5" s="188">
        <v>27.139309049314289</v>
      </c>
      <c r="O5" s="188">
        <v>125.2792896821486</v>
      </c>
      <c r="P5" s="188">
        <v>349.37040613509811</v>
      </c>
      <c r="Q5" s="188">
        <v>6.9477685476960005</v>
      </c>
      <c r="R5" s="188">
        <v>4.5372207759533723</v>
      </c>
    </row>
    <row r="6" spans="1:18" x14ac:dyDescent="0.35">
      <c r="A6" s="120" t="s">
        <v>120</v>
      </c>
      <c r="B6" s="120">
        <v>246.3</v>
      </c>
      <c r="C6" s="121">
        <v>529077.71456745546</v>
      </c>
      <c r="D6" s="121">
        <v>39993.580167455555</v>
      </c>
      <c r="E6" s="121">
        <v>53857.934858420398</v>
      </c>
      <c r="F6" s="120">
        <v>80</v>
      </c>
      <c r="G6" s="120">
        <v>14.6</v>
      </c>
      <c r="H6" s="120">
        <v>12</v>
      </c>
      <c r="I6"/>
      <c r="K6" s="188">
        <v>239953.56981102491</v>
      </c>
      <c r="L6" s="188">
        <v>239083.5284040363</v>
      </c>
      <c r="M6" s="188">
        <v>666.01115116041319</v>
      </c>
      <c r="N6" s="188">
        <v>72.998545260262787</v>
      </c>
      <c r="O6" s="188">
        <v>332.20973897590551</v>
      </c>
      <c r="P6" s="188">
        <v>981.68670543905512</v>
      </c>
      <c r="Q6" s="188">
        <v>3.0466134077033455</v>
      </c>
      <c r="R6" s="188">
        <v>7.5187026026016355</v>
      </c>
    </row>
    <row r="7" spans="1:18" x14ac:dyDescent="0.35">
      <c r="A7" s="120" t="s">
        <v>150</v>
      </c>
      <c r="B7" s="120">
        <v>295.8</v>
      </c>
      <c r="C7" s="121">
        <v>258629.23829440845</v>
      </c>
      <c r="D7" s="121">
        <v>26396.068115308935</v>
      </c>
      <c r="E7" s="121">
        <v>46118.2963173686</v>
      </c>
      <c r="F7" s="120">
        <v>67</v>
      </c>
      <c r="G7" s="120">
        <v>13.2</v>
      </c>
      <c r="H7" s="120">
        <v>15</v>
      </c>
      <c r="I7"/>
      <c r="K7" s="188">
        <v>142374.544391034</v>
      </c>
      <c r="L7" s="188">
        <v>136914.35401849585</v>
      </c>
      <c r="M7" s="188">
        <v>585.58163962514504</v>
      </c>
      <c r="N7" s="188">
        <v>50.150264332556134</v>
      </c>
      <c r="O7" s="188">
        <v>231.01752817699563</v>
      </c>
      <c r="P7" s="188">
        <v>800.27040516244858</v>
      </c>
      <c r="Q7" s="188">
        <v>2.1039724863124083</v>
      </c>
      <c r="R7" s="188">
        <v>3.8305811387416004</v>
      </c>
    </row>
    <row r="8" spans="1:18" x14ac:dyDescent="0.35">
      <c r="A8" s="120" t="s">
        <v>90</v>
      </c>
      <c r="B8" s="120">
        <v>377.6</v>
      </c>
      <c r="C8" s="121">
        <v>309053.82818012993</v>
      </c>
      <c r="D8" s="121">
        <v>25783.836493721512</v>
      </c>
      <c r="E8" s="121">
        <v>45408.557341537002</v>
      </c>
      <c r="F8" s="120">
        <v>60</v>
      </c>
      <c r="G8" s="120">
        <v>10.9</v>
      </c>
      <c r="H8" s="120">
        <v>10.9</v>
      </c>
      <c r="I8"/>
      <c r="K8" s="188">
        <v>171021.79795657835</v>
      </c>
      <c r="L8" s="188">
        <v>150591.20706653531</v>
      </c>
      <c r="M8" s="188">
        <v>384.9053727704121</v>
      </c>
      <c r="N8" s="188">
        <v>53.20778911798164</v>
      </c>
      <c r="O8" s="188">
        <v>272.7663497913602</v>
      </c>
      <c r="P8" s="188">
        <v>3112.9466880915702</v>
      </c>
      <c r="Q8" s="188">
        <v>3.7163566308583396</v>
      </c>
      <c r="R8" s="188">
        <v>5.2771272799369848</v>
      </c>
    </row>
    <row r="9" spans="1:18" s="103" customFormat="1" x14ac:dyDescent="0.35">
      <c r="A9" s="122" t="s">
        <v>91</v>
      </c>
      <c r="B9" s="122">
        <v>421.3</v>
      </c>
      <c r="C9" s="123">
        <v>552312.36348344292</v>
      </c>
      <c r="D9" s="123">
        <v>23757.218037160263</v>
      </c>
      <c r="E9" s="123">
        <v>45043.981709399501</v>
      </c>
      <c r="F9" s="122">
        <v>161</v>
      </c>
      <c r="G9" s="122">
        <v>10.9</v>
      </c>
      <c r="H9" s="122">
        <v>10.9</v>
      </c>
      <c r="I9"/>
      <c r="K9" s="189">
        <v>394526.27573894587</v>
      </c>
      <c r="L9" s="189">
        <v>259386.63001987641</v>
      </c>
      <c r="M9" s="189">
        <v>403.47201898654885</v>
      </c>
      <c r="N9" s="189">
        <v>84.540808161453654</v>
      </c>
      <c r="O9" s="189">
        <v>350.24346110321039</v>
      </c>
      <c r="P9" s="189">
        <v>1230.0960463345402</v>
      </c>
      <c r="Q9" s="189">
        <v>3.5320812911024078</v>
      </c>
      <c r="R9" s="189">
        <v>11.145283378518831</v>
      </c>
    </row>
    <row r="10" spans="1:18" s="103" customFormat="1" x14ac:dyDescent="0.35">
      <c r="A10" s="124" t="s">
        <v>138</v>
      </c>
      <c r="B10" s="124">
        <v>548</v>
      </c>
      <c r="C10" s="124"/>
      <c r="D10" s="195">
        <v>17881.415784384284</v>
      </c>
      <c r="E10" s="186">
        <f>(E9-((B10-B9)*46))</f>
        <v>39215.781709399504</v>
      </c>
      <c r="F10" s="124"/>
      <c r="G10" s="124"/>
      <c r="H10" s="124"/>
      <c r="I10"/>
    </row>
    <row r="11" spans="1:18" s="103" customFormat="1" x14ac:dyDescent="0.35">
      <c r="A11" s="371"/>
      <c r="B11" s="124"/>
      <c r="C11" s="124"/>
      <c r="D11" s="186"/>
      <c r="E11" s="124"/>
      <c r="F11" s="124"/>
      <c r="G11" s="124"/>
      <c r="H11" s="124"/>
      <c r="I11" s="124"/>
    </row>
    <row r="12" spans="1:18" s="103" customFormat="1" x14ac:dyDescent="0.35">
      <c r="A12" s="124"/>
      <c r="B12" s="124"/>
      <c r="C12" s="124"/>
      <c r="D12" s="124"/>
      <c r="E12" s="124"/>
      <c r="F12" s="124"/>
      <c r="G12" s="124"/>
      <c r="H12" s="124"/>
      <c r="I12" s="124"/>
    </row>
    <row r="13" spans="1:18" s="103" customFormat="1" ht="21.75" x14ac:dyDescent="0.45">
      <c r="A13" s="373" t="s">
        <v>279</v>
      </c>
      <c r="B13" s="125"/>
      <c r="C13" s="125"/>
      <c r="D13" s="125"/>
      <c r="E13" s="125"/>
      <c r="F13" s="125"/>
      <c r="G13" s="125"/>
      <c r="H13" s="125"/>
      <c r="I13" s="125"/>
      <c r="L13" s="190"/>
    </row>
    <row r="14" spans="1:18" x14ac:dyDescent="0.35">
      <c r="A14" s="125"/>
      <c r="B14" s="125"/>
      <c r="C14" s="125"/>
      <c r="D14" s="125"/>
      <c r="E14" s="125"/>
      <c r="F14" s="125"/>
      <c r="G14" s="125"/>
      <c r="H14" s="125"/>
      <c r="I14" s="125"/>
    </row>
  </sheetData>
  <sheetProtection algorithmName="SHA-512" hashValue="GCHadM1it/ktjPkHb0cXZZ3aTLxhy81zYk6uFmB64v8B3nDktP97ecgrCVLQ+sDlc9ZlKXNKRBP1wUjDF91lpA==" saltValue="F7rf+e5iDAazdkDimngSJg==" spinCount="100000" sheet="1" scenarios="1"/>
  <mergeCells count="3">
    <mergeCell ref="C2:E2"/>
    <mergeCell ref="K2:R2"/>
    <mergeCell ref="F2:H2"/>
  </mergeCells>
  <pageMargins left="0.7" right="0.7" top="0.75" bottom="0.75" header="0.3" footer="0.3"/>
  <pageSetup scale="75" orientation="landscape" r:id="rId1"/>
  <headerFooter>
    <oddFooter>&amp;L&amp;Z&amp;F&amp;R&amp;D &amp;T</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5" tint="-0.249977111117893"/>
  </sheetPr>
  <dimension ref="A1:BB544"/>
  <sheetViews>
    <sheetView topLeftCell="AN1" zoomScale="87" zoomScaleNormal="87" workbookViewId="0">
      <selection activeCell="E16" sqref="E16"/>
    </sheetView>
  </sheetViews>
  <sheetFormatPr defaultRowHeight="14.25" customHeight="1" x14ac:dyDescent="0.2"/>
  <cols>
    <col min="1" max="1" width="31" style="223" customWidth="1"/>
    <col min="2" max="2" width="8" style="223" customWidth="1"/>
    <col min="3" max="3" width="19.140625" style="223" customWidth="1"/>
    <col min="4" max="4" width="19.7109375" style="223" bestFit="1" customWidth="1"/>
    <col min="5" max="5" width="23.7109375" style="228" customWidth="1"/>
    <col min="6" max="6" width="11.28515625" style="239" bestFit="1" customWidth="1"/>
    <col min="7" max="7" width="13.5703125" style="239" bestFit="1" customWidth="1"/>
    <col min="8" max="8" width="14.140625" style="239" bestFit="1" customWidth="1"/>
    <col min="9" max="9" width="26.5703125" style="239" customWidth="1"/>
    <col min="10" max="10" width="19.140625" style="239" customWidth="1"/>
    <col min="11" max="11" width="32.42578125" style="239" bestFit="1" customWidth="1"/>
    <col min="12" max="23" width="11.28515625" style="223" bestFit="1" customWidth="1"/>
    <col min="24" max="25" width="11.7109375" style="223" bestFit="1" customWidth="1"/>
    <col min="26" max="26" width="11.28515625" style="223" bestFit="1" customWidth="1"/>
    <col min="27" max="27" width="13" style="223" bestFit="1" customWidth="1"/>
    <col min="28" max="35" width="11.28515625" style="223" bestFit="1" customWidth="1"/>
    <col min="36" max="36" width="63.85546875" style="223" customWidth="1"/>
    <col min="37" max="37" width="14.7109375" style="224" customWidth="1"/>
    <col min="38" max="38" width="18.85546875" style="224" bestFit="1" customWidth="1"/>
    <col min="39" max="39" width="25.5703125" style="224" customWidth="1"/>
    <col min="40" max="40" width="12.140625" style="224" customWidth="1"/>
    <col min="41" max="41" width="12" style="224" bestFit="1" customWidth="1"/>
    <col min="42" max="42" width="14.5703125" style="224" customWidth="1"/>
    <col min="43" max="50" width="9.140625" style="224"/>
    <col min="51" max="51" width="39.7109375" style="224" bestFit="1" customWidth="1"/>
    <col min="52" max="16384" width="9.140625" style="224"/>
  </cols>
  <sheetData>
    <row r="1" spans="1:54" s="261" customFormat="1" ht="70.5" customHeight="1" x14ac:dyDescent="0.35">
      <c r="A1" s="260" t="s">
        <v>161</v>
      </c>
      <c r="C1" s="320" t="s">
        <v>232</v>
      </c>
      <c r="D1" s="426" t="s">
        <v>193</v>
      </c>
      <c r="E1" s="426"/>
      <c r="F1" s="426"/>
      <c r="G1" s="426"/>
      <c r="H1" s="426"/>
      <c r="I1" s="264"/>
      <c r="J1" s="265"/>
      <c r="K1" s="265"/>
      <c r="L1" s="426" t="s">
        <v>233</v>
      </c>
      <c r="M1" s="426"/>
      <c r="N1" s="426"/>
      <c r="O1" s="426"/>
      <c r="P1" s="426"/>
      <c r="Q1" s="426"/>
      <c r="R1" s="426"/>
      <c r="S1" s="426"/>
      <c r="T1" s="426"/>
      <c r="U1" s="426"/>
      <c r="V1" s="426"/>
      <c r="W1" s="426"/>
      <c r="X1" s="426"/>
      <c r="Y1" s="426"/>
      <c r="Z1" s="426"/>
      <c r="AA1" s="426"/>
      <c r="AB1" s="426"/>
      <c r="AC1" s="426"/>
      <c r="AD1" s="426"/>
      <c r="AE1" s="426"/>
      <c r="AF1" s="426"/>
      <c r="AG1" s="426"/>
      <c r="AH1" s="426"/>
      <c r="AI1" s="426"/>
      <c r="AJ1" s="262"/>
      <c r="AM1" s="427"/>
      <c r="AN1" s="427"/>
      <c r="AS1" s="272" t="s">
        <v>183</v>
      </c>
      <c r="AY1" s="263"/>
    </row>
    <row r="2" spans="1:54" ht="41.25" customHeight="1" x14ac:dyDescent="0.3">
      <c r="A2" s="223" t="s">
        <v>231</v>
      </c>
      <c r="B2" s="223" t="s">
        <v>26</v>
      </c>
      <c r="C2" s="223" t="s">
        <v>27</v>
      </c>
      <c r="D2" s="223" t="s">
        <v>38</v>
      </c>
      <c r="E2" s="244" t="s">
        <v>74</v>
      </c>
      <c r="F2" s="239" t="s">
        <v>29</v>
      </c>
      <c r="G2" s="241" t="s">
        <v>39</v>
      </c>
      <c r="H2" s="241" t="s">
        <v>72</v>
      </c>
      <c r="I2" s="429" t="s">
        <v>194</v>
      </c>
      <c r="J2" s="429"/>
      <c r="K2" s="228"/>
      <c r="L2" s="223" t="s">
        <v>0</v>
      </c>
      <c r="M2" s="223" t="s">
        <v>1</v>
      </c>
      <c r="N2" s="223" t="s">
        <v>2</v>
      </c>
      <c r="O2" s="223" t="s">
        <v>3</v>
      </c>
      <c r="P2" s="223" t="s">
        <v>4</v>
      </c>
      <c r="Q2" s="223" t="s">
        <v>5</v>
      </c>
      <c r="R2" s="223" t="s">
        <v>6</v>
      </c>
      <c r="S2" s="223" t="s">
        <v>7</v>
      </c>
      <c r="T2" s="223" t="s">
        <v>8</v>
      </c>
      <c r="U2" s="223" t="s">
        <v>9</v>
      </c>
      <c r="V2" s="223" t="s">
        <v>10</v>
      </c>
      <c r="W2" s="223" t="s">
        <v>11</v>
      </c>
      <c r="X2" s="223" t="s">
        <v>12</v>
      </c>
      <c r="Y2" s="223" t="s">
        <v>13</v>
      </c>
      <c r="Z2" s="223" t="s">
        <v>14</v>
      </c>
      <c r="AA2" s="223" t="s">
        <v>15</v>
      </c>
      <c r="AB2" s="223" t="s">
        <v>16</v>
      </c>
      <c r="AC2" s="223" t="s">
        <v>17</v>
      </c>
      <c r="AD2" s="223" t="s">
        <v>18</v>
      </c>
      <c r="AE2" s="223" t="s">
        <v>19</v>
      </c>
      <c r="AF2" s="223" t="s">
        <v>20</v>
      </c>
      <c r="AG2" s="223" t="s">
        <v>21</v>
      </c>
      <c r="AH2" s="223" t="s">
        <v>22</v>
      </c>
      <c r="AI2" s="223" t="s">
        <v>23</v>
      </c>
      <c r="AJ2" s="223" t="s">
        <v>85</v>
      </c>
      <c r="AK2" s="275" t="s">
        <v>192</v>
      </c>
      <c r="AL2" s="276">
        <v>34</v>
      </c>
      <c r="AM2" s="271" t="s">
        <v>202</v>
      </c>
      <c r="AN2" s="270">
        <v>25</v>
      </c>
      <c r="AO2" s="428" t="s">
        <v>82</v>
      </c>
      <c r="AP2" s="428"/>
      <c r="BB2" s="319" t="s">
        <v>230</v>
      </c>
    </row>
    <row r="3" spans="1:54" ht="44.25" customHeight="1" x14ac:dyDescent="0.25">
      <c r="A3" s="242"/>
      <c r="D3" s="228" t="s">
        <v>58</v>
      </c>
      <c r="E3" s="228" t="s">
        <v>58</v>
      </c>
      <c r="F3" s="228" t="s">
        <v>58</v>
      </c>
      <c r="G3" s="228" t="s">
        <v>58</v>
      </c>
      <c r="H3" s="228" t="s">
        <v>58</v>
      </c>
      <c r="I3" s="269" t="s">
        <v>190</v>
      </c>
      <c r="J3" s="269" t="s">
        <v>189</v>
      </c>
      <c r="K3" s="241" t="s">
        <v>195</v>
      </c>
      <c r="L3" s="228" t="s">
        <v>58</v>
      </c>
      <c r="M3" s="228" t="s">
        <v>58</v>
      </c>
      <c r="N3" s="228" t="s">
        <v>58</v>
      </c>
      <c r="O3" s="228" t="s">
        <v>58</v>
      </c>
      <c r="P3" s="228" t="s">
        <v>58</v>
      </c>
      <c r="Q3" s="228" t="s">
        <v>58</v>
      </c>
      <c r="R3" s="228" t="s">
        <v>58</v>
      </c>
      <c r="S3" s="228" t="s">
        <v>58</v>
      </c>
      <c r="T3" s="228" t="s">
        <v>58</v>
      </c>
      <c r="U3" s="228" t="s">
        <v>58</v>
      </c>
      <c r="V3" s="228" t="s">
        <v>58</v>
      </c>
      <c r="W3" s="228" t="s">
        <v>58</v>
      </c>
      <c r="X3" s="228" t="s">
        <v>58</v>
      </c>
      <c r="Y3" s="228" t="s">
        <v>58</v>
      </c>
      <c r="Z3" s="228" t="s">
        <v>58</v>
      </c>
      <c r="AA3" s="228" t="s">
        <v>58</v>
      </c>
      <c r="AB3" s="228" t="s">
        <v>58</v>
      </c>
      <c r="AC3" s="228" t="s">
        <v>58</v>
      </c>
      <c r="AD3" s="228" t="s">
        <v>58</v>
      </c>
      <c r="AE3" s="228" t="s">
        <v>58</v>
      </c>
      <c r="AF3" s="228" t="s">
        <v>58</v>
      </c>
      <c r="AG3" s="228" t="s">
        <v>58</v>
      </c>
      <c r="AH3" s="228" t="s">
        <v>58</v>
      </c>
      <c r="AI3" s="228" t="s">
        <v>58</v>
      </c>
      <c r="AK3" s="225" t="s">
        <v>197</v>
      </c>
      <c r="AL3" s="259" t="s">
        <v>196</v>
      </c>
      <c r="AM3" s="225" t="s">
        <v>188</v>
      </c>
      <c r="AN3" s="225" t="s">
        <v>191</v>
      </c>
      <c r="AO3" s="278" t="s">
        <v>291</v>
      </c>
      <c r="AP3" s="278" t="s">
        <v>186</v>
      </c>
    </row>
    <row r="4" spans="1:54" ht="14.25" customHeight="1" x14ac:dyDescent="0.2">
      <c r="A4" s="237">
        <v>42224.09375</v>
      </c>
      <c r="B4" s="224">
        <v>1550</v>
      </c>
      <c r="C4" s="243">
        <f t="shared" ref="C4:C10" si="0">B4*0.02832*15*60*1000</f>
        <v>39506400</v>
      </c>
      <c r="D4" s="243">
        <f t="shared" ref="D4:D10" si="1">SUM(L4:AI4)</f>
        <v>89.828706999999994</v>
      </c>
      <c r="E4" s="244">
        <f t="shared" ref="E4:E10" si="2">SUM(L4:Q4,S4:W4,Y4:AB4,AD4:AE4,AG4:AI4)</f>
        <v>6.2287069999999991</v>
      </c>
      <c r="F4" s="241">
        <f t="shared" ref="F4:F10" si="3">E4-L4-V4</f>
        <v>0.32870699999999919</v>
      </c>
      <c r="G4" s="241">
        <f t="shared" ref="G4:G10" si="4">R4+X4+AC4+AF4</f>
        <v>83.6</v>
      </c>
      <c r="H4" s="241">
        <v>2</v>
      </c>
      <c r="I4" s="241">
        <f>AN4</f>
        <v>36.146596858638688</v>
      </c>
      <c r="J4" s="241">
        <f>AM4</f>
        <v>2.146596858638687</v>
      </c>
      <c r="K4" s="229">
        <v>0</v>
      </c>
      <c r="L4" s="245">
        <v>3.5</v>
      </c>
      <c r="M4" s="245">
        <v>4.0000000000000002E-4</v>
      </c>
      <c r="N4" s="245">
        <v>1.2999999999999999E-3</v>
      </c>
      <c r="O4" s="245">
        <v>0.12</v>
      </c>
      <c r="P4" s="245">
        <v>2.9E-4</v>
      </c>
      <c r="Q4" s="245">
        <v>5.7000000000000003E-5</v>
      </c>
      <c r="R4" s="245">
        <v>55</v>
      </c>
      <c r="S4" s="245">
        <v>2.0999999999999999E-3</v>
      </c>
      <c r="T4" s="245">
        <v>1.6000000000000001E-3</v>
      </c>
      <c r="U4" s="245">
        <v>6.1999999999999998E-3</v>
      </c>
      <c r="V4" s="245">
        <v>2.4</v>
      </c>
      <c r="W4" s="245">
        <v>6.4999999999999997E-3</v>
      </c>
      <c r="X4" s="245">
        <v>7.6</v>
      </c>
      <c r="Y4" s="245">
        <v>0.14000000000000001</v>
      </c>
      <c r="Z4" s="245">
        <v>8.0000000000000007E-5</v>
      </c>
      <c r="AA4" s="245">
        <v>1.1000000000000001E-3</v>
      </c>
      <c r="AB4" s="245">
        <v>2.3E-2</v>
      </c>
      <c r="AC4" s="245">
        <v>3</v>
      </c>
      <c r="AD4" s="245">
        <v>5.8E-4</v>
      </c>
      <c r="AE4" s="245">
        <v>1E-4</v>
      </c>
      <c r="AF4" s="245">
        <v>18</v>
      </c>
      <c r="AG4" s="245">
        <v>1E-4</v>
      </c>
      <c r="AH4" s="245">
        <v>5.3E-3</v>
      </c>
      <c r="AI4" s="245">
        <v>0.02</v>
      </c>
      <c r="AJ4" s="223" t="s">
        <v>133</v>
      </c>
      <c r="AK4" s="235"/>
      <c r="AL4" s="258">
        <v>1.0368171021377699</v>
      </c>
      <c r="AM4" s="235">
        <f t="shared" ref="AM4:AM13" si="5">AP4</f>
        <v>2.146596858638687</v>
      </c>
      <c r="AN4" s="238">
        <f t="shared" ref="AN4:AN13" si="6">AL$2+AM4</f>
        <v>36.146596858638688</v>
      </c>
      <c r="AO4" s="232">
        <v>8.5863874345547472E-2</v>
      </c>
      <c r="AP4" s="232">
        <f t="shared" ref="AP4:AP67" si="7">AO4*AN$2</f>
        <v>2.146596858638687</v>
      </c>
    </row>
    <row r="5" spans="1:54" ht="14.25" customHeight="1" x14ac:dyDescent="0.2">
      <c r="A5" s="237">
        <v>42224.104166666664</v>
      </c>
      <c r="B5" s="224">
        <v>1550</v>
      </c>
      <c r="C5" s="243">
        <f t="shared" si="0"/>
        <v>39506400</v>
      </c>
      <c r="D5" s="243">
        <f t="shared" si="1"/>
        <v>96.826034300000003</v>
      </c>
      <c r="E5" s="244">
        <f t="shared" si="2"/>
        <v>10.0860343</v>
      </c>
      <c r="F5" s="241">
        <f t="shared" si="3"/>
        <v>0.4760342999999998</v>
      </c>
      <c r="G5" s="241">
        <f t="shared" si="4"/>
        <v>86.740000000000009</v>
      </c>
      <c r="H5" s="241">
        <v>2</v>
      </c>
      <c r="I5" s="241">
        <f t="shared" ref="I5:I68" si="8">AN5</f>
        <v>36.120418848167539</v>
      </c>
      <c r="J5" s="241">
        <f t="shared" ref="J5:J68" si="9">AM5</f>
        <v>2.1204188481675388</v>
      </c>
      <c r="K5" s="231">
        <f t="shared" ref="K5:K36" si="10">K4+(K$37-K$4)*(1/33)</f>
        <v>1.8784453672727273</v>
      </c>
      <c r="L5" s="231">
        <v>6.25</v>
      </c>
      <c r="M5" s="231">
        <v>5.6000000000000006E-4</v>
      </c>
      <c r="N5" s="231">
        <v>1.67E-3</v>
      </c>
      <c r="O5" s="231">
        <v>0.16799999999999998</v>
      </c>
      <c r="P5" s="231">
        <v>4.6100000000000004E-4</v>
      </c>
      <c r="Q5" s="231">
        <v>3.5130000000000003E-4</v>
      </c>
      <c r="R5" s="231">
        <v>56.2</v>
      </c>
      <c r="S5" s="231">
        <v>3.3899999999999998E-3</v>
      </c>
      <c r="T5" s="231">
        <v>2.7400000000000002E-3</v>
      </c>
      <c r="U5" s="231">
        <v>8.5800000000000008E-3</v>
      </c>
      <c r="V5" s="231">
        <v>3.36</v>
      </c>
      <c r="W5" s="231">
        <v>8.7500000000000008E-3</v>
      </c>
      <c r="X5" s="231">
        <v>8.34</v>
      </c>
      <c r="Y5" s="231">
        <v>0.21200000000000002</v>
      </c>
      <c r="Z5" s="231">
        <v>8.0000000000000007E-5</v>
      </c>
      <c r="AA5" s="231">
        <v>1.1900000000000001E-3</v>
      </c>
      <c r="AB5" s="231">
        <v>3.1699999999999999E-2</v>
      </c>
      <c r="AC5" s="231">
        <v>4.2</v>
      </c>
      <c r="AD5" s="231">
        <v>8.12E-4</v>
      </c>
      <c r="AE5" s="231">
        <v>1.4000000000000001E-4</v>
      </c>
      <c r="AF5" s="231">
        <v>18</v>
      </c>
      <c r="AG5" s="231">
        <v>1.4000000000000001E-4</v>
      </c>
      <c r="AH5" s="231">
        <v>9.4699999999999993E-3</v>
      </c>
      <c r="AI5" s="231">
        <v>2.6000000000000002E-2</v>
      </c>
      <c r="AL5" s="258">
        <v>1.0380047505938244</v>
      </c>
      <c r="AM5" s="235">
        <f t="shared" si="5"/>
        <v>2.1204188481675388</v>
      </c>
      <c r="AN5" s="238">
        <f t="shared" si="6"/>
        <v>36.120418848167539</v>
      </c>
      <c r="AO5" s="232">
        <v>8.4816753926701557E-2</v>
      </c>
      <c r="AP5" s="232">
        <f t="shared" si="7"/>
        <v>2.1204188481675388</v>
      </c>
    </row>
    <row r="6" spans="1:54" ht="14.25" customHeight="1" x14ac:dyDescent="0.2">
      <c r="A6" s="237">
        <v>42224.114583333336</v>
      </c>
      <c r="B6" s="224">
        <v>1550</v>
      </c>
      <c r="C6" s="243">
        <f t="shared" si="0"/>
        <v>39506400</v>
      </c>
      <c r="D6" s="243">
        <f t="shared" si="1"/>
        <v>103.82336159999997</v>
      </c>
      <c r="E6" s="244">
        <f t="shared" si="2"/>
        <v>13.943361600000001</v>
      </c>
      <c r="F6" s="241">
        <f t="shared" si="3"/>
        <v>0.62336160000000085</v>
      </c>
      <c r="G6" s="241">
        <f t="shared" si="4"/>
        <v>89.88000000000001</v>
      </c>
      <c r="H6" s="241">
        <v>2</v>
      </c>
      <c r="I6" s="241">
        <f t="shared" si="8"/>
        <v>36.09424083769634</v>
      </c>
      <c r="J6" s="241">
        <f t="shared" si="9"/>
        <v>2.0942408376963368</v>
      </c>
      <c r="K6" s="231">
        <f t="shared" si="10"/>
        <v>3.7568907345454545</v>
      </c>
      <c r="L6" s="231">
        <v>9</v>
      </c>
      <c r="M6" s="231">
        <v>7.2000000000000005E-4</v>
      </c>
      <c r="N6" s="231">
        <v>2.0400000000000001E-3</v>
      </c>
      <c r="O6" s="231">
        <v>0.21599999999999997</v>
      </c>
      <c r="P6" s="231">
        <v>6.3200000000000007E-4</v>
      </c>
      <c r="Q6" s="231">
        <v>6.4560000000000008E-4</v>
      </c>
      <c r="R6" s="231">
        <v>57.400000000000006</v>
      </c>
      <c r="S6" s="231">
        <v>4.6800000000000001E-3</v>
      </c>
      <c r="T6" s="231">
        <v>3.8800000000000002E-3</v>
      </c>
      <c r="U6" s="231">
        <v>1.0960000000000001E-2</v>
      </c>
      <c r="V6" s="231">
        <v>4.32</v>
      </c>
      <c r="W6" s="231">
        <v>1.1000000000000001E-2</v>
      </c>
      <c r="X6" s="231">
        <v>9.08</v>
      </c>
      <c r="Y6" s="231">
        <v>0.28400000000000003</v>
      </c>
      <c r="Z6" s="231">
        <v>8.0000000000000007E-5</v>
      </c>
      <c r="AA6" s="231">
        <v>1.2800000000000001E-3</v>
      </c>
      <c r="AB6" s="231">
        <v>4.0399999999999998E-2</v>
      </c>
      <c r="AC6" s="231">
        <v>5.4</v>
      </c>
      <c r="AD6" s="231">
        <v>1.044E-3</v>
      </c>
      <c r="AE6" s="231">
        <v>1.8000000000000001E-4</v>
      </c>
      <c r="AF6" s="231">
        <v>18</v>
      </c>
      <c r="AG6" s="231">
        <v>1.8000000000000001E-4</v>
      </c>
      <c r="AH6" s="231">
        <v>1.3639999999999999E-2</v>
      </c>
      <c r="AI6" s="231">
        <v>3.2000000000000001E-2</v>
      </c>
      <c r="AL6" s="258">
        <v>1.0391923990498813</v>
      </c>
      <c r="AM6" s="235">
        <f t="shared" si="5"/>
        <v>2.0942408376963368</v>
      </c>
      <c r="AN6" s="238">
        <f t="shared" si="6"/>
        <v>36.09424083769634</v>
      </c>
      <c r="AO6" s="232">
        <v>8.3769633507853478E-2</v>
      </c>
      <c r="AP6" s="232">
        <f t="shared" si="7"/>
        <v>2.0942408376963368</v>
      </c>
    </row>
    <row r="7" spans="1:54" ht="14.25" customHeight="1" x14ac:dyDescent="0.2">
      <c r="A7" s="237">
        <v>42224.125</v>
      </c>
      <c r="B7" s="224">
        <v>1550</v>
      </c>
      <c r="C7" s="243">
        <f t="shared" si="0"/>
        <v>39506400</v>
      </c>
      <c r="D7" s="243">
        <f t="shared" si="1"/>
        <v>110.82068889999999</v>
      </c>
      <c r="E7" s="244">
        <f t="shared" si="2"/>
        <v>17.800688900000001</v>
      </c>
      <c r="F7" s="241">
        <f t="shared" si="3"/>
        <v>0.77068890000000057</v>
      </c>
      <c r="G7" s="241">
        <f t="shared" si="4"/>
        <v>93.02000000000001</v>
      </c>
      <c r="H7" s="241">
        <v>2</v>
      </c>
      <c r="I7" s="241">
        <f t="shared" si="8"/>
        <v>36.068062827225134</v>
      </c>
      <c r="J7" s="241">
        <f t="shared" si="9"/>
        <v>2.0680628272251353</v>
      </c>
      <c r="K7" s="231">
        <f t="shared" si="10"/>
        <v>5.635336101818182</v>
      </c>
      <c r="L7" s="231">
        <v>11.75</v>
      </c>
      <c r="M7" s="231">
        <v>8.8000000000000003E-4</v>
      </c>
      <c r="N7" s="231">
        <v>2.4100000000000002E-3</v>
      </c>
      <c r="O7" s="231">
        <v>0.26399999999999996</v>
      </c>
      <c r="P7" s="231">
        <v>8.0300000000000011E-4</v>
      </c>
      <c r="Q7" s="231">
        <v>9.3990000000000002E-4</v>
      </c>
      <c r="R7" s="231">
        <v>58.600000000000009</v>
      </c>
      <c r="S7" s="231">
        <v>5.9700000000000005E-3</v>
      </c>
      <c r="T7" s="231">
        <v>5.0200000000000002E-3</v>
      </c>
      <c r="U7" s="231">
        <v>1.3340000000000001E-2</v>
      </c>
      <c r="V7" s="231">
        <v>5.28</v>
      </c>
      <c r="W7" s="231">
        <v>1.3250000000000001E-2</v>
      </c>
      <c r="X7" s="231">
        <v>9.82</v>
      </c>
      <c r="Y7" s="231">
        <v>0.35600000000000004</v>
      </c>
      <c r="Z7" s="231">
        <v>8.0000000000000007E-5</v>
      </c>
      <c r="AA7" s="231">
        <v>1.3700000000000001E-3</v>
      </c>
      <c r="AB7" s="231">
        <v>4.9099999999999998E-2</v>
      </c>
      <c r="AC7" s="231">
        <v>6.6000000000000005</v>
      </c>
      <c r="AD7" s="231">
        <v>1.276E-3</v>
      </c>
      <c r="AE7" s="231">
        <v>2.2000000000000001E-4</v>
      </c>
      <c r="AF7" s="231">
        <v>18</v>
      </c>
      <c r="AG7" s="231">
        <v>2.2000000000000001E-4</v>
      </c>
      <c r="AH7" s="231">
        <v>1.7809999999999999E-2</v>
      </c>
      <c r="AI7" s="231">
        <v>3.7999999999999999E-2</v>
      </c>
      <c r="AL7" s="258">
        <v>1.0403800475059382</v>
      </c>
      <c r="AM7" s="235">
        <f t="shared" si="5"/>
        <v>2.0680628272251353</v>
      </c>
      <c r="AN7" s="238">
        <f t="shared" si="6"/>
        <v>36.068062827225134</v>
      </c>
      <c r="AO7" s="232">
        <v>8.2722513089005412E-2</v>
      </c>
      <c r="AP7" s="232">
        <f t="shared" si="7"/>
        <v>2.0680628272251353</v>
      </c>
    </row>
    <row r="8" spans="1:54" ht="14.25" customHeight="1" x14ac:dyDescent="0.2">
      <c r="A8" s="237">
        <v>42224.135416666664</v>
      </c>
      <c r="B8" s="224">
        <v>1550</v>
      </c>
      <c r="C8" s="243">
        <f t="shared" si="0"/>
        <v>39506400</v>
      </c>
      <c r="D8" s="243">
        <f t="shared" si="1"/>
        <v>117.81801619999999</v>
      </c>
      <c r="E8" s="244">
        <f t="shared" si="2"/>
        <v>21.658016200000006</v>
      </c>
      <c r="F8" s="241">
        <f t="shared" si="3"/>
        <v>0.91801620000000561</v>
      </c>
      <c r="G8" s="241">
        <f t="shared" si="4"/>
        <v>96.160000000000011</v>
      </c>
      <c r="H8" s="241">
        <v>2</v>
      </c>
      <c r="I8" s="241">
        <f t="shared" si="8"/>
        <v>36.054973821989535</v>
      </c>
      <c r="J8" s="241">
        <f t="shared" si="9"/>
        <v>2.0549738219895319</v>
      </c>
      <c r="K8" s="231">
        <f t="shared" si="10"/>
        <v>7.513781469090909</v>
      </c>
      <c r="L8" s="231">
        <v>14.5</v>
      </c>
      <c r="M8" s="231">
        <v>1.0400000000000001E-3</v>
      </c>
      <c r="N8" s="231">
        <v>2.7800000000000004E-3</v>
      </c>
      <c r="O8" s="231">
        <v>0.31199999999999994</v>
      </c>
      <c r="P8" s="231">
        <v>9.7400000000000015E-4</v>
      </c>
      <c r="Q8" s="231">
        <v>1.2342E-3</v>
      </c>
      <c r="R8" s="231">
        <v>59.800000000000011</v>
      </c>
      <c r="S8" s="231">
        <v>7.2600000000000008E-3</v>
      </c>
      <c r="T8" s="231">
        <v>6.1600000000000005E-3</v>
      </c>
      <c r="U8" s="231">
        <v>1.5720000000000001E-2</v>
      </c>
      <c r="V8" s="231">
        <v>6.24</v>
      </c>
      <c r="W8" s="231">
        <v>1.5500000000000002E-2</v>
      </c>
      <c r="X8" s="231">
        <v>10.56</v>
      </c>
      <c r="Y8" s="231">
        <v>0.42800000000000005</v>
      </c>
      <c r="Z8" s="231">
        <v>8.0000000000000007E-5</v>
      </c>
      <c r="AA8" s="231">
        <v>1.4600000000000001E-3</v>
      </c>
      <c r="AB8" s="231">
        <v>5.7799999999999997E-2</v>
      </c>
      <c r="AC8" s="231">
        <v>7.8000000000000007</v>
      </c>
      <c r="AD8" s="231">
        <v>1.508E-3</v>
      </c>
      <c r="AE8" s="231">
        <v>2.6000000000000003E-4</v>
      </c>
      <c r="AF8" s="231">
        <v>18</v>
      </c>
      <c r="AG8" s="231">
        <v>2.6000000000000003E-4</v>
      </c>
      <c r="AH8" s="231">
        <v>2.198E-2</v>
      </c>
      <c r="AI8" s="231">
        <v>4.3999999999999997E-2</v>
      </c>
      <c r="AL8" s="258">
        <v>1.0409738717339667</v>
      </c>
      <c r="AM8" s="235">
        <f t="shared" si="5"/>
        <v>2.0549738219895319</v>
      </c>
      <c r="AN8" s="238">
        <f t="shared" si="6"/>
        <v>36.054973821989535</v>
      </c>
      <c r="AO8" s="232">
        <v>8.2198952879581275E-2</v>
      </c>
      <c r="AP8" s="232">
        <f t="shared" si="7"/>
        <v>2.0549738219895319</v>
      </c>
    </row>
    <row r="9" spans="1:54" ht="14.25" customHeight="1" x14ac:dyDescent="0.2">
      <c r="A9" s="237">
        <v>42224.145833333336</v>
      </c>
      <c r="B9" s="224">
        <v>1550</v>
      </c>
      <c r="C9" s="243">
        <f t="shared" si="0"/>
        <v>39506400</v>
      </c>
      <c r="D9" s="243">
        <f t="shared" si="1"/>
        <v>124.81534350000001</v>
      </c>
      <c r="E9" s="244">
        <f t="shared" si="2"/>
        <v>25.515343500000007</v>
      </c>
      <c r="F9" s="241">
        <f t="shared" si="3"/>
        <v>1.0653435000000071</v>
      </c>
      <c r="G9" s="241">
        <f t="shared" si="4"/>
        <v>99.300000000000011</v>
      </c>
      <c r="H9" s="241">
        <v>2</v>
      </c>
      <c r="I9" s="241">
        <f t="shared" si="8"/>
        <v>36.041884816753928</v>
      </c>
      <c r="J9" s="241">
        <f t="shared" si="9"/>
        <v>2.0418848167539285</v>
      </c>
      <c r="K9" s="231">
        <f t="shared" si="10"/>
        <v>9.392226836363637</v>
      </c>
      <c r="L9" s="231">
        <v>17.25</v>
      </c>
      <c r="M9" s="231">
        <v>1.2000000000000001E-3</v>
      </c>
      <c r="N9" s="231">
        <v>3.1500000000000005E-3</v>
      </c>
      <c r="O9" s="231">
        <v>0.35999999999999993</v>
      </c>
      <c r="P9" s="231">
        <v>1.1450000000000002E-3</v>
      </c>
      <c r="Q9" s="231">
        <v>1.5284999999999999E-3</v>
      </c>
      <c r="R9" s="231">
        <v>61.000000000000014</v>
      </c>
      <c r="S9" s="231">
        <v>8.5500000000000003E-3</v>
      </c>
      <c r="T9" s="231">
        <v>7.3000000000000009E-3</v>
      </c>
      <c r="U9" s="231">
        <v>1.8100000000000002E-2</v>
      </c>
      <c r="V9" s="231">
        <v>7.2</v>
      </c>
      <c r="W9" s="231">
        <v>1.7750000000000002E-2</v>
      </c>
      <c r="X9" s="231">
        <v>11.3</v>
      </c>
      <c r="Y9" s="231">
        <v>0.5</v>
      </c>
      <c r="Z9" s="231">
        <v>8.0000000000000007E-5</v>
      </c>
      <c r="AA9" s="231">
        <v>1.5500000000000002E-3</v>
      </c>
      <c r="AB9" s="231">
        <v>6.6500000000000004E-2</v>
      </c>
      <c r="AC9" s="231">
        <v>9</v>
      </c>
      <c r="AD9" s="231">
        <v>1.74E-3</v>
      </c>
      <c r="AE9" s="231">
        <v>3.0000000000000003E-4</v>
      </c>
      <c r="AF9" s="231">
        <v>18</v>
      </c>
      <c r="AG9" s="231">
        <v>3.0000000000000003E-4</v>
      </c>
      <c r="AH9" s="231">
        <v>2.615E-2</v>
      </c>
      <c r="AI9" s="231">
        <v>4.9999999999999996E-2</v>
      </c>
      <c r="AL9" s="258">
        <v>1.0415676959619953</v>
      </c>
      <c r="AM9" s="235">
        <f t="shared" si="5"/>
        <v>2.0418848167539285</v>
      </c>
      <c r="AN9" s="238">
        <f t="shared" si="6"/>
        <v>36.041884816753928</v>
      </c>
      <c r="AO9" s="232">
        <v>8.1675392670157138E-2</v>
      </c>
      <c r="AP9" s="232">
        <f t="shared" si="7"/>
        <v>2.0418848167539285</v>
      </c>
    </row>
    <row r="10" spans="1:54" ht="14.25" customHeight="1" x14ac:dyDescent="0.2">
      <c r="A10" s="237">
        <v>42224.15625</v>
      </c>
      <c r="B10" s="224">
        <v>1550</v>
      </c>
      <c r="C10" s="243">
        <f t="shared" si="0"/>
        <v>39506400</v>
      </c>
      <c r="D10" s="243">
        <f t="shared" si="1"/>
        <v>131.81267079999998</v>
      </c>
      <c r="E10" s="244">
        <f t="shared" si="2"/>
        <v>29.372670799999998</v>
      </c>
      <c r="F10" s="241">
        <f t="shared" si="3"/>
        <v>1.2126707999999979</v>
      </c>
      <c r="G10" s="241">
        <f t="shared" si="4"/>
        <v>102.44000000000003</v>
      </c>
      <c r="H10" s="241">
        <v>2</v>
      </c>
      <c r="I10" s="241">
        <f t="shared" si="8"/>
        <v>36.041884816753928</v>
      </c>
      <c r="J10" s="241">
        <f t="shared" si="9"/>
        <v>2.0418848167539285</v>
      </c>
      <c r="K10" s="231">
        <f t="shared" si="10"/>
        <v>11.270672203636364</v>
      </c>
      <c r="L10" s="231">
        <v>20</v>
      </c>
      <c r="M10" s="231">
        <v>1.3600000000000001E-3</v>
      </c>
      <c r="N10" s="231">
        <v>3.5200000000000006E-3</v>
      </c>
      <c r="O10" s="231">
        <v>0.40799999999999992</v>
      </c>
      <c r="P10" s="231">
        <v>1.3160000000000003E-3</v>
      </c>
      <c r="Q10" s="231">
        <v>1.8227999999999999E-3</v>
      </c>
      <c r="R10" s="231">
        <v>62.200000000000017</v>
      </c>
      <c r="S10" s="231">
        <v>9.8399999999999998E-3</v>
      </c>
      <c r="T10" s="231">
        <v>8.4400000000000013E-3</v>
      </c>
      <c r="U10" s="231">
        <v>2.0480000000000002E-2</v>
      </c>
      <c r="V10" s="231">
        <v>8.16</v>
      </c>
      <c r="W10" s="231">
        <v>2.0000000000000004E-2</v>
      </c>
      <c r="X10" s="231">
        <v>12.040000000000001</v>
      </c>
      <c r="Y10" s="231">
        <v>0.57199999999999995</v>
      </c>
      <c r="Z10" s="231">
        <v>8.0000000000000007E-5</v>
      </c>
      <c r="AA10" s="231">
        <v>1.6400000000000002E-3</v>
      </c>
      <c r="AB10" s="231">
        <v>7.5200000000000003E-2</v>
      </c>
      <c r="AC10" s="231">
        <v>10.199999999999999</v>
      </c>
      <c r="AD10" s="231">
        <v>1.9719999999999998E-3</v>
      </c>
      <c r="AE10" s="231">
        <v>3.4000000000000002E-4</v>
      </c>
      <c r="AF10" s="231">
        <v>18</v>
      </c>
      <c r="AG10" s="231">
        <v>3.4000000000000002E-4</v>
      </c>
      <c r="AH10" s="231">
        <v>3.032E-2</v>
      </c>
      <c r="AI10" s="231">
        <v>5.5999999999999994E-2</v>
      </c>
      <c r="AL10" s="258">
        <v>1.0415676959619953</v>
      </c>
      <c r="AM10" s="235">
        <f t="shared" si="5"/>
        <v>2.0418848167539285</v>
      </c>
      <c r="AN10" s="238">
        <f t="shared" si="6"/>
        <v>36.041884816753928</v>
      </c>
      <c r="AO10" s="232">
        <v>8.1675392670157138E-2</v>
      </c>
      <c r="AP10" s="232">
        <f t="shared" si="7"/>
        <v>2.0418848167539285</v>
      </c>
    </row>
    <row r="11" spans="1:54" ht="14.25" customHeight="1" x14ac:dyDescent="0.2">
      <c r="A11" s="246">
        <v>42224.166666666664</v>
      </c>
      <c r="B11" s="224">
        <v>1550</v>
      </c>
      <c r="C11" s="243">
        <f t="shared" ref="C11:C18" si="11">B11*0.02832*15*60*1000</f>
        <v>39506400</v>
      </c>
      <c r="D11" s="243">
        <f t="shared" ref="D11:D18" si="12">SUM(L11:AI11)</f>
        <v>138.80999810000006</v>
      </c>
      <c r="E11" s="244">
        <f t="shared" ref="E11:E18" si="13">SUM(L11:Q11,S11:W11,Y11:AB11,AD11:AE11,AG11:AI11)</f>
        <v>33.229998099999989</v>
      </c>
      <c r="F11" s="241">
        <f t="shared" ref="F11:F18" si="14">E11-L11-V11</f>
        <v>1.3599980999999879</v>
      </c>
      <c r="G11" s="241">
        <f t="shared" ref="G11:G18" si="15">R11+X11+AC11+AF11</f>
        <v>105.58000000000001</v>
      </c>
      <c r="H11" s="241">
        <v>2</v>
      </c>
      <c r="I11" s="241">
        <f t="shared" si="8"/>
        <v>36.041884816753928</v>
      </c>
      <c r="J11" s="241">
        <f t="shared" si="9"/>
        <v>2.0418848167539285</v>
      </c>
      <c r="K11" s="231">
        <f t="shared" si="10"/>
        <v>13.149117570909091</v>
      </c>
      <c r="L11" s="231">
        <v>22.75</v>
      </c>
      <c r="M11" s="231">
        <v>1.5200000000000001E-3</v>
      </c>
      <c r="N11" s="231">
        <v>3.8900000000000007E-3</v>
      </c>
      <c r="O11" s="231">
        <v>0.45599999999999991</v>
      </c>
      <c r="P11" s="231">
        <v>1.4870000000000005E-3</v>
      </c>
      <c r="Q11" s="231">
        <v>2.1170999999999998E-3</v>
      </c>
      <c r="R11" s="231">
        <v>63.40000000000002</v>
      </c>
      <c r="S11" s="231">
        <v>1.1129999999999999E-2</v>
      </c>
      <c r="T11" s="231">
        <v>9.5800000000000017E-3</v>
      </c>
      <c r="U11" s="231">
        <v>2.2860000000000002E-2</v>
      </c>
      <c r="V11" s="231">
        <v>9.120000000000001</v>
      </c>
      <c r="W11" s="231">
        <v>2.2250000000000006E-2</v>
      </c>
      <c r="X11" s="231">
        <v>12.780000000000001</v>
      </c>
      <c r="Y11" s="231">
        <v>0.64399999999999991</v>
      </c>
      <c r="Z11" s="231">
        <v>8.0000000000000007E-5</v>
      </c>
      <c r="AA11" s="231">
        <v>1.7300000000000002E-3</v>
      </c>
      <c r="AB11" s="231">
        <v>8.3900000000000002E-2</v>
      </c>
      <c r="AC11" s="231">
        <v>11.399999999999999</v>
      </c>
      <c r="AD11" s="231">
        <v>2.2039999999999998E-3</v>
      </c>
      <c r="AE11" s="231">
        <v>3.8000000000000002E-4</v>
      </c>
      <c r="AF11" s="231">
        <v>18</v>
      </c>
      <c r="AG11" s="231">
        <v>3.8000000000000002E-4</v>
      </c>
      <c r="AH11" s="231">
        <v>3.449E-2</v>
      </c>
      <c r="AI11" s="231">
        <v>6.1999999999999993E-2</v>
      </c>
      <c r="AK11" s="228"/>
      <c r="AL11" s="258">
        <v>1.0415676959619953</v>
      </c>
      <c r="AM11" s="235">
        <f t="shared" si="5"/>
        <v>2.0418848167539285</v>
      </c>
      <c r="AN11" s="238">
        <f t="shared" si="6"/>
        <v>36.041884816753928</v>
      </c>
      <c r="AO11" s="232">
        <v>8.1675392670157138E-2</v>
      </c>
      <c r="AP11" s="232">
        <f t="shared" si="7"/>
        <v>2.0418848167539285</v>
      </c>
    </row>
    <row r="12" spans="1:54" ht="14.25" customHeight="1" x14ac:dyDescent="0.2">
      <c r="A12" s="246">
        <v>42224.177083333336</v>
      </c>
      <c r="B12" s="223">
        <v>1560</v>
      </c>
      <c r="C12" s="243">
        <f t="shared" si="11"/>
        <v>39761280</v>
      </c>
      <c r="D12" s="243">
        <f t="shared" si="12"/>
        <v>145.80732540000002</v>
      </c>
      <c r="E12" s="244">
        <f t="shared" si="13"/>
        <v>37.087325399999997</v>
      </c>
      <c r="F12" s="241">
        <f t="shared" si="14"/>
        <v>1.5073253999999956</v>
      </c>
      <c r="G12" s="241">
        <f t="shared" si="15"/>
        <v>108.72000000000001</v>
      </c>
      <c r="H12" s="241">
        <v>2</v>
      </c>
      <c r="I12" s="241">
        <f t="shared" si="8"/>
        <v>36.028795811518322</v>
      </c>
      <c r="J12" s="241">
        <f t="shared" si="9"/>
        <v>2.0287958115183251</v>
      </c>
      <c r="K12" s="231">
        <f t="shared" si="10"/>
        <v>15.027562938181818</v>
      </c>
      <c r="L12" s="231">
        <v>25.5</v>
      </c>
      <c r="M12" s="231">
        <v>1.6800000000000001E-3</v>
      </c>
      <c r="N12" s="231">
        <v>4.2600000000000008E-3</v>
      </c>
      <c r="O12" s="231">
        <v>0.50399999999999989</v>
      </c>
      <c r="P12" s="231">
        <v>1.6580000000000006E-3</v>
      </c>
      <c r="Q12" s="231">
        <v>2.4113999999999997E-3</v>
      </c>
      <c r="R12" s="231">
        <v>64.600000000000023</v>
      </c>
      <c r="S12" s="231">
        <v>1.2419999999999999E-2</v>
      </c>
      <c r="T12" s="231">
        <v>1.0720000000000002E-2</v>
      </c>
      <c r="U12" s="231">
        <v>2.5240000000000002E-2</v>
      </c>
      <c r="V12" s="231">
        <v>10.080000000000002</v>
      </c>
      <c r="W12" s="231">
        <v>2.4500000000000008E-2</v>
      </c>
      <c r="X12" s="231">
        <v>13.520000000000001</v>
      </c>
      <c r="Y12" s="231">
        <v>0.71599999999999986</v>
      </c>
      <c r="Z12" s="231">
        <v>8.0000000000000007E-5</v>
      </c>
      <c r="AA12" s="231">
        <v>1.8200000000000002E-3</v>
      </c>
      <c r="AB12" s="231">
        <v>9.2600000000000002E-2</v>
      </c>
      <c r="AC12" s="231">
        <v>12.599999999999998</v>
      </c>
      <c r="AD12" s="231">
        <v>2.4359999999999998E-3</v>
      </c>
      <c r="AE12" s="231">
        <v>4.2000000000000002E-4</v>
      </c>
      <c r="AF12" s="231">
        <v>18</v>
      </c>
      <c r="AG12" s="231">
        <v>4.2000000000000002E-4</v>
      </c>
      <c r="AH12" s="231">
        <v>3.866E-2</v>
      </c>
      <c r="AI12" s="231">
        <v>6.7999999999999991E-2</v>
      </c>
      <c r="AK12" s="223"/>
      <c r="AL12" s="258">
        <v>1.0421615201900238</v>
      </c>
      <c r="AM12" s="235">
        <f t="shared" si="5"/>
        <v>2.0287958115183251</v>
      </c>
      <c r="AN12" s="238">
        <f t="shared" si="6"/>
        <v>36.028795811518322</v>
      </c>
      <c r="AO12" s="232">
        <v>8.1151832460733E-2</v>
      </c>
      <c r="AP12" s="232">
        <f t="shared" si="7"/>
        <v>2.0287958115183251</v>
      </c>
    </row>
    <row r="13" spans="1:54" ht="14.25" customHeight="1" x14ac:dyDescent="0.2">
      <c r="A13" s="246">
        <v>42224.1875</v>
      </c>
      <c r="B13" s="223">
        <v>1540</v>
      </c>
      <c r="C13" s="243">
        <f t="shared" si="11"/>
        <v>39251520.000000007</v>
      </c>
      <c r="D13" s="243">
        <f t="shared" si="12"/>
        <v>152.80465270000008</v>
      </c>
      <c r="E13" s="244">
        <f t="shared" si="13"/>
        <v>40.944652699999992</v>
      </c>
      <c r="F13" s="241">
        <f t="shared" si="14"/>
        <v>1.6546526999999891</v>
      </c>
      <c r="G13" s="241">
        <f t="shared" si="15"/>
        <v>111.86000000000003</v>
      </c>
      <c r="H13" s="241">
        <v>2</v>
      </c>
      <c r="I13" s="241">
        <f t="shared" si="8"/>
        <v>36.015706806282722</v>
      </c>
      <c r="J13" s="241">
        <f t="shared" si="9"/>
        <v>2.0157068062827217</v>
      </c>
      <c r="K13" s="231">
        <f t="shared" si="10"/>
        <v>16.906008305454545</v>
      </c>
      <c r="L13" s="231">
        <v>28.25</v>
      </c>
      <c r="M13" s="231">
        <v>1.8400000000000001E-3</v>
      </c>
      <c r="N13" s="231">
        <v>4.6300000000000004E-3</v>
      </c>
      <c r="O13" s="231">
        <v>0.55199999999999994</v>
      </c>
      <c r="P13" s="231">
        <v>1.8290000000000008E-3</v>
      </c>
      <c r="Q13" s="231">
        <v>2.7056999999999997E-3</v>
      </c>
      <c r="R13" s="231">
        <v>65.800000000000026</v>
      </c>
      <c r="S13" s="231">
        <v>1.3709999999999998E-2</v>
      </c>
      <c r="T13" s="231">
        <v>1.1860000000000002E-2</v>
      </c>
      <c r="U13" s="231">
        <v>2.7620000000000002E-2</v>
      </c>
      <c r="V13" s="231">
        <v>11.040000000000003</v>
      </c>
      <c r="W13" s="231">
        <v>2.675000000000001E-2</v>
      </c>
      <c r="X13" s="231">
        <v>14.260000000000002</v>
      </c>
      <c r="Y13" s="231">
        <v>0.78799999999999981</v>
      </c>
      <c r="Z13" s="231">
        <v>8.0000000000000007E-5</v>
      </c>
      <c r="AA13" s="231">
        <v>1.9100000000000002E-3</v>
      </c>
      <c r="AB13" s="231">
        <v>0.1013</v>
      </c>
      <c r="AC13" s="231">
        <v>13.799999999999997</v>
      </c>
      <c r="AD13" s="231">
        <v>2.6679999999999998E-3</v>
      </c>
      <c r="AE13" s="231">
        <v>4.6000000000000001E-4</v>
      </c>
      <c r="AF13" s="231">
        <v>18</v>
      </c>
      <c r="AG13" s="231">
        <v>4.6000000000000001E-4</v>
      </c>
      <c r="AH13" s="231">
        <v>4.283E-2</v>
      </c>
      <c r="AI13" s="231">
        <v>7.3999999999999996E-2</v>
      </c>
      <c r="AK13" s="223"/>
      <c r="AL13" s="258">
        <v>1.0427553444180524</v>
      </c>
      <c r="AM13" s="235">
        <f t="shared" si="5"/>
        <v>2.0157068062827217</v>
      </c>
      <c r="AN13" s="238">
        <f t="shared" si="6"/>
        <v>36.015706806282722</v>
      </c>
      <c r="AO13" s="232">
        <v>8.0628272251308863E-2</v>
      </c>
      <c r="AP13" s="232">
        <f t="shared" si="7"/>
        <v>2.0157068062827217</v>
      </c>
    </row>
    <row r="14" spans="1:54" ht="14.25" customHeight="1" x14ac:dyDescent="0.2">
      <c r="A14" s="246">
        <v>42224.197916666664</v>
      </c>
      <c r="B14" s="223">
        <v>1600</v>
      </c>
      <c r="C14" s="243">
        <f t="shared" si="11"/>
        <v>40780800</v>
      </c>
      <c r="D14" s="243">
        <f t="shared" si="12"/>
        <v>159.80197999999999</v>
      </c>
      <c r="E14" s="244">
        <f t="shared" si="13"/>
        <v>44.80198</v>
      </c>
      <c r="F14" s="241">
        <f t="shared" si="14"/>
        <v>1.8019800000000004</v>
      </c>
      <c r="G14" s="241">
        <f t="shared" si="15"/>
        <v>115</v>
      </c>
      <c r="H14" s="241">
        <v>2</v>
      </c>
      <c r="I14" s="241">
        <f t="shared" si="8"/>
        <v>36.002617801047123</v>
      </c>
      <c r="J14" s="241">
        <f t="shared" si="9"/>
        <v>2.0026178010471232</v>
      </c>
      <c r="K14" s="231">
        <f t="shared" si="10"/>
        <v>18.784453672727274</v>
      </c>
      <c r="L14" s="245">
        <v>31</v>
      </c>
      <c r="M14" s="268">
        <v>2E-3</v>
      </c>
      <c r="N14" s="245">
        <v>5.0000000000000001E-3</v>
      </c>
      <c r="O14" s="245">
        <v>0.6</v>
      </c>
      <c r="P14" s="245">
        <v>2E-3</v>
      </c>
      <c r="Q14" s="268">
        <v>3.0000000000000001E-3</v>
      </c>
      <c r="R14" s="245">
        <v>67</v>
      </c>
      <c r="S14" s="245">
        <v>1.4999999999999999E-2</v>
      </c>
      <c r="T14" s="245">
        <v>1.2999999999999999E-2</v>
      </c>
      <c r="U14" s="245">
        <v>0.03</v>
      </c>
      <c r="V14" s="268">
        <v>12</v>
      </c>
      <c r="W14" s="245">
        <v>2.9000000000000001E-2</v>
      </c>
      <c r="X14" s="245">
        <v>15</v>
      </c>
      <c r="Y14" s="245">
        <v>0.86</v>
      </c>
      <c r="Z14" s="268">
        <v>8.0000000000000007E-5</v>
      </c>
      <c r="AA14" s="245">
        <v>2E-3</v>
      </c>
      <c r="AB14" s="268">
        <v>0.11</v>
      </c>
      <c r="AC14" s="268">
        <v>15</v>
      </c>
      <c r="AD14" s="268">
        <v>2.8999999999999998E-3</v>
      </c>
      <c r="AE14" s="268">
        <v>5.0000000000000001E-4</v>
      </c>
      <c r="AF14" s="268">
        <v>18</v>
      </c>
      <c r="AG14" s="268">
        <v>5.0000000000000001E-4</v>
      </c>
      <c r="AH14" s="245">
        <v>4.7E-2</v>
      </c>
      <c r="AI14" s="245">
        <v>0.08</v>
      </c>
      <c r="AJ14" s="223" t="s">
        <v>184</v>
      </c>
      <c r="AK14" s="228">
        <f>E14</f>
        <v>44.80198</v>
      </c>
      <c r="AL14" s="258">
        <v>1.0433491686460807</v>
      </c>
      <c r="AM14" s="235">
        <f>AP14</f>
        <v>2.0026178010471232</v>
      </c>
      <c r="AN14" s="238">
        <f t="shared" ref="AN14:AN45" si="16">AL$2+AM14</f>
        <v>36.002617801047123</v>
      </c>
      <c r="AO14" s="232">
        <v>8.0104712041884935E-2</v>
      </c>
      <c r="AP14" s="232">
        <f t="shared" si="7"/>
        <v>2.0026178010471232</v>
      </c>
    </row>
    <row r="15" spans="1:54" ht="14.25" customHeight="1" x14ac:dyDescent="0.2">
      <c r="A15" s="246">
        <v>42224.208333333336</v>
      </c>
      <c r="B15" s="223">
        <v>1620</v>
      </c>
      <c r="C15" s="243">
        <f t="shared" si="11"/>
        <v>41290560</v>
      </c>
      <c r="D15" s="243">
        <f t="shared" si="12"/>
        <v>160.60980255626987</v>
      </c>
      <c r="E15" s="244">
        <f t="shared" si="13"/>
        <v>45.571707318174596</v>
      </c>
      <c r="F15" s="241">
        <f t="shared" si="14"/>
        <v>1.8098025562698332</v>
      </c>
      <c r="G15" s="241">
        <f t="shared" si="15"/>
        <v>115.03809523809522</v>
      </c>
      <c r="H15" s="241">
        <v>2</v>
      </c>
      <c r="I15" s="241">
        <f t="shared" si="8"/>
        <v>37.992146596858646</v>
      </c>
      <c r="J15" s="241">
        <f t="shared" si="9"/>
        <v>3.9921465968586434</v>
      </c>
      <c r="K15" s="231">
        <f t="shared" si="10"/>
        <v>20.662899040000003</v>
      </c>
      <c r="L15" s="231">
        <v>30.666666666666668</v>
      </c>
      <c r="M15" s="231">
        <v>2E-3</v>
      </c>
      <c r="N15" s="231">
        <v>5.3809523809523812E-3</v>
      </c>
      <c r="O15" s="231">
        <v>0.6</v>
      </c>
      <c r="P15" s="231">
        <v>2E-3</v>
      </c>
      <c r="Q15" s="231">
        <v>3.0000000000000001E-3</v>
      </c>
      <c r="R15" s="231">
        <v>67</v>
      </c>
      <c r="S15" s="231">
        <v>1.4904761904761905E-2</v>
      </c>
      <c r="T15" s="231">
        <v>1.2857142857142857E-2</v>
      </c>
      <c r="U15" s="231">
        <v>3.1428571428571431E-2</v>
      </c>
      <c r="V15" s="231">
        <v>13.095238095238095</v>
      </c>
      <c r="W15" s="231">
        <v>4.238095238095238E-2</v>
      </c>
      <c r="X15" s="231">
        <v>14.952380952380953</v>
      </c>
      <c r="Y15" s="231">
        <v>0.85761904761904761</v>
      </c>
      <c r="Z15" s="231">
        <v>8.0000000000000007E-5</v>
      </c>
      <c r="AA15" s="231">
        <v>2.0952380952380953E-3</v>
      </c>
      <c r="AB15" s="231">
        <v>0.1055</v>
      </c>
      <c r="AC15" s="231">
        <v>14.685714285714285</v>
      </c>
      <c r="AD15" s="231">
        <v>2.8419047619047616E-3</v>
      </c>
      <c r="AE15" s="231">
        <v>5.7142857142857147E-4</v>
      </c>
      <c r="AF15" s="231">
        <v>18.399999999999999</v>
      </c>
      <c r="AG15" s="231">
        <v>4.9827055555555554E-4</v>
      </c>
      <c r="AH15" s="231">
        <v>4.8787142857142855E-2</v>
      </c>
      <c r="AI15" s="231">
        <v>7.7857142857142861E-2</v>
      </c>
      <c r="AJ15" s="223" t="s">
        <v>185</v>
      </c>
      <c r="AK15" s="223"/>
      <c r="AL15" s="258">
        <v>1.0439429928741093</v>
      </c>
      <c r="AM15" s="235">
        <f>AM14+AP15</f>
        <v>3.9921465968586434</v>
      </c>
      <c r="AN15" s="238">
        <f t="shared" si="16"/>
        <v>37.992146596858646</v>
      </c>
      <c r="AO15" s="232">
        <v>7.9581151832460797E-2</v>
      </c>
      <c r="AP15" s="232">
        <f t="shared" si="7"/>
        <v>1.98952879581152</v>
      </c>
    </row>
    <row r="16" spans="1:54" ht="14.25" customHeight="1" x14ac:dyDescent="0.2">
      <c r="A16" s="246">
        <v>42224.21875</v>
      </c>
      <c r="B16" s="223">
        <v>1630</v>
      </c>
      <c r="C16" s="243">
        <f t="shared" si="11"/>
        <v>41545440</v>
      </c>
      <c r="D16" s="243">
        <f t="shared" si="12"/>
        <v>161.41762511253964</v>
      </c>
      <c r="E16" s="244">
        <f t="shared" si="13"/>
        <v>46.341434636349199</v>
      </c>
      <c r="F16" s="241">
        <f t="shared" si="14"/>
        <v>1.8176251125396732</v>
      </c>
      <c r="G16" s="241">
        <f t="shared" si="15"/>
        <v>115.07619047619046</v>
      </c>
      <c r="H16" s="241">
        <v>2</v>
      </c>
      <c r="I16" s="241">
        <f t="shared" si="8"/>
        <v>39.955497382198963</v>
      </c>
      <c r="J16" s="241">
        <f t="shared" si="9"/>
        <v>5.9554973821989616</v>
      </c>
      <c r="K16" s="231">
        <f t="shared" si="10"/>
        <v>22.541344407272732</v>
      </c>
      <c r="L16" s="231">
        <v>30.333333333333336</v>
      </c>
      <c r="M16" s="231">
        <v>2E-3</v>
      </c>
      <c r="N16" s="231">
        <v>5.7619047619047624E-3</v>
      </c>
      <c r="O16" s="231">
        <v>0.6</v>
      </c>
      <c r="P16" s="231">
        <v>2E-3</v>
      </c>
      <c r="Q16" s="231">
        <v>3.0000000000000001E-3</v>
      </c>
      <c r="R16" s="231">
        <v>67</v>
      </c>
      <c r="S16" s="231">
        <v>1.4809523809523811E-2</v>
      </c>
      <c r="T16" s="231">
        <v>1.2714285714285714E-2</v>
      </c>
      <c r="U16" s="231">
        <v>3.2857142857142863E-2</v>
      </c>
      <c r="V16" s="231">
        <v>14.19047619047619</v>
      </c>
      <c r="W16" s="231">
        <v>5.5761904761904763E-2</v>
      </c>
      <c r="X16" s="231">
        <v>14.904761904761905</v>
      </c>
      <c r="Y16" s="231">
        <v>0.85523809523809524</v>
      </c>
      <c r="Z16" s="231">
        <v>8.0000000000000007E-5</v>
      </c>
      <c r="AA16" s="231">
        <v>2.1904761904761906E-3</v>
      </c>
      <c r="AB16" s="231">
        <v>0.10099999999999999</v>
      </c>
      <c r="AC16" s="231">
        <v>14.37142857142857</v>
      </c>
      <c r="AD16" s="231">
        <v>2.7838095238095235E-3</v>
      </c>
      <c r="AE16" s="231">
        <v>6.4285714285714293E-4</v>
      </c>
      <c r="AF16" s="231">
        <v>18.799999999999997</v>
      </c>
      <c r="AG16" s="231">
        <v>4.9654111111111106E-4</v>
      </c>
      <c r="AH16" s="231">
        <v>5.0574285714285711E-2</v>
      </c>
      <c r="AI16" s="231">
        <v>7.571428571428572E-2</v>
      </c>
      <c r="AK16" s="223"/>
      <c r="AL16" s="258">
        <v>1.0451306413301662</v>
      </c>
      <c r="AM16" s="235">
        <f t="shared" ref="AM16:AM36" si="17">AM15+AP16</f>
        <v>5.9554973821989616</v>
      </c>
      <c r="AN16" s="238">
        <f t="shared" si="16"/>
        <v>39.955497382198963</v>
      </c>
      <c r="AO16" s="232">
        <v>7.8534031413612718E-2</v>
      </c>
      <c r="AP16" s="232">
        <f t="shared" si="7"/>
        <v>1.963350785340318</v>
      </c>
    </row>
    <row r="17" spans="1:42" ht="14.25" customHeight="1" x14ac:dyDescent="0.2">
      <c r="A17" s="246">
        <v>42224.229166666664</v>
      </c>
      <c r="B17" s="223">
        <v>1640</v>
      </c>
      <c r="C17" s="243">
        <f t="shared" si="11"/>
        <v>41800320</v>
      </c>
      <c r="D17" s="243">
        <f t="shared" si="12"/>
        <v>162.22544766880949</v>
      </c>
      <c r="E17" s="244">
        <f t="shared" si="13"/>
        <v>47.111161954523816</v>
      </c>
      <c r="F17" s="241">
        <f t="shared" si="14"/>
        <v>1.8254476688095274</v>
      </c>
      <c r="G17" s="241">
        <f t="shared" si="15"/>
        <v>115.1142857142857</v>
      </c>
      <c r="H17" s="241">
        <v>2</v>
      </c>
      <c r="I17" s="241">
        <f t="shared" si="8"/>
        <v>41.892670157068075</v>
      </c>
      <c r="J17" s="241">
        <f t="shared" si="9"/>
        <v>7.8926701570680731</v>
      </c>
      <c r="K17" s="231">
        <f t="shared" si="10"/>
        <v>24.41978977454546</v>
      </c>
      <c r="L17" s="231">
        <v>30.000000000000004</v>
      </c>
      <c r="M17" s="231">
        <v>2E-3</v>
      </c>
      <c r="N17" s="231">
        <v>6.1428571428571435E-3</v>
      </c>
      <c r="O17" s="231">
        <v>0.6</v>
      </c>
      <c r="P17" s="231">
        <v>2E-3</v>
      </c>
      <c r="Q17" s="231">
        <v>3.0000000000000001E-3</v>
      </c>
      <c r="R17" s="231">
        <v>67</v>
      </c>
      <c r="S17" s="231">
        <v>1.4714285714285716E-2</v>
      </c>
      <c r="T17" s="231">
        <v>1.2571428571428572E-2</v>
      </c>
      <c r="U17" s="231">
        <v>3.4285714285714294E-2</v>
      </c>
      <c r="V17" s="231">
        <v>15.285714285714285</v>
      </c>
      <c r="W17" s="231">
        <v>6.9142857142857145E-2</v>
      </c>
      <c r="X17" s="231">
        <v>14.857142857142858</v>
      </c>
      <c r="Y17" s="231">
        <v>0.85285714285714287</v>
      </c>
      <c r="Z17" s="231">
        <v>8.0000000000000007E-5</v>
      </c>
      <c r="AA17" s="231">
        <v>2.2857142857142859E-3</v>
      </c>
      <c r="AB17" s="231">
        <v>9.6499999999999989E-2</v>
      </c>
      <c r="AC17" s="231">
        <v>14.057142857142855</v>
      </c>
      <c r="AD17" s="231">
        <v>2.7257142857142853E-3</v>
      </c>
      <c r="AE17" s="231">
        <v>7.1428571428571439E-4</v>
      </c>
      <c r="AF17" s="231">
        <v>19.199999999999996</v>
      </c>
      <c r="AG17" s="231">
        <v>4.9481166666666659E-4</v>
      </c>
      <c r="AH17" s="231">
        <v>5.2361428571428566E-2</v>
      </c>
      <c r="AI17" s="231">
        <v>7.3571428571428579E-2</v>
      </c>
      <c r="AK17" s="223"/>
      <c r="AL17" s="258">
        <v>1.0463182897862233</v>
      </c>
      <c r="AM17" s="235">
        <f t="shared" si="17"/>
        <v>7.8926701570680731</v>
      </c>
      <c r="AN17" s="238">
        <f t="shared" si="16"/>
        <v>41.892670157068075</v>
      </c>
      <c r="AO17" s="232">
        <v>7.7486910994764457E-2</v>
      </c>
      <c r="AP17" s="232">
        <f t="shared" si="7"/>
        <v>1.9371727748691114</v>
      </c>
    </row>
    <row r="18" spans="1:42" ht="14.25" customHeight="1" x14ac:dyDescent="0.2">
      <c r="A18" s="246">
        <v>42224.239583333336</v>
      </c>
      <c r="B18" s="223">
        <v>1610</v>
      </c>
      <c r="C18" s="243">
        <f t="shared" si="11"/>
        <v>41035680.000000007</v>
      </c>
      <c r="D18" s="243">
        <f t="shared" si="12"/>
        <v>163.00169308222223</v>
      </c>
      <c r="E18" s="244">
        <f t="shared" si="13"/>
        <v>47.849312129841259</v>
      </c>
      <c r="F18" s="241">
        <f t="shared" si="14"/>
        <v>1.8016930822222079</v>
      </c>
      <c r="G18" s="241">
        <f t="shared" si="15"/>
        <v>115.15238095238095</v>
      </c>
      <c r="H18" s="241">
        <v>2</v>
      </c>
      <c r="I18" s="241">
        <f t="shared" si="8"/>
        <v>43.790575916230381</v>
      </c>
      <c r="J18" s="241">
        <f t="shared" si="9"/>
        <v>9.7905759162303791</v>
      </c>
      <c r="K18" s="231">
        <f t="shared" si="10"/>
        <v>26.298235141818189</v>
      </c>
      <c r="L18" s="231">
        <v>29.666666666666671</v>
      </c>
      <c r="M18" s="231">
        <v>2E-3</v>
      </c>
      <c r="N18" s="231">
        <v>6.5238095238095246E-3</v>
      </c>
      <c r="O18" s="231">
        <v>0.6</v>
      </c>
      <c r="P18" s="231">
        <v>2E-3</v>
      </c>
      <c r="Q18" s="231">
        <v>3.0000000000000001E-3</v>
      </c>
      <c r="R18" s="231">
        <v>67</v>
      </c>
      <c r="S18" s="231">
        <v>1.4619047619047622E-2</v>
      </c>
      <c r="T18" s="231">
        <v>1.2428571428571429E-2</v>
      </c>
      <c r="U18" s="231">
        <v>3.5714285714285726E-2</v>
      </c>
      <c r="V18" s="231">
        <v>16.38095238095238</v>
      </c>
      <c r="W18" s="231">
        <v>8.2523809523809527E-2</v>
      </c>
      <c r="X18" s="231">
        <v>14.80952380952381</v>
      </c>
      <c r="Y18" s="231">
        <v>0.8504761904761905</v>
      </c>
      <c r="Z18" s="231">
        <v>8.0000000000000007E-5</v>
      </c>
      <c r="AA18" s="231">
        <v>2.3809523809523812E-3</v>
      </c>
      <c r="AB18" s="231">
        <v>9.1999999999999985E-2</v>
      </c>
      <c r="AC18" s="231">
        <v>13.74285714285714</v>
      </c>
      <c r="AD18" s="231">
        <v>2.6676190476190471E-3</v>
      </c>
      <c r="AE18" s="231">
        <v>7.8571428571428585E-4</v>
      </c>
      <c r="AF18" s="231">
        <v>19.599999999999994</v>
      </c>
      <c r="AG18" s="231">
        <v>4.9308222222222212E-4</v>
      </c>
      <c r="AH18" s="229">
        <v>4.7E-2</v>
      </c>
      <c r="AI18" s="229">
        <v>4.7E-2</v>
      </c>
      <c r="AK18" s="228"/>
      <c r="AL18" s="258">
        <v>1.0480997624703088</v>
      </c>
      <c r="AM18" s="235">
        <f t="shared" si="17"/>
        <v>9.7905759162303791</v>
      </c>
      <c r="AN18" s="238">
        <f t="shared" si="16"/>
        <v>43.790575916230381</v>
      </c>
      <c r="AO18" s="232">
        <v>7.5916230366492241E-2</v>
      </c>
      <c r="AP18" s="232">
        <f t="shared" si="7"/>
        <v>1.8979057591623061</v>
      </c>
    </row>
    <row r="19" spans="1:42" s="225" customFormat="1" ht="14.25" customHeight="1" x14ac:dyDescent="0.2">
      <c r="A19" s="246">
        <v>42224.25</v>
      </c>
      <c r="B19" s="236">
        <v>1640</v>
      </c>
      <c r="C19" s="243">
        <f>B19*0.02832*15*60*1000</f>
        <v>41800320</v>
      </c>
      <c r="D19" s="243">
        <f>SUM(L19:AI19)</f>
        <v>163.81543098914139</v>
      </c>
      <c r="E19" s="244">
        <f>SUM(L19:Q19,S19:W19,Y19:AB19,AD19:AE19,AG19:AI19)</f>
        <v>48.624954798665222</v>
      </c>
      <c r="F19" s="241">
        <f>E19-L19-V19</f>
        <v>1.815430989141408</v>
      </c>
      <c r="G19" s="241">
        <f>R19+X19+AC19+AF19</f>
        <v>115.19047619047618</v>
      </c>
      <c r="H19" s="241">
        <v>2</v>
      </c>
      <c r="I19" s="241">
        <f t="shared" si="8"/>
        <v>45.649214659685882</v>
      </c>
      <c r="J19" s="241">
        <f t="shared" si="9"/>
        <v>11.64921465968588</v>
      </c>
      <c r="K19" s="231">
        <f t="shared" si="10"/>
        <v>28.176680509090918</v>
      </c>
      <c r="L19" s="231">
        <v>29.333333333333339</v>
      </c>
      <c r="M19" s="231">
        <v>2E-3</v>
      </c>
      <c r="N19" s="231">
        <v>6.9047619047619057E-3</v>
      </c>
      <c r="O19" s="231">
        <v>0.6</v>
      </c>
      <c r="P19" s="231">
        <v>2E-3</v>
      </c>
      <c r="Q19" s="231">
        <v>3.0000000000000001E-3</v>
      </c>
      <c r="R19" s="231">
        <v>67</v>
      </c>
      <c r="S19" s="231">
        <v>1.4523809523809527E-2</v>
      </c>
      <c r="T19" s="231">
        <v>1.2285714285714287E-2</v>
      </c>
      <c r="U19" s="231">
        <v>3.7142857142857158E-2</v>
      </c>
      <c r="V19" s="231">
        <v>17.476190476190474</v>
      </c>
      <c r="W19" s="231">
        <v>9.5904761904761909E-2</v>
      </c>
      <c r="X19" s="231">
        <v>14.761904761904763</v>
      </c>
      <c r="Y19" s="231">
        <v>0.84809523809523812</v>
      </c>
      <c r="Z19" s="231">
        <v>8.0000000000000007E-5</v>
      </c>
      <c r="AA19" s="231">
        <v>2.4761904761904764E-3</v>
      </c>
      <c r="AB19" s="231">
        <v>8.7499999999999981E-2</v>
      </c>
      <c r="AC19" s="231">
        <v>13.428571428571425</v>
      </c>
      <c r="AD19" s="231">
        <v>2.609523809523809E-3</v>
      </c>
      <c r="AE19" s="231">
        <v>8.5714285714285732E-4</v>
      </c>
      <c r="AF19" s="231">
        <v>19.999999999999993</v>
      </c>
      <c r="AG19" s="231">
        <v>4.9135277777777764E-4</v>
      </c>
      <c r="AH19" s="231">
        <v>4.6870545454545456E-2</v>
      </c>
      <c r="AI19" s="231">
        <v>5.2689090909090908E-2</v>
      </c>
      <c r="AJ19" s="236"/>
      <c r="AK19" s="236"/>
      <c r="AL19" s="258">
        <v>1.0498812351543942</v>
      </c>
      <c r="AM19" s="235">
        <f t="shared" si="17"/>
        <v>11.64921465968588</v>
      </c>
      <c r="AN19" s="238">
        <f t="shared" si="16"/>
        <v>45.649214659685882</v>
      </c>
      <c r="AO19" s="232">
        <v>7.4345549738220038E-2</v>
      </c>
      <c r="AP19" s="232">
        <f t="shared" si="7"/>
        <v>1.858638743455501</v>
      </c>
    </row>
    <row r="20" spans="1:42" ht="14.25" customHeight="1" x14ac:dyDescent="0.2">
      <c r="A20" s="237">
        <v>42224.260416666664</v>
      </c>
      <c r="B20" s="223">
        <v>1660</v>
      </c>
      <c r="C20" s="227">
        <f t="shared" ref="C20:C83" si="18">B20*0.02832*15*60*1000</f>
        <v>42310080</v>
      </c>
      <c r="D20" s="227">
        <f t="shared" ref="D20:D83" si="19">SUM(L20:AI20)</f>
        <v>164.62916889606055</v>
      </c>
      <c r="E20" s="228">
        <f t="shared" ref="E20:E83" si="20">SUM(L20:Q20,S20:W20,Y20:AB20,AD20:AE20,AG20:AI20)</f>
        <v>49.400597467489185</v>
      </c>
      <c r="F20" s="239">
        <f t="shared" ref="F20:F83" si="21">E20-L20-V20</f>
        <v>1.8291688960606081</v>
      </c>
      <c r="G20" s="239">
        <f t="shared" ref="G20:G83" si="22">R20+X20+AC20+AF20</f>
        <v>115.22857142857143</v>
      </c>
      <c r="H20" s="241">
        <v>2</v>
      </c>
      <c r="I20" s="241">
        <f t="shared" si="8"/>
        <v>47.442408376963371</v>
      </c>
      <c r="J20" s="241">
        <f t="shared" si="9"/>
        <v>13.442408376963369</v>
      </c>
      <c r="K20" s="231">
        <f t="shared" si="10"/>
        <v>30.055125876363647</v>
      </c>
      <c r="L20" s="231">
        <v>29.000000000000007</v>
      </c>
      <c r="M20" s="231">
        <v>2E-3</v>
      </c>
      <c r="N20" s="231">
        <v>7.2857142857142869E-3</v>
      </c>
      <c r="O20" s="231">
        <v>0.6</v>
      </c>
      <c r="P20" s="231">
        <v>2E-3</v>
      </c>
      <c r="Q20" s="231">
        <v>3.0000000000000001E-3</v>
      </c>
      <c r="R20" s="231">
        <v>67</v>
      </c>
      <c r="S20" s="231">
        <v>1.4428571428571433E-2</v>
      </c>
      <c r="T20" s="231">
        <v>1.2142857142857144E-2</v>
      </c>
      <c r="U20" s="231">
        <v>3.857142857142859E-2</v>
      </c>
      <c r="V20" s="231">
        <v>18.571428571428569</v>
      </c>
      <c r="W20" s="231">
        <v>0.10928571428571429</v>
      </c>
      <c r="X20" s="231">
        <v>14.714285714285715</v>
      </c>
      <c r="Y20" s="231">
        <v>0.84571428571428575</v>
      </c>
      <c r="Z20" s="231">
        <v>8.0000000000000007E-5</v>
      </c>
      <c r="AA20" s="231">
        <v>2.5714285714285717E-3</v>
      </c>
      <c r="AB20" s="231">
        <v>8.2999999999999977E-2</v>
      </c>
      <c r="AC20" s="231">
        <v>13.11428571428571</v>
      </c>
      <c r="AD20" s="231">
        <v>2.5514285714285708E-3</v>
      </c>
      <c r="AE20" s="231">
        <v>9.2857142857142878E-4</v>
      </c>
      <c r="AF20" s="231">
        <v>20.399999999999991</v>
      </c>
      <c r="AG20" s="231">
        <v>4.8962333333333317E-4</v>
      </c>
      <c r="AH20" s="231">
        <v>4.6741090909090913E-2</v>
      </c>
      <c r="AI20" s="231">
        <v>5.8378181818181815E-2</v>
      </c>
      <c r="AJ20" s="238"/>
      <c r="AK20" s="223"/>
      <c r="AL20" s="258">
        <v>1.0528503562945368</v>
      </c>
      <c r="AM20" s="235">
        <f t="shared" si="17"/>
        <v>13.442408376963369</v>
      </c>
      <c r="AN20" s="238">
        <f t="shared" si="16"/>
        <v>47.442408376963371</v>
      </c>
      <c r="AO20" s="232">
        <v>7.172774869109956E-2</v>
      </c>
      <c r="AP20" s="232">
        <f t="shared" si="7"/>
        <v>1.793193717277489</v>
      </c>
    </row>
    <row r="21" spans="1:42" ht="14.25" customHeight="1" x14ac:dyDescent="0.2">
      <c r="A21" s="237">
        <v>42224.27083321759</v>
      </c>
      <c r="B21" s="223">
        <v>1660</v>
      </c>
      <c r="C21" s="227">
        <f t="shared" si="18"/>
        <v>42310080</v>
      </c>
      <c r="D21" s="227">
        <f t="shared" si="19"/>
        <v>165.44290680297979</v>
      </c>
      <c r="E21" s="228">
        <f t="shared" si="20"/>
        <v>50.176240136313133</v>
      </c>
      <c r="F21" s="239">
        <f t="shared" si="21"/>
        <v>1.8429068029797939</v>
      </c>
      <c r="G21" s="239">
        <f t="shared" si="22"/>
        <v>115.26666666666665</v>
      </c>
      <c r="H21" s="241">
        <v>2</v>
      </c>
      <c r="I21" s="241">
        <f t="shared" si="8"/>
        <v>49.170157068062849</v>
      </c>
      <c r="J21" s="241">
        <f t="shared" si="9"/>
        <v>15.170157068062846</v>
      </c>
      <c r="K21" s="231">
        <f t="shared" si="10"/>
        <v>31.933571243636376</v>
      </c>
      <c r="L21" s="231">
        <v>28.666666666666675</v>
      </c>
      <c r="M21" s="231">
        <v>2E-3</v>
      </c>
      <c r="N21" s="231">
        <v>7.666666666666668E-3</v>
      </c>
      <c r="O21" s="231">
        <v>0.6</v>
      </c>
      <c r="P21" s="231">
        <v>2E-3</v>
      </c>
      <c r="Q21" s="231">
        <v>3.0000000000000001E-3</v>
      </c>
      <c r="R21" s="231">
        <v>67</v>
      </c>
      <c r="S21" s="231">
        <v>1.4333333333333339E-2</v>
      </c>
      <c r="T21" s="231">
        <v>1.2000000000000002E-2</v>
      </c>
      <c r="U21" s="231">
        <v>4.0000000000000022E-2</v>
      </c>
      <c r="V21" s="231">
        <v>19.666666666666664</v>
      </c>
      <c r="W21" s="231">
        <v>0.12266666666666667</v>
      </c>
      <c r="X21" s="231">
        <v>14.666666666666668</v>
      </c>
      <c r="Y21" s="231">
        <v>0.84333333333333338</v>
      </c>
      <c r="Z21" s="231">
        <v>8.0000000000000007E-5</v>
      </c>
      <c r="AA21" s="231">
        <v>2.666666666666667E-3</v>
      </c>
      <c r="AB21" s="231">
        <v>7.8499999999999973E-2</v>
      </c>
      <c r="AC21" s="231">
        <v>12.799999999999995</v>
      </c>
      <c r="AD21" s="231">
        <v>2.4933333333333326E-3</v>
      </c>
      <c r="AE21" s="231">
        <v>1.0000000000000002E-3</v>
      </c>
      <c r="AF21" s="231">
        <v>20.79999999999999</v>
      </c>
      <c r="AG21" s="231">
        <v>4.8789388888888875E-4</v>
      </c>
      <c r="AH21" s="231">
        <v>4.6611636363636369E-2</v>
      </c>
      <c r="AI21" s="231">
        <v>6.4067272727272723E-2</v>
      </c>
      <c r="AJ21" s="238"/>
      <c r="AK21" s="223"/>
      <c r="AL21" s="258">
        <v>1.0558194774346794</v>
      </c>
      <c r="AM21" s="235">
        <f t="shared" si="17"/>
        <v>15.170157068062846</v>
      </c>
      <c r="AN21" s="238">
        <f t="shared" si="16"/>
        <v>49.170157068062849</v>
      </c>
      <c r="AO21" s="232">
        <v>6.9109947643979083E-2</v>
      </c>
      <c r="AP21" s="232">
        <f t="shared" si="7"/>
        <v>1.727748691099477</v>
      </c>
    </row>
    <row r="22" spans="1:42" ht="14.25" customHeight="1" x14ac:dyDescent="0.2">
      <c r="A22" s="237">
        <v>42224.281249826388</v>
      </c>
      <c r="B22" s="223">
        <v>1620</v>
      </c>
      <c r="C22" s="227">
        <f t="shared" si="18"/>
        <v>41290560</v>
      </c>
      <c r="D22" s="227">
        <f t="shared" si="19"/>
        <v>166.25664470989904</v>
      </c>
      <c r="E22" s="228">
        <f t="shared" si="20"/>
        <v>50.951882805137089</v>
      </c>
      <c r="F22" s="239">
        <f t="shared" si="21"/>
        <v>1.8566447098989869</v>
      </c>
      <c r="G22" s="239">
        <f t="shared" si="22"/>
        <v>115.30476190476189</v>
      </c>
      <c r="H22" s="241">
        <v>2</v>
      </c>
      <c r="I22" s="241">
        <f t="shared" si="8"/>
        <v>50.819371727748717</v>
      </c>
      <c r="J22" s="241">
        <f t="shared" si="9"/>
        <v>16.819371727748713</v>
      </c>
      <c r="K22" s="231">
        <f t="shared" si="10"/>
        <v>33.812016610909104</v>
      </c>
      <c r="L22" s="231">
        <v>28.333333333333343</v>
      </c>
      <c r="M22" s="231">
        <v>2E-3</v>
      </c>
      <c r="N22" s="231">
        <v>8.0476190476190482E-3</v>
      </c>
      <c r="O22" s="231">
        <v>0.6</v>
      </c>
      <c r="P22" s="231">
        <v>2E-3</v>
      </c>
      <c r="Q22" s="231">
        <v>3.0000000000000001E-3</v>
      </c>
      <c r="R22" s="231">
        <v>67</v>
      </c>
      <c r="S22" s="231">
        <v>1.4238095238095244E-2</v>
      </c>
      <c r="T22" s="231">
        <v>1.1857142857142859E-2</v>
      </c>
      <c r="U22" s="231">
        <v>4.1428571428571453E-2</v>
      </c>
      <c r="V22" s="231">
        <v>20.761904761904759</v>
      </c>
      <c r="W22" s="231">
        <v>0.13604761904761906</v>
      </c>
      <c r="X22" s="231">
        <v>14.61904761904762</v>
      </c>
      <c r="Y22" s="231">
        <v>0.84095238095238101</v>
      </c>
      <c r="Z22" s="231">
        <v>8.0000000000000007E-5</v>
      </c>
      <c r="AA22" s="231">
        <v>2.7619047619047623E-3</v>
      </c>
      <c r="AB22" s="231">
        <v>7.3999999999999969E-2</v>
      </c>
      <c r="AC22" s="231">
        <v>12.48571428571428</v>
      </c>
      <c r="AD22" s="231">
        <v>2.4352380952380945E-3</v>
      </c>
      <c r="AE22" s="231">
        <v>1.0714285714285717E-3</v>
      </c>
      <c r="AF22" s="231">
        <v>21.199999999999989</v>
      </c>
      <c r="AG22" s="231">
        <v>4.8616444444444433E-4</v>
      </c>
      <c r="AH22" s="231">
        <v>4.6482181818181825E-2</v>
      </c>
      <c r="AI22" s="231">
        <v>6.975636363636363E-2</v>
      </c>
      <c r="AJ22" s="238"/>
      <c r="AK22" s="223"/>
      <c r="AL22" s="258">
        <v>1.0593824228028503</v>
      </c>
      <c r="AM22" s="235">
        <f>AM21+AP22</f>
        <v>16.819371727748713</v>
      </c>
      <c r="AN22" s="238">
        <f t="shared" si="16"/>
        <v>50.819371727748717</v>
      </c>
      <c r="AO22" s="232">
        <v>6.5968586387434663E-2</v>
      </c>
      <c r="AP22" s="232">
        <f t="shared" si="7"/>
        <v>1.6492146596858666</v>
      </c>
    </row>
    <row r="23" spans="1:42" ht="14.25" customHeight="1" x14ac:dyDescent="0.2">
      <c r="A23" s="237">
        <v>42224.291666435187</v>
      </c>
      <c r="B23" s="223">
        <v>1620</v>
      </c>
      <c r="C23" s="227">
        <f t="shared" si="18"/>
        <v>41290560</v>
      </c>
      <c r="D23" s="227">
        <f t="shared" si="19"/>
        <v>167.07038261681822</v>
      </c>
      <c r="E23" s="228">
        <f t="shared" si="20"/>
        <v>51.727525473961038</v>
      </c>
      <c r="F23" s="239">
        <f t="shared" si="21"/>
        <v>1.8703826168181727</v>
      </c>
      <c r="G23" s="239">
        <f t="shared" si="22"/>
        <v>115.34285714285713</v>
      </c>
      <c r="H23" s="241">
        <v>2</v>
      </c>
      <c r="I23" s="241">
        <f t="shared" si="8"/>
        <v>52.390052356020973</v>
      </c>
      <c r="J23" s="241">
        <f t="shared" si="9"/>
        <v>18.39005235602097</v>
      </c>
      <c r="K23" s="231">
        <f t="shared" si="10"/>
        <v>35.69046197818183</v>
      </c>
      <c r="L23" s="231">
        <v>28.000000000000011</v>
      </c>
      <c r="M23" s="231">
        <v>2E-3</v>
      </c>
      <c r="N23" s="231">
        <v>8.4285714285714294E-3</v>
      </c>
      <c r="O23" s="231">
        <v>0.6</v>
      </c>
      <c r="P23" s="231">
        <v>2E-3</v>
      </c>
      <c r="Q23" s="231">
        <v>3.0000000000000001E-3</v>
      </c>
      <c r="R23" s="231">
        <v>67</v>
      </c>
      <c r="S23" s="231">
        <v>1.414285714285715E-2</v>
      </c>
      <c r="T23" s="231">
        <v>1.1714285714285717E-2</v>
      </c>
      <c r="U23" s="231">
        <v>4.2857142857142885E-2</v>
      </c>
      <c r="V23" s="231">
        <v>21.857142857142854</v>
      </c>
      <c r="W23" s="231">
        <v>0.14942857142857144</v>
      </c>
      <c r="X23" s="231">
        <v>14.571428571428573</v>
      </c>
      <c r="Y23" s="231">
        <v>0.83857142857142863</v>
      </c>
      <c r="Z23" s="231">
        <v>8.0000000000000007E-5</v>
      </c>
      <c r="AA23" s="231">
        <v>2.8571428571428576E-3</v>
      </c>
      <c r="AB23" s="231">
        <v>6.9499999999999965E-2</v>
      </c>
      <c r="AC23" s="231">
        <v>12.171428571428565</v>
      </c>
      <c r="AD23" s="231">
        <v>2.3771428571428563E-3</v>
      </c>
      <c r="AE23" s="231">
        <v>1.1428571428571432E-3</v>
      </c>
      <c r="AF23" s="231">
        <v>21.599999999999987</v>
      </c>
      <c r="AG23" s="231">
        <v>4.8443499999999991E-4</v>
      </c>
      <c r="AH23" s="231">
        <v>4.6352727272727282E-2</v>
      </c>
      <c r="AI23" s="231">
        <v>7.5445454545454538E-2</v>
      </c>
      <c r="AJ23" s="238"/>
      <c r="AK23" s="223"/>
      <c r="AL23" s="258">
        <v>1.0629453681710213</v>
      </c>
      <c r="AM23" s="235">
        <f t="shared" si="17"/>
        <v>18.39005235602097</v>
      </c>
      <c r="AN23" s="238">
        <f t="shared" si="16"/>
        <v>52.390052356020973</v>
      </c>
      <c r="AO23" s="232">
        <v>6.2827225130890257E-2</v>
      </c>
      <c r="AP23" s="232">
        <f t="shared" si="7"/>
        <v>1.5706806282722565</v>
      </c>
    </row>
    <row r="24" spans="1:42" ht="14.25" customHeight="1" x14ac:dyDescent="0.2">
      <c r="A24" s="237">
        <v>42224.302083043978</v>
      </c>
      <c r="B24" s="223">
        <v>1600</v>
      </c>
      <c r="C24" s="227">
        <f t="shared" si="18"/>
        <v>40780800</v>
      </c>
      <c r="D24" s="227">
        <f t="shared" si="19"/>
        <v>167.88412052373738</v>
      </c>
      <c r="E24" s="228">
        <f t="shared" si="20"/>
        <v>52.503168142784993</v>
      </c>
      <c r="F24" s="239">
        <f t="shared" si="21"/>
        <v>1.8841205237373657</v>
      </c>
      <c r="G24" s="239">
        <f t="shared" si="22"/>
        <v>115.38095238095235</v>
      </c>
      <c r="H24" s="241">
        <v>2</v>
      </c>
      <c r="I24" s="241">
        <f t="shared" si="8"/>
        <v>53.856020942408406</v>
      </c>
      <c r="J24" s="241">
        <f t="shared" si="9"/>
        <v>19.85602094240841</v>
      </c>
      <c r="K24" s="231">
        <f t="shared" si="10"/>
        <v>37.568907345454555</v>
      </c>
      <c r="L24" s="231">
        <v>27.666666666666679</v>
      </c>
      <c r="M24" s="231">
        <v>2E-3</v>
      </c>
      <c r="N24" s="231">
        <v>8.8095238095238105E-3</v>
      </c>
      <c r="O24" s="231">
        <v>0.6</v>
      </c>
      <c r="P24" s="231">
        <v>2E-3</v>
      </c>
      <c r="Q24" s="231">
        <v>3.0000000000000001E-3</v>
      </c>
      <c r="R24" s="231">
        <v>67</v>
      </c>
      <c r="S24" s="231">
        <v>1.4047619047619055E-2</v>
      </c>
      <c r="T24" s="231">
        <v>1.1571428571428575E-2</v>
      </c>
      <c r="U24" s="231">
        <v>4.4285714285714317E-2</v>
      </c>
      <c r="V24" s="231">
        <v>22.952380952380949</v>
      </c>
      <c r="W24" s="231">
        <v>0.16280952380952382</v>
      </c>
      <c r="X24" s="231">
        <v>14.523809523809526</v>
      </c>
      <c r="Y24" s="231">
        <v>0.83619047619047626</v>
      </c>
      <c r="Z24" s="231">
        <v>8.0000000000000007E-5</v>
      </c>
      <c r="AA24" s="231">
        <v>2.9523809523809529E-3</v>
      </c>
      <c r="AB24" s="231">
        <v>6.4999999999999961E-2</v>
      </c>
      <c r="AC24" s="231">
        <v>11.857142857142851</v>
      </c>
      <c r="AD24" s="231">
        <v>2.3190476190476182E-3</v>
      </c>
      <c r="AE24" s="231">
        <v>1.2142857142857146E-3</v>
      </c>
      <c r="AF24" s="231">
        <v>21.999999999999986</v>
      </c>
      <c r="AG24" s="231">
        <v>4.8270555555555549E-4</v>
      </c>
      <c r="AH24" s="231">
        <v>4.6223272727272738E-2</v>
      </c>
      <c r="AI24" s="231">
        <v>8.1134545454545445E-2</v>
      </c>
      <c r="AJ24" s="238"/>
      <c r="AK24" s="223"/>
      <c r="AL24" s="258">
        <v>1.0676959619952493</v>
      </c>
      <c r="AM24" s="235">
        <f t="shared" si="17"/>
        <v>19.85602094240841</v>
      </c>
      <c r="AN24" s="238">
        <f t="shared" si="16"/>
        <v>53.856020942408406</v>
      </c>
      <c r="AO24" s="232">
        <v>5.863874345549757E-2</v>
      </c>
      <c r="AP24" s="232">
        <f t="shared" si="7"/>
        <v>1.4659685863874392</v>
      </c>
    </row>
    <row r="25" spans="1:42" ht="14.25" customHeight="1" x14ac:dyDescent="0.2">
      <c r="A25" s="237">
        <v>42224.312499652777</v>
      </c>
      <c r="B25" s="223">
        <v>1610</v>
      </c>
      <c r="C25" s="227">
        <f t="shared" si="18"/>
        <v>41035680.000000007</v>
      </c>
      <c r="D25" s="227">
        <f t="shared" si="19"/>
        <v>168.69785843065651</v>
      </c>
      <c r="E25" s="228">
        <f t="shared" si="20"/>
        <v>53.278810811608949</v>
      </c>
      <c r="F25" s="239">
        <f t="shared" si="21"/>
        <v>1.8978584306565587</v>
      </c>
      <c r="G25" s="239">
        <f t="shared" si="22"/>
        <v>115.4190476190476</v>
      </c>
      <c r="H25" s="241">
        <v>2</v>
      </c>
      <c r="I25" s="241">
        <f t="shared" si="8"/>
        <v>55.21727748691103</v>
      </c>
      <c r="J25" s="241">
        <f t="shared" si="9"/>
        <v>21.217277486911033</v>
      </c>
      <c r="K25" s="231">
        <f t="shared" si="10"/>
        <v>39.44735271272728</v>
      </c>
      <c r="L25" s="231">
        <v>27.333333333333346</v>
      </c>
      <c r="M25" s="231">
        <v>2E-3</v>
      </c>
      <c r="N25" s="231">
        <v>9.1904761904761916E-3</v>
      </c>
      <c r="O25" s="231">
        <v>0.6</v>
      </c>
      <c r="P25" s="231">
        <v>2E-3</v>
      </c>
      <c r="Q25" s="231">
        <v>3.0000000000000001E-3</v>
      </c>
      <c r="R25" s="231">
        <v>67</v>
      </c>
      <c r="S25" s="231">
        <v>1.3952380952380961E-2</v>
      </c>
      <c r="T25" s="231">
        <v>1.1428571428571432E-2</v>
      </c>
      <c r="U25" s="231">
        <v>4.5714285714285749E-2</v>
      </c>
      <c r="V25" s="231">
        <v>24.047619047619044</v>
      </c>
      <c r="W25" s="231">
        <v>0.1761904761904762</v>
      </c>
      <c r="X25" s="231">
        <v>14.476190476190478</v>
      </c>
      <c r="Y25" s="231">
        <v>0.83380952380952389</v>
      </c>
      <c r="Z25" s="231">
        <v>8.0000000000000007E-5</v>
      </c>
      <c r="AA25" s="231">
        <v>3.0476190476190481E-3</v>
      </c>
      <c r="AB25" s="231">
        <v>6.0499999999999964E-2</v>
      </c>
      <c r="AC25" s="231">
        <v>11.542857142857136</v>
      </c>
      <c r="AD25" s="231">
        <v>2.26095238095238E-3</v>
      </c>
      <c r="AE25" s="231">
        <v>1.2857142857142861E-3</v>
      </c>
      <c r="AF25" s="231">
        <v>22.399999999999984</v>
      </c>
      <c r="AG25" s="231">
        <v>4.8097611111111107E-4</v>
      </c>
      <c r="AH25" s="231">
        <v>4.6093818181818194E-2</v>
      </c>
      <c r="AI25" s="231">
        <v>8.6823636363636353E-2</v>
      </c>
      <c r="AJ25" s="238"/>
      <c r="AK25" s="223"/>
      <c r="AL25" s="258">
        <v>1.0724465558194773</v>
      </c>
      <c r="AM25" s="235">
        <f t="shared" si="17"/>
        <v>21.217277486911033</v>
      </c>
      <c r="AN25" s="238">
        <f t="shared" si="16"/>
        <v>55.21727748691103</v>
      </c>
      <c r="AO25" s="232">
        <v>5.445026178010489E-2</v>
      </c>
      <c r="AP25" s="232">
        <f t="shared" si="7"/>
        <v>1.3612565445026223</v>
      </c>
    </row>
    <row r="26" spans="1:42" ht="14.25" customHeight="1" x14ac:dyDescent="0.2">
      <c r="A26" s="237">
        <v>42224.322916261575</v>
      </c>
      <c r="B26" s="223">
        <v>1630</v>
      </c>
      <c r="C26" s="227">
        <f t="shared" si="18"/>
        <v>41545440</v>
      </c>
      <c r="D26" s="227">
        <f t="shared" si="19"/>
        <v>169.51159633757575</v>
      </c>
      <c r="E26" s="228">
        <f t="shared" si="20"/>
        <v>54.054453480432905</v>
      </c>
      <c r="F26" s="239">
        <f t="shared" si="21"/>
        <v>1.9115963375757516</v>
      </c>
      <c r="G26" s="239">
        <f t="shared" si="22"/>
        <v>115.45714285714283</v>
      </c>
      <c r="H26" s="241">
        <v>2</v>
      </c>
      <c r="I26" s="241">
        <f t="shared" si="8"/>
        <v>56.486910994764436</v>
      </c>
      <c r="J26" s="241">
        <f t="shared" si="9"/>
        <v>22.486910994764436</v>
      </c>
      <c r="K26" s="231">
        <f t="shared" si="10"/>
        <v>41.325798080000006</v>
      </c>
      <c r="L26" s="231">
        <v>27.000000000000014</v>
      </c>
      <c r="M26" s="231">
        <v>2E-3</v>
      </c>
      <c r="N26" s="231">
        <v>9.5714285714285727E-3</v>
      </c>
      <c r="O26" s="231">
        <v>0.6</v>
      </c>
      <c r="P26" s="231">
        <v>2E-3</v>
      </c>
      <c r="Q26" s="231">
        <v>3.0000000000000001E-3</v>
      </c>
      <c r="R26" s="231">
        <v>67</v>
      </c>
      <c r="S26" s="231">
        <v>1.3857142857142866E-2</v>
      </c>
      <c r="T26" s="231">
        <v>1.128571428571429E-2</v>
      </c>
      <c r="U26" s="231">
        <v>4.7142857142857181E-2</v>
      </c>
      <c r="V26" s="231">
        <v>25.142857142857139</v>
      </c>
      <c r="W26" s="231">
        <v>0.18957142857142859</v>
      </c>
      <c r="X26" s="231">
        <v>14.428571428571431</v>
      </c>
      <c r="Y26" s="231">
        <v>0.83142857142857152</v>
      </c>
      <c r="Z26" s="231">
        <v>8.0000000000000007E-5</v>
      </c>
      <c r="AA26" s="231">
        <v>3.1428571428571434E-3</v>
      </c>
      <c r="AB26" s="231">
        <v>5.5999999999999966E-2</v>
      </c>
      <c r="AC26" s="231">
        <v>11.228571428571421</v>
      </c>
      <c r="AD26" s="231">
        <v>2.2028571428571418E-3</v>
      </c>
      <c r="AE26" s="231">
        <v>1.3571428571428575E-3</v>
      </c>
      <c r="AF26" s="231">
        <v>22.799999999999983</v>
      </c>
      <c r="AG26" s="231">
        <v>4.7924666666666665E-4</v>
      </c>
      <c r="AH26" s="231">
        <v>4.596436363636365E-2</v>
      </c>
      <c r="AI26" s="231">
        <v>9.251272727272726E-2</v>
      </c>
      <c r="AJ26" s="238"/>
      <c r="AK26" s="223"/>
      <c r="AL26" s="258">
        <v>1.076603325415677</v>
      </c>
      <c r="AM26" s="235">
        <f t="shared" si="17"/>
        <v>22.486910994764436</v>
      </c>
      <c r="AN26" s="238">
        <f t="shared" si="16"/>
        <v>56.486910994764436</v>
      </c>
      <c r="AO26" s="232">
        <v>5.0785340314136146E-2</v>
      </c>
      <c r="AP26" s="232">
        <f t="shared" si="7"/>
        <v>1.2696335078534036</v>
      </c>
    </row>
    <row r="27" spans="1:42" ht="14.25" customHeight="1" x14ac:dyDescent="0.2">
      <c r="A27" s="237">
        <v>42224.333332870374</v>
      </c>
      <c r="B27" s="223">
        <v>1660</v>
      </c>
      <c r="C27" s="227">
        <f t="shared" si="18"/>
        <v>42310080</v>
      </c>
      <c r="D27" s="227">
        <f t="shared" si="19"/>
        <v>170.32533424449491</v>
      </c>
      <c r="E27" s="228">
        <f t="shared" si="20"/>
        <v>54.830096149256853</v>
      </c>
      <c r="F27" s="239">
        <f t="shared" si="21"/>
        <v>1.9253342444949375</v>
      </c>
      <c r="G27" s="239">
        <f t="shared" si="22"/>
        <v>115.49523809523808</v>
      </c>
      <c r="H27" s="241">
        <v>2</v>
      </c>
      <c r="I27" s="241">
        <f t="shared" si="8"/>
        <v>57.664921465968625</v>
      </c>
      <c r="J27" s="241">
        <f t="shared" si="9"/>
        <v>23.664921465968625</v>
      </c>
      <c r="K27" s="231">
        <f t="shared" si="10"/>
        <v>43.204243447272731</v>
      </c>
      <c r="L27" s="231">
        <v>26.666666666666682</v>
      </c>
      <c r="M27" s="231">
        <v>2E-3</v>
      </c>
      <c r="N27" s="231">
        <v>9.9523809523809539E-3</v>
      </c>
      <c r="O27" s="231">
        <v>0.6</v>
      </c>
      <c r="P27" s="231">
        <v>2E-3</v>
      </c>
      <c r="Q27" s="231">
        <v>3.0000000000000001E-3</v>
      </c>
      <c r="R27" s="231">
        <v>67</v>
      </c>
      <c r="S27" s="231">
        <v>1.3761904761904772E-2</v>
      </c>
      <c r="T27" s="231">
        <v>1.1142857142857147E-2</v>
      </c>
      <c r="U27" s="231">
        <v>4.8571428571428613E-2</v>
      </c>
      <c r="V27" s="231">
        <v>26.238095238095234</v>
      </c>
      <c r="W27" s="231">
        <v>0.20295238095238097</v>
      </c>
      <c r="X27" s="231">
        <v>14.380952380952383</v>
      </c>
      <c r="Y27" s="231">
        <v>0.82904761904761914</v>
      </c>
      <c r="Z27" s="231">
        <v>8.0000000000000007E-5</v>
      </c>
      <c r="AA27" s="231">
        <v>3.2380952380952387E-3</v>
      </c>
      <c r="AB27" s="231">
        <v>5.1499999999999969E-2</v>
      </c>
      <c r="AC27" s="231">
        <v>10.914285714285706</v>
      </c>
      <c r="AD27" s="231">
        <v>2.1447619047619037E-3</v>
      </c>
      <c r="AE27" s="231">
        <v>1.428571428571429E-3</v>
      </c>
      <c r="AF27" s="231">
        <v>23.199999999999982</v>
      </c>
      <c r="AG27" s="231">
        <v>4.7751722222222223E-4</v>
      </c>
      <c r="AH27" s="231">
        <v>4.5834909090909107E-2</v>
      </c>
      <c r="AI27" s="231">
        <v>9.8201818181818168E-2</v>
      </c>
      <c r="AJ27" s="238"/>
      <c r="AK27" s="223"/>
      <c r="AL27" s="258">
        <v>1.0807600950118765</v>
      </c>
      <c r="AM27" s="235">
        <f t="shared" si="17"/>
        <v>23.664921465968625</v>
      </c>
      <c r="AN27" s="238">
        <f t="shared" si="16"/>
        <v>57.664921465968625</v>
      </c>
      <c r="AO27" s="232">
        <v>4.7120418848167596E-2</v>
      </c>
      <c r="AP27" s="232">
        <f t="shared" si="7"/>
        <v>1.1780104712041899</v>
      </c>
    </row>
    <row r="28" spans="1:42" ht="14.25" customHeight="1" x14ac:dyDescent="0.2">
      <c r="A28" s="237">
        <v>42224.343749479165</v>
      </c>
      <c r="B28" s="223">
        <v>1670</v>
      </c>
      <c r="C28" s="227">
        <f t="shared" si="18"/>
        <v>42564960.000000007</v>
      </c>
      <c r="D28" s="227">
        <f t="shared" si="19"/>
        <v>171.13907215141407</v>
      </c>
      <c r="E28" s="228">
        <f t="shared" si="20"/>
        <v>55.605738818080809</v>
      </c>
      <c r="F28" s="239">
        <f t="shared" si="21"/>
        <v>1.9390721514141305</v>
      </c>
      <c r="G28" s="239">
        <f t="shared" si="22"/>
        <v>115.53333333333332</v>
      </c>
      <c r="H28" s="241">
        <v>2</v>
      </c>
      <c r="I28" s="241">
        <f t="shared" si="8"/>
        <v>58.725130890052398</v>
      </c>
      <c r="J28" s="241">
        <f t="shared" si="9"/>
        <v>24.725130890052395</v>
      </c>
      <c r="K28" s="231">
        <f t="shared" si="10"/>
        <v>45.082688814545456</v>
      </c>
      <c r="L28" s="231">
        <v>26.33333333333335</v>
      </c>
      <c r="M28" s="231">
        <v>2E-3</v>
      </c>
      <c r="N28" s="231">
        <v>1.0333333333333335E-2</v>
      </c>
      <c r="O28" s="231">
        <v>0.6</v>
      </c>
      <c r="P28" s="231">
        <v>2E-3</v>
      </c>
      <c r="Q28" s="231">
        <v>3.0000000000000001E-3</v>
      </c>
      <c r="R28" s="231">
        <v>67</v>
      </c>
      <c r="S28" s="231">
        <v>1.3666666666666678E-2</v>
      </c>
      <c r="T28" s="231">
        <v>1.1000000000000005E-2</v>
      </c>
      <c r="U28" s="231">
        <v>5.0000000000000044E-2</v>
      </c>
      <c r="V28" s="231">
        <v>27.333333333333329</v>
      </c>
      <c r="W28" s="231">
        <v>0.21633333333333335</v>
      </c>
      <c r="X28" s="231">
        <v>14.333333333333336</v>
      </c>
      <c r="Y28" s="231">
        <v>0.82666666666666677</v>
      </c>
      <c r="Z28" s="231">
        <v>8.0000000000000007E-5</v>
      </c>
      <c r="AA28" s="231">
        <v>3.333333333333334E-3</v>
      </c>
      <c r="AB28" s="231">
        <v>4.6999999999999972E-2</v>
      </c>
      <c r="AC28" s="231">
        <v>10.599999999999991</v>
      </c>
      <c r="AD28" s="231">
        <v>2.0866666666666655E-3</v>
      </c>
      <c r="AE28" s="231">
        <v>1.5000000000000005E-3</v>
      </c>
      <c r="AF28" s="231">
        <v>23.59999999999998</v>
      </c>
      <c r="AG28" s="231">
        <v>4.7578777777777781E-4</v>
      </c>
      <c r="AH28" s="231">
        <v>4.5705454545454563E-2</v>
      </c>
      <c r="AI28" s="231">
        <v>0.10389090909090908</v>
      </c>
      <c r="AJ28" s="247"/>
      <c r="AK28" s="228"/>
      <c r="AL28" s="258">
        <v>1.0861045130641331</v>
      </c>
      <c r="AM28" s="235">
        <f t="shared" si="17"/>
        <v>24.725130890052395</v>
      </c>
      <c r="AN28" s="238">
        <f t="shared" si="16"/>
        <v>58.725130890052398</v>
      </c>
      <c r="AO28" s="232">
        <v>4.2408376963350779E-2</v>
      </c>
      <c r="AP28" s="232">
        <f t="shared" si="7"/>
        <v>1.0602094240837694</v>
      </c>
    </row>
    <row r="29" spans="1:42" ht="14.25" customHeight="1" x14ac:dyDescent="0.2">
      <c r="A29" s="237">
        <v>42224.354166087964</v>
      </c>
      <c r="B29" s="223">
        <v>1670</v>
      </c>
      <c r="C29" s="227">
        <f t="shared" si="18"/>
        <v>42564960.000000007</v>
      </c>
      <c r="D29" s="227">
        <f t="shared" si="19"/>
        <v>171.95281005833331</v>
      </c>
      <c r="E29" s="228">
        <f t="shared" si="20"/>
        <v>56.381381486904772</v>
      </c>
      <c r="F29" s="239">
        <f t="shared" si="21"/>
        <v>1.9528100583333305</v>
      </c>
      <c r="G29" s="239">
        <f t="shared" si="22"/>
        <v>115.57142857142856</v>
      </c>
      <c r="H29" s="241">
        <v>2</v>
      </c>
      <c r="I29" s="241">
        <f t="shared" si="8"/>
        <v>59.667539267015748</v>
      </c>
      <c r="J29" s="241">
        <f t="shared" si="9"/>
        <v>25.667539267015748</v>
      </c>
      <c r="K29" s="231">
        <f t="shared" si="10"/>
        <v>46.961134181818181</v>
      </c>
      <c r="L29" s="231">
        <v>26.000000000000018</v>
      </c>
      <c r="M29" s="231">
        <v>2E-3</v>
      </c>
      <c r="N29" s="231">
        <v>1.0714285714285716E-2</v>
      </c>
      <c r="O29" s="231">
        <v>0.6</v>
      </c>
      <c r="P29" s="231">
        <v>2E-3</v>
      </c>
      <c r="Q29" s="231">
        <v>3.0000000000000001E-3</v>
      </c>
      <c r="R29" s="231">
        <v>67</v>
      </c>
      <c r="S29" s="231">
        <v>1.3571428571428583E-2</v>
      </c>
      <c r="T29" s="231">
        <v>1.0857142857142862E-2</v>
      </c>
      <c r="U29" s="231">
        <v>5.1428571428571476E-2</v>
      </c>
      <c r="V29" s="231">
        <v>28.428571428571423</v>
      </c>
      <c r="W29" s="231">
        <v>0.22971428571428573</v>
      </c>
      <c r="X29" s="231">
        <v>14.285714285714288</v>
      </c>
      <c r="Y29" s="231">
        <v>0.8242857142857144</v>
      </c>
      <c r="Z29" s="231">
        <v>8.0000000000000007E-5</v>
      </c>
      <c r="AA29" s="231">
        <v>3.4285714285714293E-3</v>
      </c>
      <c r="AB29" s="231">
        <v>4.2499999999999975E-2</v>
      </c>
      <c r="AC29" s="231">
        <v>10.285714285714276</v>
      </c>
      <c r="AD29" s="231">
        <v>2.0285714285714273E-3</v>
      </c>
      <c r="AE29" s="231">
        <v>1.5714285714285719E-3</v>
      </c>
      <c r="AF29" s="231">
        <v>23.999999999999979</v>
      </c>
      <c r="AG29" s="231">
        <v>4.740583333333334E-4</v>
      </c>
      <c r="AH29" s="231">
        <v>4.5576000000000019E-2</v>
      </c>
      <c r="AI29" s="231">
        <v>0.10957999999999998</v>
      </c>
      <c r="AJ29" s="238"/>
      <c r="AK29" s="223"/>
      <c r="AL29" s="258">
        <v>1.0914489311163895</v>
      </c>
      <c r="AM29" s="235">
        <f t="shared" si="17"/>
        <v>25.667539267015748</v>
      </c>
      <c r="AN29" s="238">
        <f t="shared" si="16"/>
        <v>59.667539267015748</v>
      </c>
      <c r="AO29" s="232">
        <v>3.7696335078534156E-2</v>
      </c>
      <c r="AP29" s="232">
        <f t="shared" si="7"/>
        <v>0.94240837696335389</v>
      </c>
    </row>
    <row r="30" spans="1:42" ht="14.25" customHeight="1" x14ac:dyDescent="0.2">
      <c r="A30" s="237">
        <v>42224.364582696762</v>
      </c>
      <c r="B30" s="223">
        <v>1670</v>
      </c>
      <c r="C30" s="227">
        <f t="shared" si="18"/>
        <v>42564960.000000007</v>
      </c>
      <c r="D30" s="227">
        <f t="shared" si="19"/>
        <v>172.76654796525253</v>
      </c>
      <c r="E30" s="228">
        <f t="shared" si="20"/>
        <v>57.15702415572872</v>
      </c>
      <c r="F30" s="239">
        <f t="shared" si="21"/>
        <v>1.9665479652525164</v>
      </c>
      <c r="G30" s="239">
        <f t="shared" si="22"/>
        <v>115.60952380952378</v>
      </c>
      <c r="H30" s="241">
        <v>2</v>
      </c>
      <c r="I30" s="241">
        <f t="shared" si="8"/>
        <v>60.452879581151876</v>
      </c>
      <c r="J30" s="241">
        <f t="shared" si="9"/>
        <v>26.452879581151876</v>
      </c>
      <c r="K30" s="231">
        <f t="shared" si="10"/>
        <v>48.839579549090907</v>
      </c>
      <c r="L30" s="231">
        <v>25.666666666666686</v>
      </c>
      <c r="M30" s="231">
        <v>2E-3</v>
      </c>
      <c r="N30" s="231">
        <v>1.1095238095238097E-2</v>
      </c>
      <c r="O30" s="231">
        <v>0.6</v>
      </c>
      <c r="P30" s="231">
        <v>2E-3</v>
      </c>
      <c r="Q30" s="231">
        <v>3.0000000000000001E-3</v>
      </c>
      <c r="R30" s="231">
        <v>67</v>
      </c>
      <c r="S30" s="231">
        <v>1.3476190476190489E-2</v>
      </c>
      <c r="T30" s="231">
        <v>1.071428571428572E-2</v>
      </c>
      <c r="U30" s="231">
        <v>5.2857142857142908E-2</v>
      </c>
      <c r="V30" s="231">
        <v>29.523809523809518</v>
      </c>
      <c r="W30" s="231">
        <v>0.24309523809523811</v>
      </c>
      <c r="X30" s="231">
        <v>14.238095238095241</v>
      </c>
      <c r="Y30" s="231">
        <v>0.82190476190476203</v>
      </c>
      <c r="Z30" s="231">
        <v>8.0000000000000007E-5</v>
      </c>
      <c r="AA30" s="231">
        <v>3.5238095238095245E-3</v>
      </c>
      <c r="AB30" s="231">
        <v>3.7999999999999978E-2</v>
      </c>
      <c r="AC30" s="231">
        <v>9.9714285714285609</v>
      </c>
      <c r="AD30" s="231">
        <v>1.9704761904761892E-3</v>
      </c>
      <c r="AE30" s="231">
        <v>1.6428571428571434E-3</v>
      </c>
      <c r="AF30" s="231">
        <v>24.399999999999977</v>
      </c>
      <c r="AG30" s="231">
        <v>4.7232888888888898E-4</v>
      </c>
      <c r="AH30" s="231">
        <v>4.5446545454545476E-2</v>
      </c>
      <c r="AI30" s="231">
        <v>0.11526909090909089</v>
      </c>
      <c r="AJ30" s="238"/>
      <c r="AK30" s="223"/>
      <c r="AL30" s="258">
        <v>1.0985748218527316</v>
      </c>
      <c r="AM30" s="235">
        <f t="shared" si="17"/>
        <v>26.452879581151876</v>
      </c>
      <c r="AN30" s="238">
        <f t="shared" si="16"/>
        <v>60.452879581151876</v>
      </c>
      <c r="AO30" s="232">
        <v>3.1413612565445129E-2</v>
      </c>
      <c r="AP30" s="232">
        <f t="shared" si="7"/>
        <v>0.78534031413612826</v>
      </c>
    </row>
    <row r="31" spans="1:42" ht="14.25" customHeight="1" x14ac:dyDescent="0.2">
      <c r="A31" s="237">
        <v>42224.374999305554</v>
      </c>
      <c r="B31" s="223">
        <v>1670</v>
      </c>
      <c r="C31" s="227">
        <f t="shared" si="18"/>
        <v>42564960.000000007</v>
      </c>
      <c r="D31" s="227">
        <f t="shared" si="19"/>
        <v>173.58200850247474</v>
      </c>
      <c r="E31" s="228">
        <f t="shared" si="20"/>
        <v>57.934389454855719</v>
      </c>
      <c r="F31" s="239">
        <f t="shared" si="21"/>
        <v>1.9820085024747485</v>
      </c>
      <c r="G31" s="239">
        <f t="shared" si="22"/>
        <v>115.647619047619</v>
      </c>
      <c r="H31" s="241">
        <v>2</v>
      </c>
      <c r="I31" s="241">
        <f t="shared" si="8"/>
        <v>61.081151832460776</v>
      </c>
      <c r="J31" s="241">
        <f t="shared" si="9"/>
        <v>27.08115183246078</v>
      </c>
      <c r="K31" s="231">
        <f t="shared" si="10"/>
        <v>50.718024916363632</v>
      </c>
      <c r="L31" s="231">
        <v>25.333333333333353</v>
      </c>
      <c r="M31" s="231">
        <v>2E-3</v>
      </c>
      <c r="N31" s="231">
        <v>1.1476190476190478E-2</v>
      </c>
      <c r="O31" s="231">
        <v>0.6</v>
      </c>
      <c r="P31" s="231">
        <v>2E-3</v>
      </c>
      <c r="Q31" s="231">
        <v>3.0000000000000001E-3</v>
      </c>
      <c r="R31" s="231">
        <v>67</v>
      </c>
      <c r="S31" s="231">
        <v>1.3380952380952394E-2</v>
      </c>
      <c r="T31" s="231">
        <v>1.0571428571428577E-2</v>
      </c>
      <c r="U31" s="231">
        <v>5.428571428571434E-2</v>
      </c>
      <c r="V31" s="231">
        <v>30.619047619047613</v>
      </c>
      <c r="W31" s="231">
        <v>0.25647619047619047</v>
      </c>
      <c r="X31" s="231">
        <v>14.190476190476193</v>
      </c>
      <c r="Y31" s="231">
        <v>0.81952380952380965</v>
      </c>
      <c r="Z31" s="231">
        <v>8.0000000000000007E-5</v>
      </c>
      <c r="AA31" s="231">
        <v>3.6190476190476198E-3</v>
      </c>
      <c r="AB31" s="231">
        <v>3.3499999999999981E-2</v>
      </c>
      <c r="AC31" s="231">
        <v>9.6571428571428459</v>
      </c>
      <c r="AD31" s="231">
        <v>1.912380952380951E-3</v>
      </c>
      <c r="AE31" s="231">
        <v>1.7142857142857148E-3</v>
      </c>
      <c r="AF31" s="231">
        <v>24.799999999999976</v>
      </c>
      <c r="AG31" s="231">
        <v>4.7059944444444456E-4</v>
      </c>
      <c r="AH31" s="231">
        <v>4.5087478787878811E-2</v>
      </c>
      <c r="AI31" s="231">
        <v>0.12291042424242422</v>
      </c>
      <c r="AJ31" s="238"/>
      <c r="AK31" s="223"/>
      <c r="AL31" s="258">
        <v>1.1057007125890737</v>
      </c>
      <c r="AM31" s="235">
        <f t="shared" si="17"/>
        <v>27.08115183246078</v>
      </c>
      <c r="AN31" s="238">
        <f t="shared" si="16"/>
        <v>61.081151832460776</v>
      </c>
      <c r="AO31" s="232">
        <v>2.5130890052356102E-2</v>
      </c>
      <c r="AP31" s="232">
        <f t="shared" si="7"/>
        <v>0.62827225130890252</v>
      </c>
    </row>
    <row r="32" spans="1:42" ht="14.25" customHeight="1" x14ac:dyDescent="0.2">
      <c r="A32" s="237">
        <v>42224.385415914352</v>
      </c>
      <c r="B32" s="223">
        <v>1680</v>
      </c>
      <c r="C32" s="227">
        <f t="shared" si="18"/>
        <v>42819840.000000007</v>
      </c>
      <c r="D32" s="227">
        <f t="shared" si="19"/>
        <v>174.39746903969694</v>
      </c>
      <c r="E32" s="228">
        <f t="shared" si="20"/>
        <v>58.711754753982696</v>
      </c>
      <c r="F32" s="239">
        <f t="shared" si="21"/>
        <v>1.9974690396969663</v>
      </c>
      <c r="G32" s="239">
        <f t="shared" si="22"/>
        <v>115.68571428571424</v>
      </c>
      <c r="H32" s="241">
        <v>2</v>
      </c>
      <c r="I32" s="241">
        <f t="shared" si="8"/>
        <v>61.513089005235656</v>
      </c>
      <c r="J32" s="241">
        <f t="shared" si="9"/>
        <v>27.513089005235653</v>
      </c>
      <c r="K32" s="231">
        <f t="shared" si="10"/>
        <v>52.596470283636357</v>
      </c>
      <c r="L32" s="231">
        <v>25.000000000000021</v>
      </c>
      <c r="M32" s="231">
        <v>2E-3</v>
      </c>
      <c r="N32" s="231">
        <v>1.1857142857142859E-2</v>
      </c>
      <c r="O32" s="231">
        <v>0.6</v>
      </c>
      <c r="P32" s="231">
        <v>2E-3</v>
      </c>
      <c r="Q32" s="231">
        <v>3.0000000000000001E-3</v>
      </c>
      <c r="R32" s="231">
        <v>67</v>
      </c>
      <c r="S32" s="231">
        <v>1.32857142857143E-2</v>
      </c>
      <c r="T32" s="231">
        <v>1.0428571428571435E-2</v>
      </c>
      <c r="U32" s="231">
        <v>5.5714285714285772E-2</v>
      </c>
      <c r="V32" s="231">
        <v>31.714285714285708</v>
      </c>
      <c r="W32" s="231">
        <v>0.26985714285714285</v>
      </c>
      <c r="X32" s="231">
        <v>14.142857142857146</v>
      </c>
      <c r="Y32" s="231">
        <v>0.81714285714285728</v>
      </c>
      <c r="Z32" s="231">
        <v>8.0000000000000007E-5</v>
      </c>
      <c r="AA32" s="231">
        <v>3.7142857142857151E-3</v>
      </c>
      <c r="AB32" s="231">
        <v>2.8999999999999981E-2</v>
      </c>
      <c r="AC32" s="231">
        <v>9.342857142857131</v>
      </c>
      <c r="AD32" s="231">
        <v>1.8542857142857128E-3</v>
      </c>
      <c r="AE32" s="231">
        <v>1.7857142857142863E-3</v>
      </c>
      <c r="AF32" s="231">
        <v>25.199999999999974</v>
      </c>
      <c r="AG32" s="231">
        <v>4.6887000000000014E-4</v>
      </c>
      <c r="AH32" s="231">
        <v>4.4728412121212147E-2</v>
      </c>
      <c r="AI32" s="231">
        <v>0.13055175757575754</v>
      </c>
      <c r="AJ32" s="238"/>
      <c r="AK32" s="223"/>
      <c r="AL32" s="258">
        <v>1.1146080760095012</v>
      </c>
      <c r="AM32" s="235">
        <f t="shared" si="17"/>
        <v>27.513089005235653</v>
      </c>
      <c r="AN32" s="238">
        <f t="shared" si="16"/>
        <v>61.513089005235656</v>
      </c>
      <c r="AO32" s="232">
        <v>1.7277486910994868E-2</v>
      </c>
      <c r="AP32" s="232">
        <f t="shared" si="7"/>
        <v>0.4319371727748717</v>
      </c>
    </row>
    <row r="33" spans="1:42" ht="14.25" customHeight="1" x14ac:dyDescent="0.2">
      <c r="A33" s="237">
        <v>42224.395832523151</v>
      </c>
      <c r="B33" s="223">
        <v>1670</v>
      </c>
      <c r="C33" s="227">
        <f t="shared" si="18"/>
        <v>42564960.000000007</v>
      </c>
      <c r="D33" s="227">
        <f t="shared" si="19"/>
        <v>175.21292957691915</v>
      </c>
      <c r="E33" s="228">
        <f t="shared" si="20"/>
        <v>59.489120053109687</v>
      </c>
      <c r="F33" s="239">
        <f t="shared" si="21"/>
        <v>2.0129295769191984</v>
      </c>
      <c r="G33" s="239">
        <f t="shared" si="22"/>
        <v>115.72380952380948</v>
      </c>
      <c r="H33" s="241">
        <v>2</v>
      </c>
      <c r="I33" s="241">
        <f t="shared" si="8"/>
        <v>61.748691099476488</v>
      </c>
      <c r="J33" s="241">
        <f t="shared" si="9"/>
        <v>27.748691099476492</v>
      </c>
      <c r="K33" s="231">
        <f t="shared" si="10"/>
        <v>54.474915650909082</v>
      </c>
      <c r="L33" s="231">
        <v>24.666666666666689</v>
      </c>
      <c r="M33" s="231">
        <v>2E-3</v>
      </c>
      <c r="N33" s="231">
        <v>1.2238095238095241E-2</v>
      </c>
      <c r="O33" s="231">
        <v>0.6</v>
      </c>
      <c r="P33" s="231">
        <v>2E-3</v>
      </c>
      <c r="Q33" s="231">
        <v>3.0000000000000001E-3</v>
      </c>
      <c r="R33" s="231">
        <v>67</v>
      </c>
      <c r="S33" s="231">
        <v>1.3190476190476206E-2</v>
      </c>
      <c r="T33" s="231">
        <v>1.0285714285714292E-2</v>
      </c>
      <c r="U33" s="231">
        <v>5.7142857142857204E-2</v>
      </c>
      <c r="V33" s="231">
        <v>32.809523809523803</v>
      </c>
      <c r="W33" s="231">
        <v>0.28323809523809523</v>
      </c>
      <c r="X33" s="231">
        <v>14.095238095238098</v>
      </c>
      <c r="Y33" s="231">
        <v>0.81476190476190491</v>
      </c>
      <c r="Z33" s="231">
        <v>8.0000000000000007E-5</v>
      </c>
      <c r="AA33" s="231">
        <v>3.8095238095238104E-3</v>
      </c>
      <c r="AB33" s="231">
        <v>2.449999999999998E-2</v>
      </c>
      <c r="AC33" s="231">
        <v>9.028571428571416</v>
      </c>
      <c r="AD33" s="231">
        <v>1.7961904761904747E-3</v>
      </c>
      <c r="AE33" s="231">
        <v>1.8571428571428578E-3</v>
      </c>
      <c r="AF33" s="231">
        <v>25.599999999999973</v>
      </c>
      <c r="AG33" s="231">
        <v>4.6714055555555572E-4</v>
      </c>
      <c r="AH33" s="231">
        <v>4.4369345454545482E-2</v>
      </c>
      <c r="AI33" s="231">
        <v>0.13819309090909088</v>
      </c>
      <c r="AJ33" s="238"/>
      <c r="AK33" s="223"/>
      <c r="AL33" s="258">
        <v>1.1235154394299287</v>
      </c>
      <c r="AM33" s="235">
        <f t="shared" si="17"/>
        <v>27.748691099476492</v>
      </c>
      <c r="AN33" s="238">
        <f t="shared" si="16"/>
        <v>61.748691099476488</v>
      </c>
      <c r="AO33" s="232">
        <v>9.4240837696336361E-3</v>
      </c>
      <c r="AP33" s="232">
        <f t="shared" si="7"/>
        <v>0.23560209424084091</v>
      </c>
    </row>
    <row r="34" spans="1:42" ht="14.25" customHeight="1" x14ac:dyDescent="0.2">
      <c r="A34" s="237">
        <v>42224.406249131942</v>
      </c>
      <c r="B34" s="223">
        <v>1670</v>
      </c>
      <c r="C34" s="227">
        <f t="shared" si="18"/>
        <v>42564960.000000007</v>
      </c>
      <c r="D34" s="227">
        <f t="shared" si="19"/>
        <v>176.02839011414139</v>
      </c>
      <c r="E34" s="228">
        <f t="shared" si="20"/>
        <v>60.266485352236671</v>
      </c>
      <c r="F34" s="239">
        <f t="shared" si="21"/>
        <v>2.0283901141414162</v>
      </c>
      <c r="G34" s="239">
        <f t="shared" si="22"/>
        <v>115.76190476190473</v>
      </c>
      <c r="H34" s="241">
        <v>2</v>
      </c>
      <c r="I34" s="241">
        <f t="shared" si="8"/>
        <v>61.879581151832511</v>
      </c>
      <c r="J34" s="241">
        <f t="shared" si="9"/>
        <v>27.879581151832515</v>
      </c>
      <c r="K34" s="229">
        <f t="shared" si="10"/>
        <v>56.353361018181808</v>
      </c>
      <c r="L34" s="231">
        <v>24.333333333333357</v>
      </c>
      <c r="M34" s="231">
        <v>2E-3</v>
      </c>
      <c r="N34" s="231">
        <v>1.2619047619047622E-2</v>
      </c>
      <c r="O34" s="231">
        <v>0.6</v>
      </c>
      <c r="P34" s="231">
        <v>2E-3</v>
      </c>
      <c r="Q34" s="231">
        <v>3.0000000000000001E-3</v>
      </c>
      <c r="R34" s="231">
        <v>67</v>
      </c>
      <c r="S34" s="231">
        <v>1.3095238095238111E-2</v>
      </c>
      <c r="T34" s="231">
        <v>1.014285714285715E-2</v>
      </c>
      <c r="U34" s="231">
        <v>5.8571428571428635E-2</v>
      </c>
      <c r="V34" s="231">
        <v>33.904761904761898</v>
      </c>
      <c r="W34" s="231">
        <v>0.29661904761904762</v>
      </c>
      <c r="X34" s="231">
        <v>14.047619047619051</v>
      </c>
      <c r="Y34" s="231">
        <v>0.81238095238095254</v>
      </c>
      <c r="Z34" s="231">
        <v>8.0000000000000007E-5</v>
      </c>
      <c r="AA34" s="231">
        <v>3.9047619047619057E-3</v>
      </c>
      <c r="AB34" s="231">
        <v>1.999999999999998E-2</v>
      </c>
      <c r="AC34" s="231">
        <v>8.7142857142857011</v>
      </c>
      <c r="AD34" s="231">
        <v>1.7380952380952365E-3</v>
      </c>
      <c r="AE34" s="231">
        <v>1.9285714285714292E-3</v>
      </c>
      <c r="AF34" s="231">
        <v>25.999999999999972</v>
      </c>
      <c r="AG34" s="231">
        <v>4.654111111111113E-4</v>
      </c>
      <c r="AH34" s="231">
        <v>4.4010278787878818E-2</v>
      </c>
      <c r="AI34" s="231">
        <v>0.14583442424242421</v>
      </c>
      <c r="AJ34" s="238"/>
      <c r="AK34" s="223"/>
      <c r="AL34" s="258">
        <v>1.1282660332541568</v>
      </c>
      <c r="AM34" s="235">
        <f t="shared" si="17"/>
        <v>27.879581151832515</v>
      </c>
      <c r="AN34" s="238">
        <f t="shared" si="16"/>
        <v>61.879581151832511</v>
      </c>
      <c r="AO34" s="232">
        <v>5.2356020942409525E-3</v>
      </c>
      <c r="AP34" s="232">
        <f t="shared" si="7"/>
        <v>0.1308900523560238</v>
      </c>
    </row>
    <row r="35" spans="1:42" ht="14.25" customHeight="1" x14ac:dyDescent="0.2">
      <c r="A35" s="237">
        <v>42224.41666574074</v>
      </c>
      <c r="B35" s="223">
        <v>1680</v>
      </c>
      <c r="C35" s="227">
        <f t="shared" si="18"/>
        <v>42819840.000000007</v>
      </c>
      <c r="D35" s="227">
        <f t="shared" si="19"/>
        <v>176.87260800000004</v>
      </c>
      <c r="E35" s="228">
        <f t="shared" si="20"/>
        <v>61.07260800000001</v>
      </c>
      <c r="F35" s="239">
        <f t="shared" si="21"/>
        <v>2.0726080000000096</v>
      </c>
      <c r="G35" s="239">
        <f t="shared" si="22"/>
        <v>115.80000000000001</v>
      </c>
      <c r="H35" s="241">
        <v>2</v>
      </c>
      <c r="I35" s="241">
        <f t="shared" si="8"/>
        <v>61.905759162303724</v>
      </c>
      <c r="J35" s="241">
        <f t="shared" si="9"/>
        <v>27.90575916230372</v>
      </c>
      <c r="K35" s="229">
        <f t="shared" si="10"/>
        <v>58.231806385454533</v>
      </c>
      <c r="L35" s="245">
        <v>24</v>
      </c>
      <c r="M35" s="267">
        <v>2E-3</v>
      </c>
      <c r="N35" s="245">
        <v>1.2999999999999999E-2</v>
      </c>
      <c r="O35" s="245">
        <v>0.6</v>
      </c>
      <c r="P35" s="245">
        <v>2E-3</v>
      </c>
      <c r="Q35" s="267">
        <v>3.0000000000000001E-3</v>
      </c>
      <c r="R35" s="245">
        <v>67</v>
      </c>
      <c r="S35" s="245">
        <v>1.2999999999999999E-2</v>
      </c>
      <c r="T35" s="245">
        <v>0.01</v>
      </c>
      <c r="U35" s="245">
        <v>0.06</v>
      </c>
      <c r="V35" s="267">
        <v>35</v>
      </c>
      <c r="W35" s="245">
        <v>0.31</v>
      </c>
      <c r="X35" s="245">
        <v>14</v>
      </c>
      <c r="Y35" s="245">
        <v>0.81</v>
      </c>
      <c r="Z35" s="267">
        <v>8.0000000000000007E-5</v>
      </c>
      <c r="AA35" s="245">
        <v>4.0000000000000001E-3</v>
      </c>
      <c r="AB35" s="267">
        <v>1.55E-2</v>
      </c>
      <c r="AC35" s="267">
        <v>8.4</v>
      </c>
      <c r="AD35" s="267">
        <v>1.6800000000000001E-3</v>
      </c>
      <c r="AE35" s="245">
        <v>2E-3</v>
      </c>
      <c r="AF35" s="267">
        <v>26.4</v>
      </c>
      <c r="AG35" s="267">
        <v>3.48E-4</v>
      </c>
      <c r="AH35" s="245">
        <v>4.5999999999999999E-2</v>
      </c>
      <c r="AI35" s="245">
        <v>0.18</v>
      </c>
      <c r="AJ35" s="248" t="s">
        <v>84</v>
      </c>
      <c r="AK35" s="228">
        <f>E35</f>
        <v>61.07260800000001</v>
      </c>
      <c r="AL35" s="258">
        <v>1.1330166270783848</v>
      </c>
      <c r="AM35" s="235">
        <f t="shared" si="17"/>
        <v>27.90575916230372</v>
      </c>
      <c r="AN35" s="238">
        <f t="shared" si="16"/>
        <v>61.905759162303724</v>
      </c>
      <c r="AO35" s="232">
        <v>1.0471204188482689E-3</v>
      </c>
      <c r="AP35" s="232">
        <f t="shared" si="7"/>
        <v>2.6178010471206721E-2</v>
      </c>
    </row>
    <row r="36" spans="1:42" ht="14.25" customHeight="1" x14ac:dyDescent="0.2">
      <c r="A36" s="237">
        <v>42224.427082349539</v>
      </c>
      <c r="B36" s="223">
        <v>1670</v>
      </c>
      <c r="C36" s="227">
        <f t="shared" si="18"/>
        <v>42564960.000000007</v>
      </c>
      <c r="D36" s="227">
        <f t="shared" si="19"/>
        <v>178.19915256000004</v>
      </c>
      <c r="E36" s="228">
        <f t="shared" si="20"/>
        <v>61.53065256</v>
      </c>
      <c r="F36" s="239">
        <f t="shared" si="21"/>
        <v>2.0881525599999975</v>
      </c>
      <c r="G36" s="239">
        <f t="shared" si="22"/>
        <v>116.66850000000001</v>
      </c>
      <c r="H36" s="241">
        <v>2</v>
      </c>
      <c r="I36" s="241">
        <f t="shared" si="8"/>
        <v>61.918848167539323</v>
      </c>
      <c r="J36" s="241">
        <f t="shared" si="9"/>
        <v>27.918848167539323</v>
      </c>
      <c r="K36" s="229">
        <f t="shared" si="10"/>
        <v>60.110251752727258</v>
      </c>
      <c r="L36" s="231">
        <v>24.18</v>
      </c>
      <c r="M36" s="231">
        <v>2.0149999999999999E-3</v>
      </c>
      <c r="N36" s="231">
        <v>1.3097499999999998E-2</v>
      </c>
      <c r="O36" s="231">
        <v>0.60449999999999993</v>
      </c>
      <c r="P36" s="231">
        <v>2.0149999999999999E-3</v>
      </c>
      <c r="Q36" s="231">
        <v>3.0225E-3</v>
      </c>
      <c r="R36" s="231">
        <v>67.502499999999998</v>
      </c>
      <c r="S36" s="231">
        <v>1.3097499999999998E-2</v>
      </c>
      <c r="T36" s="231">
        <v>1.0075000000000001E-2</v>
      </c>
      <c r="U36" s="231">
        <v>6.044999999999999E-2</v>
      </c>
      <c r="V36" s="231">
        <v>35.262500000000003</v>
      </c>
      <c r="W36" s="231">
        <v>0.31232499999999996</v>
      </c>
      <c r="X36" s="231">
        <v>14.105</v>
      </c>
      <c r="Y36" s="231">
        <v>0.81607499999999999</v>
      </c>
      <c r="Z36" s="231">
        <v>8.0600000000000008E-5</v>
      </c>
      <c r="AA36" s="231">
        <v>4.0299999999999997E-3</v>
      </c>
      <c r="AB36" s="231">
        <v>1.561625E-2</v>
      </c>
      <c r="AC36" s="231">
        <v>8.463000000000001</v>
      </c>
      <c r="AD36" s="231">
        <v>1.6925999999999998E-3</v>
      </c>
      <c r="AE36" s="231">
        <v>2.0149999999999999E-3</v>
      </c>
      <c r="AF36" s="231">
        <v>26.597999999999999</v>
      </c>
      <c r="AG36" s="231">
        <v>3.5061000000000001E-4</v>
      </c>
      <c r="AH36" s="231">
        <v>4.6344999999999997E-2</v>
      </c>
      <c r="AI36" s="231">
        <v>0.18134999999999998</v>
      </c>
      <c r="AJ36" s="238"/>
      <c r="AK36" s="223"/>
      <c r="AL36" s="258">
        <v>1.1336104513064134</v>
      </c>
      <c r="AM36" s="235">
        <f t="shared" si="17"/>
        <v>27.918848167539323</v>
      </c>
      <c r="AN36" s="238">
        <f t="shared" si="16"/>
        <v>61.918848167539323</v>
      </c>
      <c r="AO36" s="232">
        <v>5.2356020942413446E-4</v>
      </c>
      <c r="AP36" s="232">
        <f t="shared" si="7"/>
        <v>1.3089005235603361E-2</v>
      </c>
    </row>
    <row r="37" spans="1:42" ht="14.25" customHeight="1" x14ac:dyDescent="0.2">
      <c r="A37" s="237">
        <v>42224.43749895833</v>
      </c>
      <c r="B37" s="223">
        <v>1680</v>
      </c>
      <c r="C37" s="227">
        <f t="shared" si="18"/>
        <v>42819840.000000007</v>
      </c>
      <c r="D37" s="227">
        <f t="shared" si="19"/>
        <v>179.52569712000005</v>
      </c>
      <c r="E37" s="228">
        <f t="shared" si="20"/>
        <v>61.988697119999998</v>
      </c>
      <c r="F37" s="239">
        <f t="shared" si="21"/>
        <v>2.1036971199999996</v>
      </c>
      <c r="G37" s="239">
        <f t="shared" si="22"/>
        <v>117.53699999999998</v>
      </c>
      <c r="H37" s="241">
        <v>2</v>
      </c>
      <c r="I37" s="241">
        <f t="shared" si="8"/>
        <v>61.918848167539323</v>
      </c>
      <c r="J37" s="241">
        <f t="shared" si="9"/>
        <v>27.918848167539323</v>
      </c>
      <c r="K37" s="229">
        <f>SUM(L37:Q37,S37:W37,Y37:AB37,AD37:AE37,AG37:AI37)</f>
        <v>61.988697119999998</v>
      </c>
      <c r="L37" s="249">
        <v>24.36</v>
      </c>
      <c r="M37" s="249">
        <v>2.0299999999999997E-3</v>
      </c>
      <c r="N37" s="249">
        <v>1.3194999999999998E-2</v>
      </c>
      <c r="O37" s="249">
        <v>0.60899999999999987</v>
      </c>
      <c r="P37" s="249">
        <v>2.0299999999999997E-3</v>
      </c>
      <c r="Q37" s="249">
        <v>3.045E-3</v>
      </c>
      <c r="R37" s="249">
        <v>68.004999999999995</v>
      </c>
      <c r="S37" s="249">
        <v>1.3194999999999998E-2</v>
      </c>
      <c r="T37" s="249">
        <v>1.0149999999999999E-2</v>
      </c>
      <c r="U37" s="249">
        <v>6.0899999999999989E-2</v>
      </c>
      <c r="V37" s="249">
        <v>35.524999999999999</v>
      </c>
      <c r="W37" s="249">
        <v>0.31464999999999999</v>
      </c>
      <c r="X37" s="249">
        <v>14.209999999999999</v>
      </c>
      <c r="Y37" s="249">
        <v>0.82214999999999994</v>
      </c>
      <c r="Z37" s="249">
        <v>8.1199999999999995E-5</v>
      </c>
      <c r="AA37" s="249">
        <v>4.0599999999999994E-3</v>
      </c>
      <c r="AB37" s="249">
        <v>1.57325E-2</v>
      </c>
      <c r="AC37" s="249">
        <v>8.5259999999999998</v>
      </c>
      <c r="AD37" s="249">
        <v>1.7051999999999998E-3</v>
      </c>
      <c r="AE37" s="249">
        <v>2.0299999999999997E-3</v>
      </c>
      <c r="AF37" s="249">
        <v>26.795999999999996</v>
      </c>
      <c r="AG37" s="249">
        <v>3.5321999999999996E-4</v>
      </c>
      <c r="AH37" s="249">
        <v>4.6689999999999995E-2</v>
      </c>
      <c r="AI37" s="249">
        <v>0.18269999999999997</v>
      </c>
      <c r="AJ37" s="250" t="s">
        <v>187</v>
      </c>
      <c r="AK37" s="273"/>
      <c r="AL37" s="274">
        <v>1.1342042755344419</v>
      </c>
      <c r="AM37" s="235">
        <f>AM36-AP37</f>
        <v>27.918848167539323</v>
      </c>
      <c r="AN37" s="238">
        <f t="shared" si="16"/>
        <v>61.918848167539323</v>
      </c>
      <c r="AO37" s="232">
        <v>0</v>
      </c>
      <c r="AP37" s="232">
        <f t="shared" si="7"/>
        <v>0</v>
      </c>
    </row>
    <row r="38" spans="1:42" ht="14.25" customHeight="1" x14ac:dyDescent="0.2">
      <c r="A38" s="237">
        <v>42224.447915567129</v>
      </c>
      <c r="B38" s="223">
        <v>1670</v>
      </c>
      <c r="C38" s="227">
        <f t="shared" si="18"/>
        <v>42564960.000000007</v>
      </c>
      <c r="D38" s="227">
        <f t="shared" si="19"/>
        <v>178.46205931199998</v>
      </c>
      <c r="E38" s="228">
        <f t="shared" si="20"/>
        <v>61.754192645333333</v>
      </c>
      <c r="F38" s="239">
        <f t="shared" si="21"/>
        <v>2.0615259786666726</v>
      </c>
      <c r="G38" s="239">
        <f t="shared" si="22"/>
        <v>116.70786666666667</v>
      </c>
      <c r="H38" s="241">
        <v>2</v>
      </c>
      <c r="I38" s="241">
        <f t="shared" si="8"/>
        <v>61.866492146596912</v>
      </c>
      <c r="J38" s="241">
        <f t="shared" si="9"/>
        <v>27.866492146596915</v>
      </c>
      <c r="K38" s="229">
        <f>K37+(K$134-K$37)*(1/97)</f>
        <v>61.349638386804124</v>
      </c>
      <c r="L38" s="231">
        <v>24.602666666666668</v>
      </c>
      <c r="M38" s="231">
        <v>1.9613333333333332E-3</v>
      </c>
      <c r="N38" s="231">
        <v>1.3048666666666665E-2</v>
      </c>
      <c r="O38" s="231">
        <v>0.60106666666666653</v>
      </c>
      <c r="P38" s="231">
        <v>1.9879999999999997E-3</v>
      </c>
      <c r="Q38" s="231">
        <v>2.8653333333333334E-3</v>
      </c>
      <c r="R38" s="231">
        <v>67.738</v>
      </c>
      <c r="S38" s="231">
        <v>1.3248666666666666E-2</v>
      </c>
      <c r="T38" s="231">
        <v>1.0133333333333333E-2</v>
      </c>
      <c r="U38" s="231">
        <v>5.9639999999999992E-2</v>
      </c>
      <c r="V38" s="231">
        <v>35.089999999999996</v>
      </c>
      <c r="W38" s="231">
        <v>0.3036733333333333</v>
      </c>
      <c r="X38" s="231">
        <v>14.062666666666665</v>
      </c>
      <c r="Y38" s="231">
        <v>0.80533999999999994</v>
      </c>
      <c r="Z38" s="231">
        <v>8.1119999999999996E-5</v>
      </c>
      <c r="AA38" s="231">
        <v>3.9493333333333325E-3</v>
      </c>
      <c r="AB38" s="231">
        <v>1.5550333333333333E-2</v>
      </c>
      <c r="AC38" s="231">
        <v>8.4976000000000003</v>
      </c>
      <c r="AD38" s="231">
        <v>1.6408533333333332E-3</v>
      </c>
      <c r="AE38" s="231">
        <v>1.9586666666666663E-3</v>
      </c>
      <c r="AF38" s="231">
        <v>26.409599999999998</v>
      </c>
      <c r="AG38" s="231">
        <v>3.4967199999999998E-4</v>
      </c>
      <c r="AH38" s="231">
        <v>4.5843999999999996E-2</v>
      </c>
      <c r="AI38" s="231">
        <v>0.17918666666666663</v>
      </c>
      <c r="AJ38" s="238"/>
      <c r="AK38" s="223"/>
      <c r="AL38" s="266">
        <v>1.1318289786223279</v>
      </c>
      <c r="AM38" s="235">
        <f t="shared" ref="AM38:AM63" si="23">AM37-AP38</f>
        <v>27.866492146596915</v>
      </c>
      <c r="AN38" s="238">
        <f t="shared" si="16"/>
        <v>61.866492146596912</v>
      </c>
      <c r="AO38" s="232">
        <v>2.0942408376963418E-3</v>
      </c>
      <c r="AP38" s="232">
        <f t="shared" si="7"/>
        <v>5.2356020942408543E-2</v>
      </c>
    </row>
    <row r="39" spans="1:42" ht="14.25" customHeight="1" x14ac:dyDescent="0.2">
      <c r="A39" s="237">
        <v>42224.458332175927</v>
      </c>
      <c r="B39" s="223">
        <v>1670</v>
      </c>
      <c r="C39" s="227">
        <f t="shared" si="18"/>
        <v>42564960.000000007</v>
      </c>
      <c r="D39" s="227">
        <f t="shared" si="19"/>
        <v>177.39842150400003</v>
      </c>
      <c r="E39" s="228">
        <f t="shared" si="20"/>
        <v>61.519688170666662</v>
      </c>
      <c r="F39" s="239">
        <f t="shared" si="21"/>
        <v>2.0193548373333314</v>
      </c>
      <c r="G39" s="239">
        <f t="shared" si="22"/>
        <v>115.87873333333334</v>
      </c>
      <c r="H39" s="241">
        <v>2</v>
      </c>
      <c r="I39" s="241">
        <f t="shared" si="8"/>
        <v>61.761780104712102</v>
      </c>
      <c r="J39" s="241">
        <f t="shared" si="9"/>
        <v>27.761780104712098</v>
      </c>
      <c r="K39" s="229">
        <f t="shared" ref="K39:K102" si="24">K38+(K$134-K$37)*(1/97)</f>
        <v>60.710579653608249</v>
      </c>
      <c r="L39" s="231">
        <v>24.845333333333336</v>
      </c>
      <c r="M39" s="231">
        <v>1.8926666666666666E-3</v>
      </c>
      <c r="N39" s="231">
        <v>1.2902333333333332E-2</v>
      </c>
      <c r="O39" s="231">
        <v>0.59313333333333318</v>
      </c>
      <c r="P39" s="231">
        <v>1.9459999999999998E-3</v>
      </c>
      <c r="Q39" s="231">
        <v>2.6856666666666669E-3</v>
      </c>
      <c r="R39" s="231">
        <v>67.471000000000004</v>
      </c>
      <c r="S39" s="231">
        <v>1.3302333333333333E-2</v>
      </c>
      <c r="T39" s="231">
        <v>1.0116666666666666E-2</v>
      </c>
      <c r="U39" s="231">
        <v>5.8379999999999994E-2</v>
      </c>
      <c r="V39" s="231">
        <v>34.654999999999994</v>
      </c>
      <c r="W39" s="231">
        <v>0.29269666666666661</v>
      </c>
      <c r="X39" s="231">
        <v>13.915333333333331</v>
      </c>
      <c r="Y39" s="231">
        <v>0.78852999999999995</v>
      </c>
      <c r="Z39" s="231">
        <v>8.1039999999999997E-5</v>
      </c>
      <c r="AA39" s="231">
        <v>3.838666666666666E-3</v>
      </c>
      <c r="AB39" s="231">
        <v>1.5368166666666665E-2</v>
      </c>
      <c r="AC39" s="231">
        <v>8.4692000000000007</v>
      </c>
      <c r="AD39" s="231">
        <v>1.5765066666666666E-3</v>
      </c>
      <c r="AE39" s="231">
        <v>1.8873333333333329E-3</v>
      </c>
      <c r="AF39" s="231">
        <v>26.023199999999999</v>
      </c>
      <c r="AG39" s="231">
        <v>3.4612400000000001E-4</v>
      </c>
      <c r="AH39" s="231">
        <v>4.4997999999999996E-2</v>
      </c>
      <c r="AI39" s="231">
        <v>0.17567333333333329</v>
      </c>
      <c r="AJ39" s="238"/>
      <c r="AK39" s="223"/>
      <c r="AL39" s="266">
        <v>1.1294536817102139</v>
      </c>
      <c r="AM39" s="235">
        <f t="shared" si="23"/>
        <v>27.761780104712098</v>
      </c>
      <c r="AN39" s="238">
        <f t="shared" si="16"/>
        <v>61.761780104712102</v>
      </c>
      <c r="AO39" s="232">
        <v>4.1884816753926836E-3</v>
      </c>
      <c r="AP39" s="232">
        <f t="shared" si="7"/>
        <v>0.10471204188481709</v>
      </c>
    </row>
    <row r="40" spans="1:42" ht="14.25" customHeight="1" x14ac:dyDescent="0.2">
      <c r="A40" s="237">
        <v>42224.468748784719</v>
      </c>
      <c r="B40" s="223">
        <v>1690</v>
      </c>
      <c r="C40" s="227">
        <f t="shared" si="18"/>
        <v>43074720</v>
      </c>
      <c r="D40" s="227">
        <f t="shared" si="19"/>
        <v>176.33478369599993</v>
      </c>
      <c r="E40" s="228">
        <f t="shared" si="20"/>
        <v>61.285183695999997</v>
      </c>
      <c r="F40" s="239">
        <f t="shared" si="21"/>
        <v>1.9771836960000044</v>
      </c>
      <c r="G40" s="239">
        <f t="shared" si="22"/>
        <v>115.0496</v>
      </c>
      <c r="H40" s="241">
        <v>2</v>
      </c>
      <c r="I40" s="241">
        <f t="shared" si="8"/>
        <v>61.591623036649267</v>
      </c>
      <c r="J40" s="241">
        <f t="shared" si="9"/>
        <v>27.591623036649271</v>
      </c>
      <c r="K40" s="229">
        <f t="shared" si="24"/>
        <v>60.071520920412375</v>
      </c>
      <c r="L40" s="231">
        <v>25.088000000000005</v>
      </c>
      <c r="M40" s="231">
        <v>1.8240000000000001E-3</v>
      </c>
      <c r="N40" s="231">
        <v>1.2755999999999998E-2</v>
      </c>
      <c r="O40" s="231">
        <v>0.58519999999999983</v>
      </c>
      <c r="P40" s="231">
        <v>1.9039999999999999E-3</v>
      </c>
      <c r="Q40" s="231">
        <v>2.5060000000000004E-3</v>
      </c>
      <c r="R40" s="231">
        <v>67.204000000000008</v>
      </c>
      <c r="S40" s="231">
        <v>1.3356E-2</v>
      </c>
      <c r="T40" s="231">
        <v>1.01E-2</v>
      </c>
      <c r="U40" s="231">
        <v>5.7119999999999997E-2</v>
      </c>
      <c r="V40" s="231">
        <v>34.219999999999992</v>
      </c>
      <c r="W40" s="231">
        <v>0.28171999999999991</v>
      </c>
      <c r="X40" s="231">
        <v>13.767999999999997</v>
      </c>
      <c r="Y40" s="231">
        <v>0.77171999999999996</v>
      </c>
      <c r="Z40" s="231">
        <v>8.0959999999999997E-5</v>
      </c>
      <c r="AA40" s="231">
        <v>3.7279999999999995E-3</v>
      </c>
      <c r="AB40" s="231">
        <v>1.5185999999999998E-2</v>
      </c>
      <c r="AC40" s="231">
        <v>8.4408000000000012</v>
      </c>
      <c r="AD40" s="231">
        <v>1.51216E-3</v>
      </c>
      <c r="AE40" s="231">
        <v>1.8159999999999995E-3</v>
      </c>
      <c r="AF40" s="231">
        <v>25.636800000000001</v>
      </c>
      <c r="AG40" s="231">
        <v>3.4257600000000003E-4</v>
      </c>
      <c r="AH40" s="231">
        <v>4.4151999999999997E-2</v>
      </c>
      <c r="AI40" s="231">
        <v>0.17215999999999995</v>
      </c>
      <c r="AJ40" s="251"/>
      <c r="AK40" s="223"/>
      <c r="AL40" s="266">
        <v>1.1264845605700713</v>
      </c>
      <c r="AM40" s="235">
        <f t="shared" si="23"/>
        <v>27.591623036649271</v>
      </c>
      <c r="AN40" s="238">
        <f t="shared" si="16"/>
        <v>61.591623036649267</v>
      </c>
      <c r="AO40" s="232">
        <v>6.8062827225131598E-3</v>
      </c>
      <c r="AP40" s="232">
        <f t="shared" si="7"/>
        <v>0.17015706806282899</v>
      </c>
    </row>
    <row r="41" spans="1:42" ht="14.25" customHeight="1" x14ac:dyDescent="0.2">
      <c r="A41" s="237">
        <v>42224.479165393517</v>
      </c>
      <c r="B41" s="223">
        <v>1680</v>
      </c>
      <c r="C41" s="227">
        <f t="shared" si="18"/>
        <v>42819840.000000007</v>
      </c>
      <c r="D41" s="227">
        <f t="shared" si="19"/>
        <v>175.27114588799998</v>
      </c>
      <c r="E41" s="228">
        <f t="shared" si="20"/>
        <v>61.050679221333326</v>
      </c>
      <c r="F41" s="239">
        <f t="shared" si="21"/>
        <v>1.9350125546666632</v>
      </c>
      <c r="G41" s="239">
        <f t="shared" si="22"/>
        <v>114.22046666666668</v>
      </c>
      <c r="H41" s="241">
        <v>2</v>
      </c>
      <c r="I41" s="241">
        <f t="shared" si="8"/>
        <v>61.356020942408435</v>
      </c>
      <c r="J41" s="241">
        <f t="shared" si="9"/>
        <v>27.356020942408431</v>
      </c>
      <c r="K41" s="231">
        <f t="shared" si="24"/>
        <v>59.432462187216501</v>
      </c>
      <c r="L41" s="231">
        <v>25.330666666666673</v>
      </c>
      <c r="M41" s="231">
        <v>1.7553333333333336E-3</v>
      </c>
      <c r="N41" s="231">
        <v>1.2609666666666665E-2</v>
      </c>
      <c r="O41" s="231">
        <v>0.57726666666666648</v>
      </c>
      <c r="P41" s="231">
        <v>1.8619999999999999E-3</v>
      </c>
      <c r="Q41" s="231">
        <v>2.3263333333333339E-3</v>
      </c>
      <c r="R41" s="231">
        <v>66.937000000000012</v>
      </c>
      <c r="S41" s="231">
        <v>1.3409666666666667E-2</v>
      </c>
      <c r="T41" s="231">
        <v>1.0083333333333333E-2</v>
      </c>
      <c r="U41" s="231">
        <v>5.586E-2</v>
      </c>
      <c r="V41" s="231">
        <v>33.784999999999989</v>
      </c>
      <c r="W41" s="231">
        <v>0.27074333333333322</v>
      </c>
      <c r="X41" s="231">
        <v>13.620666666666663</v>
      </c>
      <c r="Y41" s="231">
        <v>0.75490999999999997</v>
      </c>
      <c r="Z41" s="231">
        <v>8.0879999999999998E-5</v>
      </c>
      <c r="AA41" s="231">
        <v>3.6173333333333331E-3</v>
      </c>
      <c r="AB41" s="231">
        <v>1.5003833333333331E-2</v>
      </c>
      <c r="AC41" s="231">
        <v>8.4124000000000017</v>
      </c>
      <c r="AD41" s="231">
        <v>1.4478133333333334E-3</v>
      </c>
      <c r="AE41" s="231">
        <v>1.7446666666666661E-3</v>
      </c>
      <c r="AF41" s="231">
        <v>25.250400000000003</v>
      </c>
      <c r="AG41" s="231">
        <v>3.3902800000000006E-4</v>
      </c>
      <c r="AH41" s="231">
        <v>4.3305999999999997E-2</v>
      </c>
      <c r="AI41" s="231">
        <v>0.16864666666666661</v>
      </c>
      <c r="AJ41" s="224"/>
      <c r="AK41" s="223"/>
      <c r="AL41" s="266">
        <v>1.1235154394299287</v>
      </c>
      <c r="AM41" s="235">
        <f t="shared" si="23"/>
        <v>27.356020942408431</v>
      </c>
      <c r="AN41" s="238">
        <f t="shared" si="16"/>
        <v>61.356020942408435</v>
      </c>
      <c r="AO41" s="232">
        <v>9.4240837696336361E-3</v>
      </c>
      <c r="AP41" s="232">
        <f t="shared" si="7"/>
        <v>0.23560209424084091</v>
      </c>
    </row>
    <row r="42" spans="1:42" ht="14.25" customHeight="1" x14ac:dyDescent="0.2">
      <c r="A42" s="237">
        <v>42224.489582002316</v>
      </c>
      <c r="B42" s="223">
        <v>1680</v>
      </c>
      <c r="C42" s="227">
        <f t="shared" si="18"/>
        <v>42819840.000000007</v>
      </c>
      <c r="D42" s="227">
        <f>SUM(L42:AI42)</f>
        <v>174.20750808000003</v>
      </c>
      <c r="E42" s="228">
        <f>SUM(L42:Q42,S42:W42,Y42:AB42,AD42:AE42,AG42:AI42)</f>
        <v>60.816174746666661</v>
      </c>
      <c r="F42" s="239">
        <f>E42-L42-V42</f>
        <v>1.8928414133333362</v>
      </c>
      <c r="G42" s="239">
        <f>R42+X42+AC42+AF42</f>
        <v>113.39133333333335</v>
      </c>
      <c r="H42" s="241">
        <v>2</v>
      </c>
      <c r="I42" s="241">
        <f t="shared" si="8"/>
        <v>61.028795811518378</v>
      </c>
      <c r="J42" s="241">
        <f t="shared" si="9"/>
        <v>27.028795811518378</v>
      </c>
      <c r="K42" s="231">
        <f t="shared" si="24"/>
        <v>58.793403454020627</v>
      </c>
      <c r="L42" s="231">
        <v>25.573333333333341</v>
      </c>
      <c r="M42" s="231">
        <v>1.686666666666667E-3</v>
      </c>
      <c r="N42" s="231">
        <v>1.2463333333333331E-2</v>
      </c>
      <c r="O42" s="231">
        <v>0.56933333333333314</v>
      </c>
      <c r="P42" s="231">
        <v>1.82E-3</v>
      </c>
      <c r="Q42" s="231">
        <v>2.1466666666666674E-3</v>
      </c>
      <c r="R42" s="231">
        <v>66.670000000000016</v>
      </c>
      <c r="S42" s="231">
        <v>1.3463333333333334E-2</v>
      </c>
      <c r="T42" s="231">
        <v>1.0066666666666666E-2</v>
      </c>
      <c r="U42" s="231">
        <v>5.4600000000000003E-2</v>
      </c>
      <c r="V42" s="231">
        <v>33.349999999999987</v>
      </c>
      <c r="W42" s="231">
        <v>0.25976666666666653</v>
      </c>
      <c r="X42" s="231">
        <v>13.473333333333329</v>
      </c>
      <c r="Y42" s="231">
        <v>0.73809999999999998</v>
      </c>
      <c r="Z42" s="231">
        <v>8.0799999999999999E-5</v>
      </c>
      <c r="AA42" s="231">
        <v>3.5066666666666666E-3</v>
      </c>
      <c r="AB42" s="231">
        <v>1.4821666666666664E-2</v>
      </c>
      <c r="AC42" s="231">
        <v>8.3840000000000021</v>
      </c>
      <c r="AD42" s="231">
        <v>1.3834666666666668E-3</v>
      </c>
      <c r="AE42" s="231">
        <v>1.6733333333333327E-3</v>
      </c>
      <c r="AF42" s="231">
        <v>24.864000000000004</v>
      </c>
      <c r="AG42" s="231">
        <v>3.3548000000000009E-4</v>
      </c>
      <c r="AH42" s="231">
        <v>4.2459999999999998E-2</v>
      </c>
      <c r="AI42" s="231">
        <v>0.16513333333333327</v>
      </c>
      <c r="AJ42" s="223" t="s">
        <v>118</v>
      </c>
      <c r="AK42" s="228"/>
      <c r="AL42" s="266">
        <v>1.1193586698337292</v>
      </c>
      <c r="AM42" s="235">
        <f t="shared" si="23"/>
        <v>27.028795811518378</v>
      </c>
      <c r="AN42" s="238">
        <f t="shared" si="16"/>
        <v>61.028795811518378</v>
      </c>
      <c r="AO42" s="232">
        <v>1.3089005235602186E-2</v>
      </c>
      <c r="AP42" s="232">
        <f t="shared" si="7"/>
        <v>0.32722513089005467</v>
      </c>
    </row>
    <row r="43" spans="1:42" ht="14.25" customHeight="1" x14ac:dyDescent="0.2">
      <c r="A43" s="237">
        <v>42224.499998611114</v>
      </c>
      <c r="B43" s="223">
        <v>1690</v>
      </c>
      <c r="C43" s="227">
        <f t="shared" si="18"/>
        <v>43074720</v>
      </c>
      <c r="D43" s="227">
        <f>SUM(L43:AI43)</f>
        <v>173.14387027200004</v>
      </c>
      <c r="E43" s="228">
        <f>SUM(L43:Q43,S43:W43,Y43:AB43,AD43:AE43,AG43:AI43)</f>
        <v>60.581670271999997</v>
      </c>
      <c r="F43" s="239">
        <f>E43-L43-V43</f>
        <v>1.8506702720000021</v>
      </c>
      <c r="G43" s="239">
        <f>R43+X43+AC43+AF43</f>
        <v>112.56220000000003</v>
      </c>
      <c r="H43" s="241">
        <v>2</v>
      </c>
      <c r="I43" s="241">
        <f t="shared" si="8"/>
        <v>60.609947643979112</v>
      </c>
      <c r="J43" s="241">
        <f t="shared" si="9"/>
        <v>26.609947643979112</v>
      </c>
      <c r="K43" s="231">
        <f t="shared" si="24"/>
        <v>58.154344720824753</v>
      </c>
      <c r="L43" s="231">
        <v>25.81600000000001</v>
      </c>
      <c r="M43" s="231">
        <v>1.6180000000000005E-3</v>
      </c>
      <c r="N43" s="231">
        <v>1.2316999999999998E-2</v>
      </c>
      <c r="O43" s="231">
        <v>0.56139999999999979</v>
      </c>
      <c r="P43" s="231">
        <v>1.7780000000000001E-3</v>
      </c>
      <c r="Q43" s="231">
        <v>1.9670000000000009E-3</v>
      </c>
      <c r="R43" s="231">
        <v>66.40300000000002</v>
      </c>
      <c r="S43" s="231">
        <v>1.3517000000000001E-2</v>
      </c>
      <c r="T43" s="231">
        <v>1.005E-2</v>
      </c>
      <c r="U43" s="231">
        <v>5.3340000000000005E-2</v>
      </c>
      <c r="V43" s="231">
        <v>32.914999999999985</v>
      </c>
      <c r="W43" s="231">
        <v>0.24878999999999987</v>
      </c>
      <c r="X43" s="231">
        <v>13.325999999999995</v>
      </c>
      <c r="Y43" s="231">
        <v>0.72128999999999999</v>
      </c>
      <c r="Z43" s="231">
        <v>8.072E-5</v>
      </c>
      <c r="AA43" s="231">
        <v>3.3960000000000001E-3</v>
      </c>
      <c r="AB43" s="231">
        <v>1.4639499999999996E-2</v>
      </c>
      <c r="AC43" s="231">
        <v>8.3556000000000026</v>
      </c>
      <c r="AD43" s="231">
        <v>1.3191200000000002E-3</v>
      </c>
      <c r="AE43" s="231">
        <v>1.6019999999999993E-3</v>
      </c>
      <c r="AF43" s="231">
        <v>24.477600000000006</v>
      </c>
      <c r="AG43" s="231">
        <v>3.3193200000000011E-4</v>
      </c>
      <c r="AH43" s="231">
        <v>4.1613999999999998E-2</v>
      </c>
      <c r="AI43" s="231">
        <v>0.16161999999999993</v>
      </c>
      <c r="AJ43" s="252" t="s">
        <v>116</v>
      </c>
      <c r="AK43" s="228">
        <f>E43</f>
        <v>60.581670271999997</v>
      </c>
      <c r="AL43" s="266">
        <v>1.1152019002375297</v>
      </c>
      <c r="AM43" s="235">
        <f t="shared" si="23"/>
        <v>26.609947643979112</v>
      </c>
      <c r="AN43" s="238">
        <f t="shared" si="16"/>
        <v>60.609947643979112</v>
      </c>
      <c r="AO43" s="232">
        <v>1.6753926701570734E-2</v>
      </c>
      <c r="AP43" s="232">
        <f t="shared" si="7"/>
        <v>0.41884816753926835</v>
      </c>
    </row>
    <row r="44" spans="1:42" ht="14.25" customHeight="1" x14ac:dyDescent="0.2">
      <c r="A44" s="237">
        <v>42224.510415219906</v>
      </c>
      <c r="B44" s="223">
        <v>1690</v>
      </c>
      <c r="C44" s="227">
        <f t="shared" si="18"/>
        <v>43074720</v>
      </c>
      <c r="D44" s="227">
        <f t="shared" si="19"/>
        <v>172.08023246400003</v>
      </c>
      <c r="E44" s="228">
        <f t="shared" si="20"/>
        <v>60.347165797333325</v>
      </c>
      <c r="F44" s="239">
        <f t="shared" si="21"/>
        <v>1.808499130666668</v>
      </c>
      <c r="G44" s="239">
        <f t="shared" si="22"/>
        <v>111.7330666666667</v>
      </c>
      <c r="H44" s="241">
        <v>2</v>
      </c>
      <c r="I44" s="241">
        <f t="shared" si="8"/>
        <v>60.086387434555022</v>
      </c>
      <c r="J44" s="241">
        <f t="shared" si="9"/>
        <v>26.086387434555025</v>
      </c>
      <c r="K44" s="231">
        <f t="shared" si="24"/>
        <v>57.515285987628879</v>
      </c>
      <c r="L44" s="231">
        <v>26.058666666666678</v>
      </c>
      <c r="M44" s="231">
        <v>1.549333333333334E-3</v>
      </c>
      <c r="N44" s="231">
        <v>1.2170666666666665E-2</v>
      </c>
      <c r="O44" s="231">
        <v>0.55346666666666644</v>
      </c>
      <c r="P44" s="231">
        <v>1.7360000000000001E-3</v>
      </c>
      <c r="Q44" s="231">
        <v>1.7873333333333341E-3</v>
      </c>
      <c r="R44" s="231">
        <v>66.136000000000024</v>
      </c>
      <c r="S44" s="231">
        <v>1.3570666666666668E-2</v>
      </c>
      <c r="T44" s="231">
        <v>1.0033333333333333E-2</v>
      </c>
      <c r="U44" s="231">
        <v>5.2080000000000008E-2</v>
      </c>
      <c r="V44" s="231">
        <v>32.479999999999983</v>
      </c>
      <c r="W44" s="231">
        <v>0.23781333333333321</v>
      </c>
      <c r="X44" s="231">
        <v>13.178666666666661</v>
      </c>
      <c r="Y44" s="231">
        <v>0.70448</v>
      </c>
      <c r="Z44" s="231">
        <v>8.064E-5</v>
      </c>
      <c r="AA44" s="231">
        <v>3.2853333333333337E-3</v>
      </c>
      <c r="AB44" s="231">
        <v>1.4457333333333329E-2</v>
      </c>
      <c r="AC44" s="231">
        <v>8.327200000000003</v>
      </c>
      <c r="AD44" s="231">
        <v>1.2547733333333336E-3</v>
      </c>
      <c r="AE44" s="231">
        <v>1.5306666666666659E-3</v>
      </c>
      <c r="AF44" s="231">
        <v>24.091200000000008</v>
      </c>
      <c r="AG44" s="231">
        <v>3.2838400000000014E-4</v>
      </c>
      <c r="AH44" s="231">
        <v>4.0767999999999999E-2</v>
      </c>
      <c r="AI44" s="231">
        <v>0.15810666666666659</v>
      </c>
      <c r="AJ44" s="238"/>
      <c r="AK44" s="223"/>
      <c r="AL44" s="266">
        <v>1.1104513064133017</v>
      </c>
      <c r="AM44" s="235">
        <f t="shared" si="23"/>
        <v>26.086387434555025</v>
      </c>
      <c r="AN44" s="238">
        <f t="shared" si="16"/>
        <v>60.086387434555022</v>
      </c>
      <c r="AO44" s="232">
        <v>2.0942408376963418E-2</v>
      </c>
      <c r="AP44" s="232">
        <f t="shared" si="7"/>
        <v>0.52356020942408543</v>
      </c>
    </row>
    <row r="45" spans="1:42" ht="14.25" customHeight="1" x14ac:dyDescent="0.2">
      <c r="A45" s="237">
        <v>42224.520831828704</v>
      </c>
      <c r="B45" s="223">
        <v>1720</v>
      </c>
      <c r="C45" s="227">
        <f t="shared" si="18"/>
        <v>43839360</v>
      </c>
      <c r="D45" s="227">
        <f t="shared" si="19"/>
        <v>171.01659465600002</v>
      </c>
      <c r="E45" s="228">
        <f t="shared" si="20"/>
        <v>60.112661322666646</v>
      </c>
      <c r="F45" s="239">
        <f t="shared" si="21"/>
        <v>1.7663279893333197</v>
      </c>
      <c r="G45" s="239">
        <f t="shared" si="22"/>
        <v>110.90393333333336</v>
      </c>
      <c r="H45" s="241">
        <v>2</v>
      </c>
      <c r="I45" s="241">
        <f t="shared" si="8"/>
        <v>59.458115183246122</v>
      </c>
      <c r="J45" s="241">
        <f t="shared" si="9"/>
        <v>25.458115183246122</v>
      </c>
      <c r="K45" s="231">
        <f t="shared" si="24"/>
        <v>56.876227254433005</v>
      </c>
      <c r="L45" s="231">
        <v>26.301333333333346</v>
      </c>
      <c r="M45" s="231">
        <v>1.4806666666666675E-3</v>
      </c>
      <c r="N45" s="231">
        <v>1.2024333333333331E-2</v>
      </c>
      <c r="O45" s="231">
        <v>0.54553333333333309</v>
      </c>
      <c r="P45" s="231">
        <v>1.6940000000000002E-3</v>
      </c>
      <c r="Q45" s="231">
        <v>1.6076666666666674E-3</v>
      </c>
      <c r="R45" s="231">
        <v>65.869000000000028</v>
      </c>
      <c r="S45" s="231">
        <v>1.3624333333333336E-2</v>
      </c>
      <c r="T45" s="231">
        <v>1.0016666666666667E-2</v>
      </c>
      <c r="U45" s="231">
        <v>5.0820000000000011E-2</v>
      </c>
      <c r="V45" s="231">
        <v>32.04499999999998</v>
      </c>
      <c r="W45" s="231">
        <v>0.22683666666666655</v>
      </c>
      <c r="X45" s="231">
        <v>13.031333333333327</v>
      </c>
      <c r="Y45" s="231">
        <v>0.68767</v>
      </c>
      <c r="Z45" s="231">
        <v>8.0560000000000001E-5</v>
      </c>
      <c r="AA45" s="231">
        <v>3.1746666666666672E-3</v>
      </c>
      <c r="AB45" s="231">
        <v>1.4275166666666662E-2</v>
      </c>
      <c r="AC45" s="231">
        <v>8.2988000000000035</v>
      </c>
      <c r="AD45" s="231">
        <v>1.190426666666667E-3</v>
      </c>
      <c r="AE45" s="231">
        <v>1.4593333333333324E-3</v>
      </c>
      <c r="AF45" s="231">
        <v>23.704800000000009</v>
      </c>
      <c r="AG45" s="231">
        <v>3.2483600000000017E-4</v>
      </c>
      <c r="AH45" s="231">
        <v>3.9921999999999999E-2</v>
      </c>
      <c r="AI45" s="231">
        <v>0.15459333333333325</v>
      </c>
      <c r="AJ45" s="238"/>
      <c r="AK45" s="223"/>
      <c r="AL45" s="266">
        <v>1.1057007125890737</v>
      </c>
      <c r="AM45" s="235">
        <f t="shared" si="23"/>
        <v>25.458115183246122</v>
      </c>
      <c r="AN45" s="238">
        <f t="shared" si="16"/>
        <v>59.458115183246122</v>
      </c>
      <c r="AO45" s="232">
        <v>2.5130890052356102E-2</v>
      </c>
      <c r="AP45" s="232">
        <f t="shared" si="7"/>
        <v>0.62827225130890252</v>
      </c>
    </row>
    <row r="46" spans="1:42" ht="14.25" customHeight="1" x14ac:dyDescent="0.2">
      <c r="A46" s="237">
        <v>42224.531248437503</v>
      </c>
      <c r="B46" s="223">
        <v>1700</v>
      </c>
      <c r="C46" s="227">
        <f t="shared" si="18"/>
        <v>43329600.000000007</v>
      </c>
      <c r="D46" s="227">
        <f t="shared" si="19"/>
        <v>169.95295684800004</v>
      </c>
      <c r="E46" s="228">
        <f t="shared" si="20"/>
        <v>59.878156847999996</v>
      </c>
      <c r="F46" s="239">
        <f t="shared" si="21"/>
        <v>1.7241568479999962</v>
      </c>
      <c r="G46" s="239">
        <f t="shared" si="22"/>
        <v>110.07480000000004</v>
      </c>
      <c r="H46" s="241">
        <v>2</v>
      </c>
      <c r="I46" s="241">
        <f t="shared" si="8"/>
        <v>58.738219895288005</v>
      </c>
      <c r="J46" s="241">
        <f t="shared" si="9"/>
        <v>24.738219895288005</v>
      </c>
      <c r="K46" s="231">
        <f t="shared" si="24"/>
        <v>56.23716852123713</v>
      </c>
      <c r="L46" s="231">
        <v>26.544000000000015</v>
      </c>
      <c r="M46" s="231">
        <v>1.4120000000000009E-3</v>
      </c>
      <c r="N46" s="231">
        <v>1.1877999999999998E-2</v>
      </c>
      <c r="O46" s="231">
        <v>0.53759999999999974</v>
      </c>
      <c r="P46" s="231">
        <v>1.6520000000000003E-3</v>
      </c>
      <c r="Q46" s="231">
        <v>1.4280000000000007E-3</v>
      </c>
      <c r="R46" s="231">
        <v>65.602000000000032</v>
      </c>
      <c r="S46" s="231">
        <v>1.3678000000000003E-2</v>
      </c>
      <c r="T46" s="231">
        <v>0.01</v>
      </c>
      <c r="U46" s="231">
        <v>4.9560000000000014E-2</v>
      </c>
      <c r="V46" s="231">
        <v>31.609999999999982</v>
      </c>
      <c r="W46" s="231">
        <v>0.21585999999999989</v>
      </c>
      <c r="X46" s="231">
        <v>12.883999999999993</v>
      </c>
      <c r="Y46" s="231">
        <v>0.67086000000000001</v>
      </c>
      <c r="Z46" s="231">
        <v>8.0480000000000002E-5</v>
      </c>
      <c r="AA46" s="231">
        <v>3.0640000000000008E-3</v>
      </c>
      <c r="AB46" s="231">
        <v>1.4092999999999994E-2</v>
      </c>
      <c r="AC46" s="231">
        <v>8.270400000000004</v>
      </c>
      <c r="AD46" s="231">
        <v>1.1260800000000004E-3</v>
      </c>
      <c r="AE46" s="231">
        <v>1.387999999999999E-3</v>
      </c>
      <c r="AF46" s="231">
        <v>23.318400000000011</v>
      </c>
      <c r="AG46" s="231">
        <v>3.2128800000000019E-4</v>
      </c>
      <c r="AH46" s="231">
        <v>3.9076E-2</v>
      </c>
      <c r="AI46" s="231">
        <v>0.15107999999999991</v>
      </c>
      <c r="AJ46" s="238"/>
      <c r="AK46" s="223"/>
      <c r="AL46" s="266">
        <v>1.1015439429928742</v>
      </c>
      <c r="AM46" s="235">
        <f t="shared" si="23"/>
        <v>24.738219895288005</v>
      </c>
      <c r="AN46" s="238">
        <f t="shared" ref="AN46:AN68" si="25">AL$2+AM46</f>
        <v>58.738219895288005</v>
      </c>
      <c r="AO46" s="232">
        <v>2.8795811518324652E-2</v>
      </c>
      <c r="AP46" s="232">
        <f t="shared" si="7"/>
        <v>0.7198952879581163</v>
      </c>
    </row>
    <row r="47" spans="1:42" ht="14.25" customHeight="1" x14ac:dyDescent="0.2">
      <c r="A47" s="237">
        <v>42224.541665046294</v>
      </c>
      <c r="B47" s="223">
        <v>1720</v>
      </c>
      <c r="C47" s="227">
        <f t="shared" si="18"/>
        <v>43839360</v>
      </c>
      <c r="D47" s="227">
        <f t="shared" si="19"/>
        <v>168.88931904000006</v>
      </c>
      <c r="E47" s="228">
        <f t="shared" si="20"/>
        <v>59.643652373333332</v>
      </c>
      <c r="F47" s="239">
        <f t="shared" si="21"/>
        <v>1.6819857066666657</v>
      </c>
      <c r="G47" s="239">
        <f t="shared" si="22"/>
        <v>109.24566666666672</v>
      </c>
      <c r="H47" s="241">
        <v>2</v>
      </c>
      <c r="I47" s="241">
        <f t="shared" si="8"/>
        <v>57.926701570680677</v>
      </c>
      <c r="J47" s="241">
        <f t="shared" si="9"/>
        <v>23.926701570680674</v>
      </c>
      <c r="K47" s="231">
        <f t="shared" si="24"/>
        <v>55.598109788041256</v>
      </c>
      <c r="L47" s="231">
        <v>26.786666666666683</v>
      </c>
      <c r="M47" s="231">
        <v>1.3433333333333344E-3</v>
      </c>
      <c r="N47" s="231">
        <v>1.1731666666666665E-2</v>
      </c>
      <c r="O47" s="231">
        <v>0.5296666666666664</v>
      </c>
      <c r="P47" s="231">
        <v>1.6100000000000003E-3</v>
      </c>
      <c r="Q47" s="231">
        <v>1.2483333333333339E-3</v>
      </c>
      <c r="R47" s="231">
        <v>65.335000000000036</v>
      </c>
      <c r="S47" s="231">
        <v>1.373166666666667E-2</v>
      </c>
      <c r="T47" s="231">
        <v>9.9833333333333336E-3</v>
      </c>
      <c r="U47" s="231">
        <v>4.8300000000000017E-2</v>
      </c>
      <c r="V47" s="231">
        <v>31.174999999999983</v>
      </c>
      <c r="W47" s="231">
        <v>0.20488333333333322</v>
      </c>
      <c r="X47" s="231">
        <v>12.736666666666659</v>
      </c>
      <c r="Y47" s="231">
        <v>0.65405000000000002</v>
      </c>
      <c r="Z47" s="231">
        <v>8.0400000000000003E-5</v>
      </c>
      <c r="AA47" s="231">
        <v>2.9533333333333343E-3</v>
      </c>
      <c r="AB47" s="231">
        <v>1.3910833333333327E-2</v>
      </c>
      <c r="AC47" s="231">
        <v>8.2420000000000044</v>
      </c>
      <c r="AD47" s="231">
        <v>1.0617333333333338E-3</v>
      </c>
      <c r="AE47" s="231">
        <v>1.3166666666666656E-3</v>
      </c>
      <c r="AF47" s="231">
        <v>22.932000000000013</v>
      </c>
      <c r="AG47" s="231">
        <v>3.1774000000000022E-4</v>
      </c>
      <c r="AH47" s="231">
        <v>3.823E-2</v>
      </c>
      <c r="AI47" s="231">
        <v>0.14756666666666657</v>
      </c>
      <c r="AJ47" s="253"/>
      <c r="AK47" s="228"/>
      <c r="AL47" s="266">
        <v>1.0973871733966747</v>
      </c>
      <c r="AM47" s="235">
        <f t="shared" si="23"/>
        <v>23.926701570680674</v>
      </c>
      <c r="AN47" s="238">
        <f t="shared" si="25"/>
        <v>57.926701570680677</v>
      </c>
      <c r="AO47" s="232">
        <v>3.2460732984293202E-2</v>
      </c>
      <c r="AP47" s="232">
        <f t="shared" si="7"/>
        <v>0.81151832460733009</v>
      </c>
    </row>
    <row r="48" spans="1:42" ht="14.25" customHeight="1" x14ac:dyDescent="0.2">
      <c r="A48" s="237">
        <v>42224.552081655092</v>
      </c>
      <c r="B48" s="223">
        <v>1700</v>
      </c>
      <c r="C48" s="227">
        <f t="shared" si="18"/>
        <v>43329600.000000007</v>
      </c>
      <c r="D48" s="227">
        <f t="shared" si="19"/>
        <v>167.82568123200005</v>
      </c>
      <c r="E48" s="228">
        <f t="shared" si="20"/>
        <v>59.409147898666667</v>
      </c>
      <c r="F48" s="239">
        <f t="shared" si="21"/>
        <v>1.6398145653333351</v>
      </c>
      <c r="G48" s="239">
        <f t="shared" si="22"/>
        <v>108.41653333333338</v>
      </c>
      <c r="H48" s="241">
        <v>2</v>
      </c>
      <c r="I48" s="241">
        <f t="shared" si="8"/>
        <v>57.023560209424126</v>
      </c>
      <c r="J48" s="241">
        <f t="shared" si="9"/>
        <v>23.023560209424126</v>
      </c>
      <c r="K48" s="231">
        <f t="shared" si="24"/>
        <v>54.959051054845382</v>
      </c>
      <c r="L48" s="231">
        <v>27.029333333333351</v>
      </c>
      <c r="M48" s="231">
        <v>1.2746666666666679E-3</v>
      </c>
      <c r="N48" s="231">
        <v>1.1585333333333331E-2</v>
      </c>
      <c r="O48" s="231">
        <v>0.52173333333333305</v>
      </c>
      <c r="P48" s="231">
        <v>1.5680000000000004E-3</v>
      </c>
      <c r="Q48" s="231">
        <v>1.0686666666666672E-3</v>
      </c>
      <c r="R48" s="231">
        <v>65.06800000000004</v>
      </c>
      <c r="S48" s="231">
        <v>1.3785333333333337E-2</v>
      </c>
      <c r="T48" s="231">
        <v>9.9666666666666671E-3</v>
      </c>
      <c r="U48" s="231">
        <v>4.7040000000000019E-2</v>
      </c>
      <c r="V48" s="231">
        <v>30.739999999999984</v>
      </c>
      <c r="W48" s="231">
        <v>0.19390666666666656</v>
      </c>
      <c r="X48" s="231">
        <v>12.589333333333325</v>
      </c>
      <c r="Y48" s="231">
        <v>0.63724000000000003</v>
      </c>
      <c r="Z48" s="231">
        <v>8.0320000000000003E-5</v>
      </c>
      <c r="AA48" s="231">
        <v>2.8426666666666678E-3</v>
      </c>
      <c r="AB48" s="231">
        <v>1.372866666666666E-2</v>
      </c>
      <c r="AC48" s="231">
        <v>8.2136000000000049</v>
      </c>
      <c r="AD48" s="231">
        <v>9.9738666666666725E-4</v>
      </c>
      <c r="AE48" s="231">
        <v>1.2453333333333322E-3</v>
      </c>
      <c r="AF48" s="231">
        <v>22.545600000000015</v>
      </c>
      <c r="AG48" s="231">
        <v>3.1419200000000025E-4</v>
      </c>
      <c r="AH48" s="231">
        <v>3.7384000000000001E-2</v>
      </c>
      <c r="AI48" s="231">
        <v>0.14405333333333323</v>
      </c>
      <c r="AJ48" s="238"/>
      <c r="AK48" s="223"/>
      <c r="AL48" s="266">
        <v>1.093230403800475</v>
      </c>
      <c r="AM48" s="235">
        <f t="shared" si="23"/>
        <v>23.023560209424126</v>
      </c>
      <c r="AN48" s="238">
        <f t="shared" si="25"/>
        <v>57.023560209424126</v>
      </c>
      <c r="AO48" s="232">
        <v>3.6125654450261946E-2</v>
      </c>
      <c r="AP48" s="232">
        <f t="shared" si="7"/>
        <v>0.90314136125654865</v>
      </c>
    </row>
    <row r="49" spans="1:46" ht="14.25" customHeight="1" x14ac:dyDescent="0.2">
      <c r="A49" s="237">
        <v>42224.562498263891</v>
      </c>
      <c r="B49" s="223">
        <v>1690</v>
      </c>
      <c r="C49" s="227">
        <f t="shared" si="18"/>
        <v>43074720</v>
      </c>
      <c r="D49" s="227">
        <f t="shared" si="19"/>
        <v>166.76204342400004</v>
      </c>
      <c r="E49" s="228">
        <f t="shared" si="20"/>
        <v>59.17464342400001</v>
      </c>
      <c r="F49" s="239">
        <f t="shared" si="21"/>
        <v>1.5976434240000046</v>
      </c>
      <c r="G49" s="239">
        <f t="shared" si="22"/>
        <v>107.58740000000006</v>
      </c>
      <c r="H49" s="241">
        <v>2</v>
      </c>
      <c r="I49" s="241">
        <f t="shared" si="8"/>
        <v>56.028795811518364</v>
      </c>
      <c r="J49" s="241">
        <f t="shared" si="9"/>
        <v>22.028795811518364</v>
      </c>
      <c r="K49" s="231">
        <f t="shared" si="24"/>
        <v>54.319992321649508</v>
      </c>
      <c r="L49" s="231">
        <v>27.27200000000002</v>
      </c>
      <c r="M49" s="231">
        <v>1.2060000000000013E-3</v>
      </c>
      <c r="N49" s="231">
        <v>1.1438999999999998E-2</v>
      </c>
      <c r="O49" s="231">
        <v>0.5137999999999997</v>
      </c>
      <c r="P49" s="231">
        <v>1.5260000000000004E-3</v>
      </c>
      <c r="Q49" s="231">
        <v>8.8900000000000058E-4</v>
      </c>
      <c r="R49" s="231">
        <v>64.801000000000045</v>
      </c>
      <c r="S49" s="231">
        <v>1.3839000000000004E-2</v>
      </c>
      <c r="T49" s="231">
        <v>9.9500000000000005E-3</v>
      </c>
      <c r="U49" s="231">
        <v>4.5780000000000022E-2</v>
      </c>
      <c r="V49" s="231">
        <v>30.304999999999986</v>
      </c>
      <c r="W49" s="231">
        <v>0.1829299999999999</v>
      </c>
      <c r="X49" s="231">
        <v>12.441999999999991</v>
      </c>
      <c r="Y49" s="231">
        <v>0.62043000000000004</v>
      </c>
      <c r="Z49" s="231">
        <v>8.0240000000000004E-5</v>
      </c>
      <c r="AA49" s="231">
        <v>2.7320000000000014E-3</v>
      </c>
      <c r="AB49" s="231">
        <v>1.3546499999999993E-2</v>
      </c>
      <c r="AC49" s="231">
        <v>8.1852000000000054</v>
      </c>
      <c r="AD49" s="231">
        <v>9.3304000000000065E-4</v>
      </c>
      <c r="AE49" s="231">
        <v>1.1739999999999988E-3</v>
      </c>
      <c r="AF49" s="231">
        <v>22.159200000000016</v>
      </c>
      <c r="AG49" s="231">
        <v>3.1064400000000027E-4</v>
      </c>
      <c r="AH49" s="231">
        <v>3.6538000000000001E-2</v>
      </c>
      <c r="AI49" s="231">
        <v>0.14053999999999989</v>
      </c>
      <c r="AJ49" s="238"/>
      <c r="AK49" s="223"/>
      <c r="AL49" s="266">
        <v>1.0890736342042755</v>
      </c>
      <c r="AM49" s="235">
        <f t="shared" si="23"/>
        <v>22.028795811518364</v>
      </c>
      <c r="AN49" s="238">
        <f t="shared" si="25"/>
        <v>56.028795811518364</v>
      </c>
      <c r="AO49" s="232">
        <v>3.9790575916230496E-2</v>
      </c>
      <c r="AP49" s="232">
        <f t="shared" si="7"/>
        <v>0.99476439790576243</v>
      </c>
    </row>
    <row r="50" spans="1:46" ht="14.25" customHeight="1" x14ac:dyDescent="0.2">
      <c r="A50" s="237">
        <v>42224.572914872682</v>
      </c>
      <c r="B50" s="223">
        <v>1680</v>
      </c>
      <c r="C50" s="227">
        <f t="shared" si="18"/>
        <v>42819840.000000007</v>
      </c>
      <c r="D50" s="227">
        <f t="shared" si="19"/>
        <v>165.69840561600012</v>
      </c>
      <c r="E50" s="228">
        <f t="shared" si="20"/>
        <v>58.940138949333338</v>
      </c>
      <c r="F50" s="239">
        <f t="shared" si="21"/>
        <v>1.5554722826666634</v>
      </c>
      <c r="G50" s="239">
        <f t="shared" si="22"/>
        <v>106.75826666666673</v>
      </c>
      <c r="H50" s="241">
        <v>2</v>
      </c>
      <c r="I50" s="241">
        <f t="shared" si="8"/>
        <v>54.955497382198985</v>
      </c>
      <c r="J50" s="241">
        <f t="shared" si="9"/>
        <v>20.955497382198985</v>
      </c>
      <c r="K50" s="231">
        <f t="shared" si="24"/>
        <v>53.680933588453634</v>
      </c>
      <c r="L50" s="231">
        <v>27.514666666666688</v>
      </c>
      <c r="M50" s="231">
        <v>1.1373333333333348E-3</v>
      </c>
      <c r="N50" s="231">
        <v>1.1292666666666664E-2</v>
      </c>
      <c r="O50" s="231">
        <v>0.50586666666666635</v>
      </c>
      <c r="P50" s="231">
        <v>1.4840000000000005E-3</v>
      </c>
      <c r="Q50" s="231">
        <v>7.0933333333333395E-4</v>
      </c>
      <c r="R50" s="231">
        <v>64.534000000000049</v>
      </c>
      <c r="S50" s="231">
        <v>1.3892666666666671E-2</v>
      </c>
      <c r="T50" s="231">
        <v>9.9333333333333339E-3</v>
      </c>
      <c r="U50" s="231">
        <v>4.4520000000000025E-2</v>
      </c>
      <c r="V50" s="231">
        <v>29.869999999999987</v>
      </c>
      <c r="W50" s="231">
        <v>0.17195333333333324</v>
      </c>
      <c r="X50" s="231">
        <v>12.294666666666657</v>
      </c>
      <c r="Y50" s="231">
        <v>0.60362000000000005</v>
      </c>
      <c r="Z50" s="231">
        <v>8.0160000000000005E-5</v>
      </c>
      <c r="AA50" s="231">
        <v>2.6213333333333349E-3</v>
      </c>
      <c r="AB50" s="231">
        <v>1.3364333333333325E-2</v>
      </c>
      <c r="AC50" s="231">
        <v>8.1568000000000058</v>
      </c>
      <c r="AD50" s="231">
        <v>8.6869333333333405E-4</v>
      </c>
      <c r="AE50" s="231">
        <v>1.1026666666666654E-3</v>
      </c>
      <c r="AF50" s="231">
        <v>21.772800000000018</v>
      </c>
      <c r="AG50" s="231">
        <v>3.070960000000003E-4</v>
      </c>
      <c r="AH50" s="231">
        <v>3.5692000000000002E-2</v>
      </c>
      <c r="AI50" s="231">
        <v>0.13702666666666655</v>
      </c>
      <c r="AJ50" s="238"/>
      <c r="AK50" s="223"/>
      <c r="AL50" s="266">
        <v>1.0855106888361044</v>
      </c>
      <c r="AM50" s="235">
        <f t="shared" si="23"/>
        <v>20.955497382198985</v>
      </c>
      <c r="AN50" s="238">
        <f t="shared" si="25"/>
        <v>54.955497382198985</v>
      </c>
      <c r="AO50" s="232">
        <v>4.2931937172775103E-2</v>
      </c>
      <c r="AP50" s="232">
        <f t="shared" si="7"/>
        <v>1.0732984293193777</v>
      </c>
    </row>
    <row r="51" spans="1:46" ht="14.25" customHeight="1" x14ac:dyDescent="0.2">
      <c r="A51" s="237">
        <v>42224.583331481481</v>
      </c>
      <c r="B51" s="223">
        <v>1670</v>
      </c>
      <c r="C51" s="227">
        <f t="shared" si="18"/>
        <v>42564960.000000007</v>
      </c>
      <c r="D51" s="227">
        <f t="shared" si="19"/>
        <v>164.63476780800008</v>
      </c>
      <c r="E51" s="228">
        <f t="shared" si="20"/>
        <v>58.705634474666674</v>
      </c>
      <c r="F51" s="239">
        <f t="shared" si="21"/>
        <v>1.5133011413333293</v>
      </c>
      <c r="G51" s="239">
        <f t="shared" si="22"/>
        <v>105.92913333333341</v>
      </c>
      <c r="H51" s="241">
        <v>2</v>
      </c>
      <c r="I51" s="241">
        <f t="shared" si="8"/>
        <v>53.803664921465995</v>
      </c>
      <c r="J51" s="241">
        <f t="shared" si="9"/>
        <v>19.803664921465998</v>
      </c>
      <c r="K51" s="231">
        <f t="shared" si="24"/>
        <v>53.04187485525776</v>
      </c>
      <c r="L51" s="231">
        <v>27.757333333333357</v>
      </c>
      <c r="M51" s="231">
        <v>1.0686666666666683E-3</v>
      </c>
      <c r="N51" s="231">
        <v>1.1146333333333331E-2</v>
      </c>
      <c r="O51" s="231">
        <v>0.49793333333333301</v>
      </c>
      <c r="P51" s="231">
        <v>1.4420000000000006E-3</v>
      </c>
      <c r="Q51" s="231">
        <v>5.2966666666666733E-4</v>
      </c>
      <c r="R51" s="231">
        <v>64.267000000000053</v>
      </c>
      <c r="S51" s="231">
        <v>1.3946333333333338E-2</v>
      </c>
      <c r="T51" s="231">
        <v>9.9166666666666674E-3</v>
      </c>
      <c r="U51" s="231">
        <v>4.3260000000000028E-2</v>
      </c>
      <c r="V51" s="231">
        <v>29.434999999999988</v>
      </c>
      <c r="W51" s="231">
        <v>0.16097666666666657</v>
      </c>
      <c r="X51" s="231">
        <v>12.147333333333323</v>
      </c>
      <c r="Y51" s="231">
        <v>0.58681000000000005</v>
      </c>
      <c r="Z51" s="231">
        <v>8.0080000000000006E-5</v>
      </c>
      <c r="AA51" s="231">
        <v>2.5106666666666684E-3</v>
      </c>
      <c r="AB51" s="231">
        <v>1.3182166666666658E-2</v>
      </c>
      <c r="AC51" s="231">
        <v>8.1284000000000063</v>
      </c>
      <c r="AD51" s="231">
        <v>8.0434666666666745E-4</v>
      </c>
      <c r="AE51" s="231">
        <v>1.031333333333332E-3</v>
      </c>
      <c r="AF51" s="231">
        <v>21.38640000000002</v>
      </c>
      <c r="AG51" s="231">
        <v>3.0354800000000033E-4</v>
      </c>
      <c r="AH51" s="231">
        <v>3.4846000000000002E-2</v>
      </c>
      <c r="AI51" s="231">
        <v>0.13351333333333321</v>
      </c>
      <c r="AK51" s="223"/>
      <c r="AL51" s="266">
        <v>1.0819477434679334</v>
      </c>
      <c r="AM51" s="235">
        <f t="shared" si="23"/>
        <v>19.803664921465998</v>
      </c>
      <c r="AN51" s="238">
        <f t="shared" si="25"/>
        <v>53.803664921465995</v>
      </c>
      <c r="AO51" s="232">
        <v>4.6073298429319523E-2</v>
      </c>
      <c r="AP51" s="232">
        <f t="shared" si="7"/>
        <v>1.1518324607329882</v>
      </c>
    </row>
    <row r="52" spans="1:46" ht="14.25" customHeight="1" x14ac:dyDescent="0.2">
      <c r="A52" s="237">
        <v>42224.593748090279</v>
      </c>
      <c r="B52" s="223">
        <v>1670</v>
      </c>
      <c r="C52" s="227">
        <f t="shared" si="18"/>
        <v>42564960.000000007</v>
      </c>
      <c r="D52" s="227">
        <f t="shared" si="19"/>
        <v>163.57112999999998</v>
      </c>
      <c r="E52" s="228">
        <f t="shared" si="20"/>
        <v>58.471129999999995</v>
      </c>
      <c r="F52" s="239">
        <f t="shared" si="21"/>
        <v>1.4711299999999952</v>
      </c>
      <c r="G52" s="239">
        <f t="shared" si="22"/>
        <v>105.1</v>
      </c>
      <c r="H52" s="241">
        <v>2</v>
      </c>
      <c r="I52" s="241">
        <f t="shared" si="8"/>
        <v>52.586387434554993</v>
      </c>
      <c r="J52" s="241">
        <f t="shared" si="9"/>
        <v>18.586387434554997</v>
      </c>
      <c r="K52" s="231">
        <f t="shared" si="24"/>
        <v>52.402816122061886</v>
      </c>
      <c r="L52" s="245">
        <v>28</v>
      </c>
      <c r="M52" s="245">
        <v>1E-3</v>
      </c>
      <c r="N52" s="245">
        <v>1.0999999999999999E-2</v>
      </c>
      <c r="O52" s="245">
        <v>0.49</v>
      </c>
      <c r="P52" s="245">
        <v>1.4E-3</v>
      </c>
      <c r="Q52" s="245">
        <v>3.5E-4</v>
      </c>
      <c r="R52" s="245">
        <v>64</v>
      </c>
      <c r="S52" s="245">
        <v>1.4E-2</v>
      </c>
      <c r="T52" s="245">
        <v>9.9000000000000008E-3</v>
      </c>
      <c r="U52" s="245">
        <v>4.2000000000000003E-2</v>
      </c>
      <c r="V52" s="245">
        <v>29</v>
      </c>
      <c r="W52" s="245">
        <v>0.15</v>
      </c>
      <c r="X52" s="245">
        <v>12</v>
      </c>
      <c r="Y52" s="245">
        <v>0.56999999999999995</v>
      </c>
      <c r="Z52" s="245">
        <v>8.0000000000000007E-5</v>
      </c>
      <c r="AA52" s="245">
        <v>2.3999999999999998E-3</v>
      </c>
      <c r="AB52" s="245">
        <v>1.2999999999999999E-2</v>
      </c>
      <c r="AC52" s="245">
        <v>8.1</v>
      </c>
      <c r="AD52" s="245">
        <v>7.3999999999999999E-4</v>
      </c>
      <c r="AE52" s="245">
        <v>9.6000000000000002E-4</v>
      </c>
      <c r="AF52" s="245">
        <v>21</v>
      </c>
      <c r="AG52" s="245">
        <v>2.9999999999999997E-4</v>
      </c>
      <c r="AH52" s="245">
        <v>3.4000000000000002E-2</v>
      </c>
      <c r="AI52" s="245">
        <v>0.13</v>
      </c>
      <c r="AJ52" s="238" t="s">
        <v>117</v>
      </c>
      <c r="AK52" s="228">
        <f>E52</f>
        <v>58.471129999999995</v>
      </c>
      <c r="AL52" s="266">
        <v>1.0789786223277908</v>
      </c>
      <c r="AM52" s="235">
        <f t="shared" si="23"/>
        <v>18.586387434554997</v>
      </c>
      <c r="AN52" s="238">
        <f t="shared" si="25"/>
        <v>52.586387434554993</v>
      </c>
      <c r="AO52" s="232">
        <v>4.869109947644E-2</v>
      </c>
      <c r="AP52" s="232">
        <f t="shared" si="7"/>
        <v>1.2172774869109999</v>
      </c>
    </row>
    <row r="53" spans="1:46" ht="14.25" customHeight="1" x14ac:dyDescent="0.2">
      <c r="A53" s="237">
        <v>42224.604164699071</v>
      </c>
      <c r="B53" s="223">
        <v>1670</v>
      </c>
      <c r="C53" s="227">
        <f t="shared" si="18"/>
        <v>42564960.000000007</v>
      </c>
      <c r="D53" s="227">
        <f t="shared" si="19"/>
        <v>158.4283411333333</v>
      </c>
      <c r="E53" s="228">
        <f t="shared" si="20"/>
        <v>55.875674466666666</v>
      </c>
      <c r="F53" s="239">
        <f t="shared" si="21"/>
        <v>1.4423411333333327</v>
      </c>
      <c r="G53" s="239">
        <f t="shared" si="22"/>
        <v>102.55266666666665</v>
      </c>
      <c r="H53" s="241">
        <v>2</v>
      </c>
      <c r="I53" s="241">
        <f t="shared" si="8"/>
        <v>51.303664921465995</v>
      </c>
      <c r="J53" s="241">
        <f t="shared" si="9"/>
        <v>17.303664921465991</v>
      </c>
      <c r="K53" s="231">
        <f t="shared" si="24"/>
        <v>51.763757388866011</v>
      </c>
      <c r="L53" s="231">
        <v>26.433333333333334</v>
      </c>
      <c r="M53" s="231">
        <v>9.4000000000000008E-4</v>
      </c>
      <c r="N53" s="231">
        <v>1.0166666666666666E-2</v>
      </c>
      <c r="O53" s="231">
        <v>0.47499999999999998</v>
      </c>
      <c r="P53" s="231">
        <v>1.3333333333333333E-3</v>
      </c>
      <c r="Q53" s="231">
        <v>7.7166666666666659E-4</v>
      </c>
      <c r="R53" s="231">
        <v>63.166666666666664</v>
      </c>
      <c r="S53" s="231">
        <v>1.3000000000000001E-2</v>
      </c>
      <c r="T53" s="231">
        <v>9.4166666666666669E-3</v>
      </c>
      <c r="U53" s="231">
        <v>0.04</v>
      </c>
      <c r="V53" s="231">
        <v>28</v>
      </c>
      <c r="W53" s="231">
        <v>0.14333333333333334</v>
      </c>
      <c r="X53" s="231">
        <v>12</v>
      </c>
      <c r="Y53" s="231">
        <v>0.57499999999999996</v>
      </c>
      <c r="Z53" s="231">
        <v>8.0000000000000007E-5</v>
      </c>
      <c r="AA53" s="231">
        <v>2.3333333333333331E-3</v>
      </c>
      <c r="AB53" s="231">
        <v>1.2326666666666666E-2</v>
      </c>
      <c r="AC53" s="231">
        <v>7.6459999999999999</v>
      </c>
      <c r="AD53" s="231">
        <v>7.2333333333333332E-4</v>
      </c>
      <c r="AE53" s="231">
        <v>9.6000000000000002E-4</v>
      </c>
      <c r="AF53" s="231">
        <v>19.739999999999998</v>
      </c>
      <c r="AG53" s="231">
        <v>2.8946666666666664E-4</v>
      </c>
      <c r="AH53" s="231">
        <v>3.3333333333333333E-2</v>
      </c>
      <c r="AI53" s="231">
        <v>0.12333333333333334</v>
      </c>
      <c r="AJ53" s="238" t="s">
        <v>113</v>
      </c>
      <c r="AK53" s="223"/>
      <c r="AL53" s="266">
        <v>1.0760095011876485</v>
      </c>
      <c r="AM53" s="235">
        <f t="shared" si="23"/>
        <v>17.303664921465991</v>
      </c>
      <c r="AN53" s="238">
        <f t="shared" si="25"/>
        <v>51.303664921465995</v>
      </c>
      <c r="AO53" s="232">
        <v>5.1308900523560276E-2</v>
      </c>
      <c r="AP53" s="232">
        <f t="shared" si="7"/>
        <v>1.282722513089007</v>
      </c>
    </row>
    <row r="54" spans="1:46" ht="14.25" customHeight="1" x14ac:dyDescent="0.2">
      <c r="A54" s="237">
        <v>42224.614581307869</v>
      </c>
      <c r="B54" s="223">
        <v>1700</v>
      </c>
      <c r="C54" s="227">
        <f t="shared" si="18"/>
        <v>43329600.000000007</v>
      </c>
      <c r="D54" s="227">
        <f t="shared" si="19"/>
        <v>153.28555226666666</v>
      </c>
      <c r="E54" s="228">
        <f t="shared" si="20"/>
        <v>53.280218933333323</v>
      </c>
      <c r="F54" s="239">
        <f t="shared" si="21"/>
        <v>1.413552266666656</v>
      </c>
      <c r="G54" s="239">
        <f t="shared" si="22"/>
        <v>100.00533333333331</v>
      </c>
      <c r="H54" s="241">
        <v>2</v>
      </c>
      <c r="I54" s="241">
        <f t="shared" si="8"/>
        <v>49.968586387434577</v>
      </c>
      <c r="J54" s="241">
        <f t="shared" si="9"/>
        <v>15.968586387434575</v>
      </c>
      <c r="K54" s="231">
        <f t="shared" si="24"/>
        <v>51.124698655670137</v>
      </c>
      <c r="L54" s="231">
        <v>24.866666666666667</v>
      </c>
      <c r="M54" s="231">
        <v>8.8000000000000014E-4</v>
      </c>
      <c r="N54" s="231">
        <v>9.3333333333333324E-3</v>
      </c>
      <c r="O54" s="231">
        <v>0.45999999999999996</v>
      </c>
      <c r="P54" s="231">
        <v>1.2666666666666666E-3</v>
      </c>
      <c r="Q54" s="231">
        <v>1.1933333333333331E-3</v>
      </c>
      <c r="R54" s="231">
        <v>62.333333333333329</v>
      </c>
      <c r="S54" s="231">
        <v>1.2E-2</v>
      </c>
      <c r="T54" s="231">
        <v>8.9333333333333331E-3</v>
      </c>
      <c r="U54" s="231">
        <v>3.7999999999999999E-2</v>
      </c>
      <c r="V54" s="231">
        <v>27</v>
      </c>
      <c r="W54" s="231">
        <v>0.13666666666666669</v>
      </c>
      <c r="X54" s="231">
        <v>12</v>
      </c>
      <c r="Y54" s="231">
        <v>0.57999999999999996</v>
      </c>
      <c r="Z54" s="231">
        <v>8.0000000000000007E-5</v>
      </c>
      <c r="AA54" s="231">
        <v>2.2666666666666664E-3</v>
      </c>
      <c r="AB54" s="231">
        <v>1.1653333333333333E-2</v>
      </c>
      <c r="AC54" s="231">
        <v>7.1920000000000002</v>
      </c>
      <c r="AD54" s="231">
        <v>7.0666666666666664E-4</v>
      </c>
      <c r="AE54" s="231">
        <v>9.6000000000000002E-4</v>
      </c>
      <c r="AF54" s="231">
        <v>18.479999999999997</v>
      </c>
      <c r="AG54" s="231">
        <v>2.789333333333333E-4</v>
      </c>
      <c r="AH54" s="231">
        <v>3.2666666666666663E-2</v>
      </c>
      <c r="AI54" s="231">
        <v>0.11666666666666667</v>
      </c>
      <c r="AJ54" s="238"/>
      <c r="AK54" s="223"/>
      <c r="AL54" s="266">
        <v>1.0736342042755345</v>
      </c>
      <c r="AM54" s="235">
        <f t="shared" si="23"/>
        <v>15.968586387434575</v>
      </c>
      <c r="AN54" s="238">
        <f t="shared" si="25"/>
        <v>49.968586387434577</v>
      </c>
      <c r="AO54" s="232">
        <v>5.3403141361256616E-2</v>
      </c>
      <c r="AP54" s="232">
        <f t="shared" si="7"/>
        <v>1.3350785340314153</v>
      </c>
    </row>
    <row r="55" spans="1:46" ht="14.25" customHeight="1" x14ac:dyDescent="0.2">
      <c r="A55" s="237">
        <v>42224.624997916668</v>
      </c>
      <c r="B55" s="223">
        <v>1730</v>
      </c>
      <c r="C55" s="227">
        <f t="shared" si="18"/>
        <v>44094240</v>
      </c>
      <c r="D55" s="227">
        <f t="shared" si="19"/>
        <v>148.14276340000001</v>
      </c>
      <c r="E55" s="228">
        <f t="shared" si="20"/>
        <v>50.684763400000008</v>
      </c>
      <c r="F55" s="239">
        <f t="shared" si="21"/>
        <v>1.3847634000000077</v>
      </c>
      <c r="G55" s="239">
        <f t="shared" si="22"/>
        <v>97.457999999999998</v>
      </c>
      <c r="H55" s="241">
        <v>2</v>
      </c>
      <c r="I55" s="241">
        <f t="shared" si="8"/>
        <v>48.581151832460748</v>
      </c>
      <c r="J55" s="241">
        <f t="shared" si="9"/>
        <v>14.581151832460751</v>
      </c>
      <c r="K55" s="231">
        <f t="shared" si="24"/>
        <v>50.485639922474263</v>
      </c>
      <c r="L55" s="231">
        <v>23.3</v>
      </c>
      <c r="M55" s="231">
        <v>8.200000000000002E-4</v>
      </c>
      <c r="N55" s="231">
        <v>8.4999999999999989E-3</v>
      </c>
      <c r="O55" s="231">
        <v>0.44499999999999995</v>
      </c>
      <c r="P55" s="231">
        <v>1.1999999999999999E-3</v>
      </c>
      <c r="Q55" s="231">
        <v>1.6149999999999997E-3</v>
      </c>
      <c r="R55" s="231">
        <v>61.499999999999993</v>
      </c>
      <c r="S55" s="231">
        <v>1.0999999999999999E-2</v>
      </c>
      <c r="T55" s="231">
        <v>8.4499999999999992E-3</v>
      </c>
      <c r="U55" s="231">
        <v>3.5999999999999997E-2</v>
      </c>
      <c r="V55" s="231">
        <v>26</v>
      </c>
      <c r="W55" s="231">
        <v>0.13000000000000003</v>
      </c>
      <c r="X55" s="231">
        <v>12</v>
      </c>
      <c r="Y55" s="231">
        <v>0.58499999999999996</v>
      </c>
      <c r="Z55" s="231">
        <v>8.0000000000000007E-5</v>
      </c>
      <c r="AA55" s="231">
        <v>2.1999999999999997E-3</v>
      </c>
      <c r="AB55" s="231">
        <v>1.098E-2</v>
      </c>
      <c r="AC55" s="231">
        <v>6.7380000000000004</v>
      </c>
      <c r="AD55" s="231">
        <v>6.8999999999999997E-4</v>
      </c>
      <c r="AE55" s="231">
        <v>9.6000000000000002E-4</v>
      </c>
      <c r="AF55" s="231">
        <v>17.219999999999995</v>
      </c>
      <c r="AG55" s="231">
        <v>2.6839999999999996E-4</v>
      </c>
      <c r="AH55" s="231">
        <v>3.1999999999999994E-2</v>
      </c>
      <c r="AI55" s="231">
        <v>0.11</v>
      </c>
      <c r="AJ55" s="238"/>
      <c r="AK55" s="223"/>
      <c r="AL55" s="266">
        <v>1.0712589073634204</v>
      </c>
      <c r="AM55" s="235">
        <f t="shared" si="23"/>
        <v>14.581151832460751</v>
      </c>
      <c r="AN55" s="238">
        <f t="shared" si="25"/>
        <v>48.581151832460748</v>
      </c>
      <c r="AO55" s="232">
        <v>5.5497382198952963E-2</v>
      </c>
      <c r="AP55" s="232">
        <f t="shared" si="7"/>
        <v>1.3874345549738241</v>
      </c>
    </row>
    <row r="56" spans="1:46" ht="14.25" customHeight="1" x14ac:dyDescent="0.2">
      <c r="A56" s="237">
        <v>42224.635414525466</v>
      </c>
      <c r="B56" s="223">
        <v>1750</v>
      </c>
      <c r="C56" s="227">
        <f t="shared" si="18"/>
        <v>44604000.000000007</v>
      </c>
      <c r="D56" s="227">
        <f t="shared" si="19"/>
        <v>142.9999745333333</v>
      </c>
      <c r="E56" s="228">
        <f t="shared" si="20"/>
        <v>48.089307866666658</v>
      </c>
      <c r="F56" s="239">
        <f t="shared" si="21"/>
        <v>1.355974533333324</v>
      </c>
      <c r="G56" s="239">
        <f t="shared" si="22"/>
        <v>94.910666666666657</v>
      </c>
      <c r="H56" s="241">
        <v>2</v>
      </c>
      <c r="I56" s="241">
        <f t="shared" si="8"/>
        <v>47.154450261780113</v>
      </c>
      <c r="J56" s="241">
        <f t="shared" si="9"/>
        <v>13.154450261780116</v>
      </c>
      <c r="K56" s="231">
        <f t="shared" si="24"/>
        <v>49.846581189278389</v>
      </c>
      <c r="L56" s="231">
        <v>21.733333333333334</v>
      </c>
      <c r="M56" s="231">
        <v>7.6000000000000026E-4</v>
      </c>
      <c r="N56" s="231">
        <v>7.6666666666666654E-3</v>
      </c>
      <c r="O56" s="231">
        <v>0.42999999999999994</v>
      </c>
      <c r="P56" s="231">
        <v>1.1333333333333332E-3</v>
      </c>
      <c r="Q56" s="231">
        <v>2.0366666666666662E-3</v>
      </c>
      <c r="R56" s="231">
        <v>60.666666666666657</v>
      </c>
      <c r="S56" s="231">
        <v>9.9999999999999985E-3</v>
      </c>
      <c r="T56" s="231">
        <v>7.9666666666666653E-3</v>
      </c>
      <c r="U56" s="231">
        <v>3.3999999999999996E-2</v>
      </c>
      <c r="V56" s="231">
        <v>25</v>
      </c>
      <c r="W56" s="231">
        <v>0.12333333333333336</v>
      </c>
      <c r="X56" s="231">
        <v>12</v>
      </c>
      <c r="Y56" s="231">
        <v>0.59</v>
      </c>
      <c r="Z56" s="231">
        <v>8.0000000000000007E-5</v>
      </c>
      <c r="AA56" s="231">
        <v>2.133333333333333E-3</v>
      </c>
      <c r="AB56" s="231">
        <v>1.0306666666666667E-2</v>
      </c>
      <c r="AC56" s="231">
        <v>6.2840000000000007</v>
      </c>
      <c r="AD56" s="231">
        <v>6.7333333333333329E-4</v>
      </c>
      <c r="AE56" s="231">
        <v>9.6000000000000002E-4</v>
      </c>
      <c r="AF56" s="231">
        <v>15.959999999999996</v>
      </c>
      <c r="AG56" s="231">
        <v>2.5786666666666663E-4</v>
      </c>
      <c r="AH56" s="231">
        <v>3.1333333333333324E-2</v>
      </c>
      <c r="AI56" s="231">
        <v>0.10333333333333333</v>
      </c>
      <c r="AJ56" s="238"/>
      <c r="AK56" s="223"/>
      <c r="AL56" s="266">
        <v>1.0694774346793348</v>
      </c>
      <c r="AM56" s="235">
        <f t="shared" si="23"/>
        <v>13.154450261780116</v>
      </c>
      <c r="AN56" s="238">
        <f t="shared" si="25"/>
        <v>47.154450261780113</v>
      </c>
      <c r="AO56" s="232">
        <v>5.7068062827225367E-2</v>
      </c>
      <c r="AP56" s="232">
        <f t="shared" si="7"/>
        <v>1.4267015706806341</v>
      </c>
    </row>
    <row r="57" spans="1:46" ht="14.25" customHeight="1" x14ac:dyDescent="0.2">
      <c r="A57" s="237">
        <v>42224.645831134258</v>
      </c>
      <c r="B57" s="223">
        <v>1750</v>
      </c>
      <c r="C57" s="227">
        <f t="shared" si="18"/>
        <v>44604000.000000007</v>
      </c>
      <c r="D57" s="227">
        <f t="shared" si="19"/>
        <v>137.85718566666662</v>
      </c>
      <c r="E57" s="228">
        <f t="shared" si="20"/>
        <v>45.493852333333322</v>
      </c>
      <c r="F57" s="239">
        <f t="shared" si="21"/>
        <v>1.3271856666666544</v>
      </c>
      <c r="G57" s="239">
        <f t="shared" si="22"/>
        <v>92.363333333333316</v>
      </c>
      <c r="H57" s="241">
        <v>2</v>
      </c>
      <c r="I57" s="241">
        <f t="shared" si="8"/>
        <v>45.68848167539268</v>
      </c>
      <c r="J57" s="241">
        <f t="shared" si="9"/>
        <v>11.688481675392676</v>
      </c>
      <c r="K57" s="231">
        <f t="shared" si="24"/>
        <v>49.207522456082515</v>
      </c>
      <c r="L57" s="231">
        <v>20.166666666666668</v>
      </c>
      <c r="M57" s="231">
        <v>7.0000000000000032E-4</v>
      </c>
      <c r="N57" s="231">
        <v>6.8333333333333319E-3</v>
      </c>
      <c r="O57" s="231">
        <v>0.41499999999999992</v>
      </c>
      <c r="P57" s="231">
        <v>1.0666666666666665E-3</v>
      </c>
      <c r="Q57" s="231">
        <v>2.4583333333333328E-3</v>
      </c>
      <c r="R57" s="231">
        <v>59.833333333333321</v>
      </c>
      <c r="S57" s="231">
        <v>8.9999999999999976E-3</v>
      </c>
      <c r="T57" s="231">
        <v>7.4833333333333314E-3</v>
      </c>
      <c r="U57" s="231">
        <v>3.1999999999999994E-2</v>
      </c>
      <c r="V57" s="231">
        <v>24</v>
      </c>
      <c r="W57" s="231">
        <v>0.1166666666666667</v>
      </c>
      <c r="X57" s="231">
        <v>12</v>
      </c>
      <c r="Y57" s="231">
        <v>0.59499999999999997</v>
      </c>
      <c r="Z57" s="231">
        <v>8.0000000000000007E-5</v>
      </c>
      <c r="AA57" s="231">
        <v>2.0666666666666663E-3</v>
      </c>
      <c r="AB57" s="231">
        <v>9.633333333333334E-3</v>
      </c>
      <c r="AC57" s="231">
        <v>5.830000000000001</v>
      </c>
      <c r="AD57" s="231">
        <v>6.5666666666666662E-4</v>
      </c>
      <c r="AE57" s="231">
        <v>9.6000000000000002E-4</v>
      </c>
      <c r="AF57" s="231">
        <v>14.699999999999996</v>
      </c>
      <c r="AG57" s="231">
        <v>2.4733333333333329E-4</v>
      </c>
      <c r="AH57" s="231">
        <v>3.0666666666666658E-2</v>
      </c>
      <c r="AI57" s="231">
        <v>9.6666666666666665E-2</v>
      </c>
      <c r="AJ57" s="254"/>
      <c r="AK57" s="228"/>
      <c r="AL57" s="266">
        <v>1.0676959619952493</v>
      </c>
      <c r="AM57" s="235">
        <f t="shared" si="23"/>
        <v>11.688481675392676</v>
      </c>
      <c r="AN57" s="238">
        <f t="shared" si="25"/>
        <v>45.68848167539268</v>
      </c>
      <c r="AO57" s="232">
        <v>5.863874345549757E-2</v>
      </c>
      <c r="AP57" s="232">
        <f t="shared" si="7"/>
        <v>1.4659685863874392</v>
      </c>
    </row>
    <row r="58" spans="1:46" ht="14.25" customHeight="1" x14ac:dyDescent="0.2">
      <c r="A58" s="237">
        <v>42224.656247743056</v>
      </c>
      <c r="B58" s="223">
        <v>1780</v>
      </c>
      <c r="C58" s="227">
        <f t="shared" si="18"/>
        <v>45368640.000000007</v>
      </c>
      <c r="D58" s="227">
        <f t="shared" si="19"/>
        <v>132.71439680000003</v>
      </c>
      <c r="E58" s="228">
        <f t="shared" si="20"/>
        <v>42.898396800000008</v>
      </c>
      <c r="F58" s="239">
        <f t="shared" si="21"/>
        <v>1.2983968000000061</v>
      </c>
      <c r="G58" s="239">
        <f t="shared" si="22"/>
        <v>89.816000000000003</v>
      </c>
      <c r="H58" s="241">
        <v>2</v>
      </c>
      <c r="I58" s="241">
        <f t="shared" si="8"/>
        <v>44.196335078534034</v>
      </c>
      <c r="J58" s="241">
        <f t="shared" si="9"/>
        <v>10.196335078534036</v>
      </c>
      <c r="K58" s="231">
        <f t="shared" si="24"/>
        <v>48.568463722886641</v>
      </c>
      <c r="L58" s="245">
        <v>18.600000000000001</v>
      </c>
      <c r="M58" s="267">
        <v>6.4000000000000005E-4</v>
      </c>
      <c r="N58" s="245">
        <v>6.0000000000000001E-3</v>
      </c>
      <c r="O58" s="245">
        <v>0.4</v>
      </c>
      <c r="P58" s="245">
        <v>1E-3</v>
      </c>
      <c r="Q58" s="267">
        <v>2.8800000000000002E-3</v>
      </c>
      <c r="R58" s="245">
        <v>59</v>
      </c>
      <c r="S58" s="245">
        <v>8.0000000000000002E-3</v>
      </c>
      <c r="T58" s="245">
        <v>7.0000000000000001E-3</v>
      </c>
      <c r="U58" s="245">
        <v>0.03</v>
      </c>
      <c r="V58" s="231">
        <v>23</v>
      </c>
      <c r="W58" s="245">
        <v>0.11</v>
      </c>
      <c r="X58" s="245">
        <v>12</v>
      </c>
      <c r="Y58" s="245">
        <v>0.6</v>
      </c>
      <c r="Z58" s="231">
        <v>8.0000000000000007E-5</v>
      </c>
      <c r="AA58" s="245">
        <v>2E-3</v>
      </c>
      <c r="AB58" s="245">
        <v>8.9600000000000009E-3</v>
      </c>
      <c r="AC58" s="245">
        <v>5.3760000000000003</v>
      </c>
      <c r="AD58" s="245">
        <v>6.4000000000000005E-4</v>
      </c>
      <c r="AE58" s="245">
        <v>9.6000000000000002E-4</v>
      </c>
      <c r="AF58" s="245">
        <v>13.44</v>
      </c>
      <c r="AG58" s="245">
        <v>2.3680000000000001E-4</v>
      </c>
      <c r="AH58" s="245">
        <v>0.03</v>
      </c>
      <c r="AI58" s="245">
        <v>0.09</v>
      </c>
      <c r="AJ58" s="239" t="s">
        <v>114</v>
      </c>
      <c r="AK58" s="228">
        <f>E58</f>
        <v>42.898396800000008</v>
      </c>
      <c r="AL58" s="266">
        <v>1.0665083135391924</v>
      </c>
      <c r="AM58" s="235">
        <f t="shared" si="23"/>
        <v>10.196335078534036</v>
      </c>
      <c r="AN58" s="238">
        <f t="shared" si="25"/>
        <v>44.196335078534034</v>
      </c>
      <c r="AO58" s="232">
        <v>5.9685863874345643E-2</v>
      </c>
      <c r="AP58" s="232">
        <f t="shared" si="7"/>
        <v>1.4921465968586411</v>
      </c>
    </row>
    <row r="59" spans="1:46" ht="14.25" customHeight="1" x14ac:dyDescent="0.2">
      <c r="A59" s="237">
        <v>42224.666664351855</v>
      </c>
      <c r="B59" s="223">
        <v>1740</v>
      </c>
      <c r="C59" s="227">
        <f t="shared" si="18"/>
        <v>44349120</v>
      </c>
      <c r="D59" s="227">
        <f t="shared" si="19"/>
        <v>132.80191983143143</v>
      </c>
      <c r="E59" s="228">
        <f t="shared" si="20"/>
        <v>42.761260171771774</v>
      </c>
      <c r="F59" s="239">
        <f t="shared" si="21"/>
        <v>1.29225554214214</v>
      </c>
      <c r="G59" s="239">
        <f t="shared" si="22"/>
        <v>90.040659659659653</v>
      </c>
      <c r="H59" s="241">
        <v>2</v>
      </c>
      <c r="I59" s="241">
        <f t="shared" si="8"/>
        <v>42.678010471204189</v>
      </c>
      <c r="J59" s="241">
        <f t="shared" si="9"/>
        <v>8.6780104712041926</v>
      </c>
      <c r="K59" s="231">
        <f t="shared" si="24"/>
        <v>47.929404989690767</v>
      </c>
      <c r="L59" s="231">
        <v>18.559375000000003</v>
      </c>
      <c r="M59" s="231">
        <v>6.2925925925925931E-4</v>
      </c>
      <c r="N59" s="231">
        <v>5.9375000000000001E-3</v>
      </c>
      <c r="O59" s="231">
        <v>0.4</v>
      </c>
      <c r="P59" s="231">
        <v>1E-3</v>
      </c>
      <c r="Q59" s="231">
        <v>2.7855555555555559E-3</v>
      </c>
      <c r="R59" s="231">
        <v>59</v>
      </c>
      <c r="S59" s="231">
        <v>7.9375000000000001E-3</v>
      </c>
      <c r="T59" s="231">
        <v>6.9375000000000001E-3</v>
      </c>
      <c r="U59" s="231">
        <v>2.9374999999999998E-2</v>
      </c>
      <c r="V59" s="231">
        <v>22.909629629629631</v>
      </c>
      <c r="W59" s="231">
        <v>0.10731250000000001</v>
      </c>
      <c r="X59" s="231">
        <v>12</v>
      </c>
      <c r="Y59" s="231">
        <v>0.59812500000000002</v>
      </c>
      <c r="Z59" s="231">
        <v>8.0000000000000007E-5</v>
      </c>
      <c r="AA59" s="231">
        <v>2E-3</v>
      </c>
      <c r="AB59" s="231">
        <v>9.05954954954955E-3</v>
      </c>
      <c r="AC59" s="231">
        <v>5.3999189189189192</v>
      </c>
      <c r="AD59" s="231">
        <v>6.374074074074075E-4</v>
      </c>
      <c r="AE59" s="231">
        <v>9.5222222222222225E-4</v>
      </c>
      <c r="AF59" s="231">
        <v>13.640740740740741</v>
      </c>
      <c r="AG59" s="231">
        <v>2.3654814814814815E-4</v>
      </c>
      <c r="AH59" s="231">
        <v>2.9874999999999999E-2</v>
      </c>
      <c r="AI59" s="231">
        <v>8.9374999999999996E-2</v>
      </c>
      <c r="AJ59" s="238"/>
      <c r="AK59" s="223"/>
      <c r="AL59" s="266">
        <v>1.0653206650831355</v>
      </c>
      <c r="AM59" s="235">
        <f t="shared" si="23"/>
        <v>8.6780104712041926</v>
      </c>
      <c r="AN59" s="238">
        <f t="shared" si="25"/>
        <v>42.678010471204189</v>
      </c>
      <c r="AO59" s="232">
        <v>6.0732984293193716E-2</v>
      </c>
      <c r="AP59" s="232">
        <f t="shared" si="7"/>
        <v>1.5183246073298429</v>
      </c>
    </row>
    <row r="60" spans="1:46" ht="14.25" customHeight="1" x14ac:dyDescent="0.25">
      <c r="A60" s="237">
        <v>42224.677080960646</v>
      </c>
      <c r="B60" s="223">
        <v>1740</v>
      </c>
      <c r="C60" s="227">
        <f t="shared" si="18"/>
        <v>44349120</v>
      </c>
      <c r="D60" s="227">
        <f t="shared" si="19"/>
        <v>132.88944286286286</v>
      </c>
      <c r="E60" s="228">
        <f t="shared" si="20"/>
        <v>42.62412354354354</v>
      </c>
      <c r="F60" s="239">
        <f t="shared" si="21"/>
        <v>1.2861142842842739</v>
      </c>
      <c r="G60" s="239">
        <f t="shared" si="22"/>
        <v>90.265319319319318</v>
      </c>
      <c r="H60" s="241">
        <v>2</v>
      </c>
      <c r="I60" s="241">
        <f t="shared" si="8"/>
        <v>41.146596858638745</v>
      </c>
      <c r="J60" s="241">
        <f t="shared" si="9"/>
        <v>7.1465968586387465</v>
      </c>
      <c r="K60" s="231">
        <f t="shared" si="24"/>
        <v>47.290346256494892</v>
      </c>
      <c r="L60" s="231">
        <v>18.518750000000004</v>
      </c>
      <c r="M60" s="231">
        <v>6.1851851851851857E-4</v>
      </c>
      <c r="N60" s="231">
        <v>5.875E-3</v>
      </c>
      <c r="O60" s="231">
        <v>0.4</v>
      </c>
      <c r="P60" s="231">
        <v>1E-3</v>
      </c>
      <c r="Q60" s="231">
        <v>2.6911111111111116E-3</v>
      </c>
      <c r="R60" s="231">
        <v>59</v>
      </c>
      <c r="S60" s="231">
        <v>7.8750000000000001E-3</v>
      </c>
      <c r="T60" s="231">
        <v>6.875E-3</v>
      </c>
      <c r="U60" s="231">
        <v>2.8749999999999998E-2</v>
      </c>
      <c r="V60" s="231">
        <v>22.819259259259262</v>
      </c>
      <c r="W60" s="231">
        <v>0.10462500000000001</v>
      </c>
      <c r="X60" s="231">
        <v>12</v>
      </c>
      <c r="Y60" s="231">
        <v>0.59625000000000006</v>
      </c>
      <c r="Z60" s="231">
        <v>8.0000000000000007E-5</v>
      </c>
      <c r="AA60" s="231">
        <v>2E-3</v>
      </c>
      <c r="AB60" s="231">
        <v>9.1590990990990991E-3</v>
      </c>
      <c r="AC60" s="231">
        <v>5.423837837837838</v>
      </c>
      <c r="AD60" s="231">
        <v>6.3481481481481494E-4</v>
      </c>
      <c r="AE60" s="231">
        <v>9.4444444444444448E-4</v>
      </c>
      <c r="AF60" s="231">
        <v>13.841481481481482</v>
      </c>
      <c r="AG60" s="231">
        <v>2.362962962962963E-4</v>
      </c>
      <c r="AH60" s="231">
        <v>2.9749999999999999E-2</v>
      </c>
      <c r="AI60" s="231">
        <v>8.8749999999999996E-2</v>
      </c>
      <c r="AJ60" s="238"/>
      <c r="AK60" s="223"/>
      <c r="AL60" s="266">
        <v>1.0647268408551069</v>
      </c>
      <c r="AM60" s="235">
        <f t="shared" si="23"/>
        <v>7.1465968586387465</v>
      </c>
      <c r="AN60" s="238">
        <f t="shared" si="25"/>
        <v>41.146596858638745</v>
      </c>
      <c r="AO60" s="232">
        <v>6.1256544502617853E-2</v>
      </c>
      <c r="AP60" s="232">
        <f t="shared" si="7"/>
        <v>1.5314136125654463</v>
      </c>
      <c r="AT60" s="175" t="s">
        <v>198</v>
      </c>
    </row>
    <row r="61" spans="1:46" ht="14.25" customHeight="1" x14ac:dyDescent="0.2">
      <c r="A61" s="237">
        <v>42224.687497569445</v>
      </c>
      <c r="B61" s="223">
        <v>1760</v>
      </c>
      <c r="C61" s="227">
        <f t="shared" si="18"/>
        <v>44858880.000000007</v>
      </c>
      <c r="D61" s="227">
        <f t="shared" si="19"/>
        <v>132.9769658942943</v>
      </c>
      <c r="E61" s="228">
        <f t="shared" si="20"/>
        <v>42.48698691531532</v>
      </c>
      <c r="F61" s="239">
        <f t="shared" si="21"/>
        <v>1.279973026426422</v>
      </c>
      <c r="G61" s="239">
        <f t="shared" si="22"/>
        <v>90.489978978978982</v>
      </c>
      <c r="H61" s="241">
        <v>2</v>
      </c>
      <c r="I61" s="241">
        <f t="shared" si="8"/>
        <v>39.602094240837701</v>
      </c>
      <c r="J61" s="241">
        <f t="shared" si="9"/>
        <v>5.6020942408376975</v>
      </c>
      <c r="K61" s="231">
        <f t="shared" si="24"/>
        <v>46.651287523299018</v>
      </c>
      <c r="L61" s="231">
        <v>18.478125000000006</v>
      </c>
      <c r="M61" s="231">
        <v>6.0777777777777783E-4</v>
      </c>
      <c r="N61" s="231">
        <v>5.8125E-3</v>
      </c>
      <c r="O61" s="231">
        <v>0.4</v>
      </c>
      <c r="P61" s="231">
        <v>1E-3</v>
      </c>
      <c r="Q61" s="231">
        <v>2.5966666666666673E-3</v>
      </c>
      <c r="R61" s="231">
        <v>59</v>
      </c>
      <c r="S61" s="231">
        <v>7.8125E-3</v>
      </c>
      <c r="T61" s="231">
        <v>6.8125E-3</v>
      </c>
      <c r="U61" s="231">
        <v>2.8124999999999997E-2</v>
      </c>
      <c r="V61" s="231">
        <v>22.728888888888893</v>
      </c>
      <c r="W61" s="231">
        <v>0.10193750000000001</v>
      </c>
      <c r="X61" s="231">
        <v>12</v>
      </c>
      <c r="Y61" s="231">
        <v>0.5943750000000001</v>
      </c>
      <c r="Z61" s="231">
        <v>8.0000000000000007E-5</v>
      </c>
      <c r="AA61" s="231">
        <v>2E-3</v>
      </c>
      <c r="AB61" s="231">
        <v>9.2586486486486482E-3</v>
      </c>
      <c r="AC61" s="231">
        <v>5.4477567567567569</v>
      </c>
      <c r="AD61" s="231">
        <v>6.3222222222222239E-4</v>
      </c>
      <c r="AE61" s="231">
        <v>9.366666666666667E-4</v>
      </c>
      <c r="AF61" s="231">
        <v>14.042222222222223</v>
      </c>
      <c r="AG61" s="231">
        <v>2.3604444444444444E-4</v>
      </c>
      <c r="AH61" s="231">
        <v>2.9624999999999999E-2</v>
      </c>
      <c r="AI61" s="231">
        <v>8.8124999999999995E-2</v>
      </c>
      <c r="AJ61" s="238"/>
      <c r="AK61" s="223"/>
      <c r="AL61" s="266">
        <v>1.0641330166270784</v>
      </c>
      <c r="AM61" s="235">
        <f t="shared" si="23"/>
        <v>5.6020942408376975</v>
      </c>
      <c r="AN61" s="238">
        <f t="shared" si="25"/>
        <v>39.602094240837701</v>
      </c>
      <c r="AO61" s="232">
        <v>6.1780104712041983E-2</v>
      </c>
      <c r="AP61" s="232">
        <f t="shared" si="7"/>
        <v>1.5445026178010495</v>
      </c>
      <c r="AS61" s="179">
        <f>E490</f>
        <v>161287.61021593926</v>
      </c>
      <c r="AT61" s="277" t="s">
        <v>199</v>
      </c>
    </row>
    <row r="62" spans="1:46" ht="14.25" customHeight="1" x14ac:dyDescent="0.2">
      <c r="A62" s="237">
        <v>42224.697914178243</v>
      </c>
      <c r="B62" s="223">
        <v>1740</v>
      </c>
      <c r="C62" s="227">
        <f t="shared" si="18"/>
        <v>44349120</v>
      </c>
      <c r="D62" s="227">
        <f t="shared" si="19"/>
        <v>133.06448892572575</v>
      </c>
      <c r="E62" s="228">
        <f t="shared" si="20"/>
        <v>42.349850287087087</v>
      </c>
      <c r="F62" s="239">
        <f t="shared" si="21"/>
        <v>1.2738317685685558</v>
      </c>
      <c r="G62" s="239">
        <f t="shared" si="22"/>
        <v>90.714638638638633</v>
      </c>
      <c r="H62" s="241">
        <v>2</v>
      </c>
      <c r="I62" s="241">
        <f t="shared" si="8"/>
        <v>38.031413612565444</v>
      </c>
      <c r="J62" s="241">
        <f t="shared" si="9"/>
        <v>4.0314136125654407</v>
      </c>
      <c r="K62" s="231">
        <f t="shared" si="24"/>
        <v>46.012228790103144</v>
      </c>
      <c r="L62" s="231">
        <v>18.437500000000007</v>
      </c>
      <c r="M62" s="231">
        <v>5.9703703703703709E-4</v>
      </c>
      <c r="N62" s="231">
        <v>5.7499999999999999E-3</v>
      </c>
      <c r="O62" s="231">
        <v>0.4</v>
      </c>
      <c r="P62" s="231">
        <v>1E-3</v>
      </c>
      <c r="Q62" s="231">
        <v>2.502222222222223E-3</v>
      </c>
      <c r="R62" s="231">
        <v>59</v>
      </c>
      <c r="S62" s="231">
        <v>7.7499999999999999E-3</v>
      </c>
      <c r="T62" s="231">
        <v>6.7499999999999999E-3</v>
      </c>
      <c r="U62" s="231">
        <v>2.7499999999999997E-2</v>
      </c>
      <c r="V62" s="231">
        <v>22.638518518518524</v>
      </c>
      <c r="W62" s="231">
        <v>9.9250000000000019E-2</v>
      </c>
      <c r="X62" s="231">
        <v>12</v>
      </c>
      <c r="Y62" s="231">
        <v>0.59250000000000014</v>
      </c>
      <c r="Z62" s="231">
        <v>8.0000000000000007E-5</v>
      </c>
      <c r="AA62" s="231">
        <v>2E-3</v>
      </c>
      <c r="AB62" s="231">
        <v>9.3581981981981973E-3</v>
      </c>
      <c r="AC62" s="231">
        <v>5.4716756756756757</v>
      </c>
      <c r="AD62" s="231">
        <v>6.2962962962962983E-4</v>
      </c>
      <c r="AE62" s="231">
        <v>9.2888888888888893E-4</v>
      </c>
      <c r="AF62" s="231">
        <v>14.242962962962965</v>
      </c>
      <c r="AG62" s="231">
        <v>2.3579259259259259E-4</v>
      </c>
      <c r="AH62" s="231">
        <v>2.9499999999999998E-2</v>
      </c>
      <c r="AI62" s="231">
        <v>8.7499999999999994E-2</v>
      </c>
      <c r="AJ62" s="238"/>
      <c r="AK62" s="223"/>
      <c r="AL62" s="266">
        <v>1.0629453681710213</v>
      </c>
      <c r="AM62" s="235">
        <f t="shared" si="23"/>
        <v>4.0314136125654407</v>
      </c>
      <c r="AN62" s="238">
        <f t="shared" si="25"/>
        <v>38.031413612565444</v>
      </c>
      <c r="AO62" s="232">
        <v>6.2827225130890257E-2</v>
      </c>
      <c r="AP62" s="232">
        <f t="shared" si="7"/>
        <v>1.5706806282722565</v>
      </c>
      <c r="AS62" s="179">
        <f>I490</f>
        <v>146112.14322334746</v>
      </c>
      <c r="AT62" s="277" t="s">
        <v>201</v>
      </c>
    </row>
    <row r="63" spans="1:46" ht="14.25" customHeight="1" x14ac:dyDescent="0.2">
      <c r="A63" s="237">
        <v>42224.708330787034</v>
      </c>
      <c r="B63" s="223">
        <v>1730</v>
      </c>
      <c r="C63" s="227">
        <f t="shared" si="18"/>
        <v>44094240</v>
      </c>
      <c r="D63" s="227">
        <f t="shared" si="19"/>
        <v>133.15201195715716</v>
      </c>
      <c r="E63" s="228">
        <f t="shared" si="20"/>
        <v>42.212713658858874</v>
      </c>
      <c r="F63" s="239">
        <f t="shared" si="21"/>
        <v>1.267690510710711</v>
      </c>
      <c r="G63" s="239">
        <f t="shared" si="22"/>
        <v>90.939298298298297</v>
      </c>
      <c r="H63" s="241">
        <v>2</v>
      </c>
      <c r="I63" s="241">
        <f t="shared" si="8"/>
        <v>36.434554973821982</v>
      </c>
      <c r="J63" s="241">
        <f t="shared" si="9"/>
        <v>2.4345549738219825</v>
      </c>
      <c r="K63" s="231">
        <f t="shared" si="24"/>
        <v>45.37317005690727</v>
      </c>
      <c r="L63" s="231">
        <v>18.396875000000009</v>
      </c>
      <c r="M63" s="231">
        <v>5.8629629629629635E-4</v>
      </c>
      <c r="N63" s="231">
        <v>5.6874999999999998E-3</v>
      </c>
      <c r="O63" s="231">
        <v>0.4</v>
      </c>
      <c r="P63" s="231">
        <v>1E-3</v>
      </c>
      <c r="Q63" s="231">
        <v>2.4077777777777786E-3</v>
      </c>
      <c r="R63" s="231">
        <v>59</v>
      </c>
      <c r="S63" s="231">
        <v>7.6874999999999999E-3</v>
      </c>
      <c r="T63" s="231">
        <v>6.6874999999999999E-3</v>
      </c>
      <c r="U63" s="231">
        <v>2.6874999999999996E-2</v>
      </c>
      <c r="V63" s="231">
        <v>22.548148148148154</v>
      </c>
      <c r="W63" s="231">
        <v>9.6562500000000023E-2</v>
      </c>
      <c r="X63" s="231">
        <v>12</v>
      </c>
      <c r="Y63" s="231">
        <v>0.59062500000000018</v>
      </c>
      <c r="Z63" s="231">
        <v>8.0000000000000007E-5</v>
      </c>
      <c r="AA63" s="231">
        <v>2E-3</v>
      </c>
      <c r="AB63" s="231">
        <v>9.4577477477477464E-3</v>
      </c>
      <c r="AC63" s="231">
        <v>5.4955945945945945</v>
      </c>
      <c r="AD63" s="231">
        <v>6.2703703703703728E-4</v>
      </c>
      <c r="AE63" s="231">
        <v>9.2111111111111115E-4</v>
      </c>
      <c r="AF63" s="231">
        <v>14.443703703703706</v>
      </c>
      <c r="AG63" s="231">
        <v>2.3554074074074073E-4</v>
      </c>
      <c r="AH63" s="231">
        <v>2.9374999999999998E-2</v>
      </c>
      <c r="AI63" s="231">
        <v>8.6874999999999994E-2</v>
      </c>
      <c r="AK63" s="228"/>
      <c r="AL63" s="266">
        <v>1.0617577197149644</v>
      </c>
      <c r="AM63" s="235">
        <f t="shared" si="23"/>
        <v>2.4345549738219825</v>
      </c>
      <c r="AN63" s="238">
        <f t="shared" si="25"/>
        <v>36.434554973821982</v>
      </c>
      <c r="AO63" s="232">
        <v>6.3874345549738323E-2</v>
      </c>
      <c r="AP63" s="232">
        <f t="shared" si="7"/>
        <v>1.596858638743458</v>
      </c>
      <c r="AS63" s="179">
        <f>J490</f>
        <v>41635.811703347499</v>
      </c>
      <c r="AT63" s="277" t="s">
        <v>200</v>
      </c>
    </row>
    <row r="64" spans="1:46" ht="14.25" customHeight="1" x14ac:dyDescent="0.2">
      <c r="A64" s="237">
        <v>42224.718747395833</v>
      </c>
      <c r="B64" s="223">
        <v>1740</v>
      </c>
      <c r="C64" s="227">
        <f t="shared" si="18"/>
        <v>44349120</v>
      </c>
      <c r="D64" s="227">
        <f t="shared" si="19"/>
        <v>133.23953498858859</v>
      </c>
      <c r="E64" s="228">
        <f t="shared" si="20"/>
        <v>42.075577030630647</v>
      </c>
      <c r="F64" s="239">
        <f t="shared" si="21"/>
        <v>1.261549252852852</v>
      </c>
      <c r="G64" s="239">
        <f t="shared" si="22"/>
        <v>91.163957957957962</v>
      </c>
      <c r="H64" s="241">
        <v>2</v>
      </c>
      <c r="I64" s="241">
        <f t="shared" si="8"/>
        <v>36.207554973821985</v>
      </c>
      <c r="J64" s="241">
        <f t="shared" si="9"/>
        <v>2.2075549738219826</v>
      </c>
      <c r="K64" s="231">
        <f t="shared" si="24"/>
        <v>44.734111323711396</v>
      </c>
      <c r="L64" s="231">
        <v>18.35625000000001</v>
      </c>
      <c r="M64" s="231">
        <v>5.7555555555555561E-4</v>
      </c>
      <c r="N64" s="231">
        <v>5.6249999999999998E-3</v>
      </c>
      <c r="O64" s="231">
        <v>0.4</v>
      </c>
      <c r="P64" s="231">
        <v>1E-3</v>
      </c>
      <c r="Q64" s="231">
        <v>2.3133333333333343E-3</v>
      </c>
      <c r="R64" s="231">
        <v>59</v>
      </c>
      <c r="S64" s="231">
        <v>7.6249999999999998E-3</v>
      </c>
      <c r="T64" s="231">
        <v>6.6249999999999998E-3</v>
      </c>
      <c r="U64" s="231">
        <v>2.6249999999999996E-2</v>
      </c>
      <c r="V64" s="231">
        <v>22.457777777777785</v>
      </c>
      <c r="W64" s="231">
        <v>9.3875000000000028E-2</v>
      </c>
      <c r="X64" s="231">
        <v>12</v>
      </c>
      <c r="Y64" s="231">
        <v>0.58875000000000022</v>
      </c>
      <c r="Z64" s="231">
        <v>8.0000000000000007E-5</v>
      </c>
      <c r="AA64" s="231">
        <v>2E-3</v>
      </c>
      <c r="AB64" s="231">
        <v>9.5572972972972955E-3</v>
      </c>
      <c r="AC64" s="231">
        <v>5.5195135135135134</v>
      </c>
      <c r="AD64" s="231">
        <v>6.2444444444444472E-4</v>
      </c>
      <c r="AE64" s="231">
        <v>9.1333333333333338E-4</v>
      </c>
      <c r="AF64" s="231">
        <v>14.644444444444447</v>
      </c>
      <c r="AG64" s="231">
        <v>2.3528888888888887E-4</v>
      </c>
      <c r="AH64" s="231">
        <v>2.9249999999999998E-2</v>
      </c>
      <c r="AI64" s="231">
        <v>8.6249999999999993E-2</v>
      </c>
      <c r="AJ64" s="238"/>
      <c r="AK64" s="223"/>
      <c r="AL64" s="266">
        <v>1.0617577197149644</v>
      </c>
      <c r="AM64" s="226">
        <f>AM63-0.227</f>
        <v>2.2075549738219826</v>
      </c>
      <c r="AN64" s="238">
        <f t="shared" si="25"/>
        <v>36.207554973821985</v>
      </c>
      <c r="AO64" s="232">
        <v>6.3874345549738323E-2</v>
      </c>
      <c r="AP64" s="232">
        <f t="shared" si="7"/>
        <v>1.596858638743458</v>
      </c>
    </row>
    <row r="65" spans="1:42" ht="14.25" customHeight="1" x14ac:dyDescent="0.2">
      <c r="A65" s="237">
        <v>42224.729164004631</v>
      </c>
      <c r="B65" s="223">
        <v>1730</v>
      </c>
      <c r="C65" s="227">
        <f t="shared" si="18"/>
        <v>44094240</v>
      </c>
      <c r="D65" s="227">
        <f t="shared" si="19"/>
        <v>133.32705802002008</v>
      </c>
      <c r="E65" s="228">
        <f t="shared" si="20"/>
        <v>41.938440402402421</v>
      </c>
      <c r="F65" s="239">
        <f t="shared" si="21"/>
        <v>1.255407994994993</v>
      </c>
      <c r="G65" s="239">
        <f t="shared" si="22"/>
        <v>91.388617617617626</v>
      </c>
      <c r="H65" s="241">
        <v>2</v>
      </c>
      <c r="I65" s="241">
        <f t="shared" si="8"/>
        <v>35.980554973821981</v>
      </c>
      <c r="J65" s="241">
        <f t="shared" si="9"/>
        <v>1.9805549738219825</v>
      </c>
      <c r="K65" s="231">
        <f t="shared" si="24"/>
        <v>44.095052590515522</v>
      </c>
      <c r="L65" s="231">
        <v>18.315625000000011</v>
      </c>
      <c r="M65" s="231">
        <v>5.6481481481481487E-4</v>
      </c>
      <c r="N65" s="231">
        <v>5.5624999999999997E-3</v>
      </c>
      <c r="O65" s="231">
        <v>0.4</v>
      </c>
      <c r="P65" s="231">
        <v>1E-3</v>
      </c>
      <c r="Q65" s="231">
        <v>2.21888888888889E-3</v>
      </c>
      <c r="R65" s="231">
        <v>59</v>
      </c>
      <c r="S65" s="231">
        <v>7.5624999999999998E-3</v>
      </c>
      <c r="T65" s="231">
        <v>6.5624999999999998E-3</v>
      </c>
      <c r="U65" s="231">
        <v>2.5624999999999995E-2</v>
      </c>
      <c r="V65" s="231">
        <v>22.367407407407416</v>
      </c>
      <c r="W65" s="231">
        <v>9.1187500000000032E-2</v>
      </c>
      <c r="X65" s="231">
        <v>12</v>
      </c>
      <c r="Y65" s="231">
        <v>0.58687500000000026</v>
      </c>
      <c r="Z65" s="231">
        <v>8.0000000000000007E-5</v>
      </c>
      <c r="AA65" s="231">
        <v>2E-3</v>
      </c>
      <c r="AB65" s="231">
        <v>9.6568468468468446E-3</v>
      </c>
      <c r="AC65" s="231">
        <v>5.5434324324324322</v>
      </c>
      <c r="AD65" s="231">
        <v>6.2185185185185217E-4</v>
      </c>
      <c r="AE65" s="231">
        <v>9.0555555555555561E-4</v>
      </c>
      <c r="AF65" s="231">
        <v>14.845185185185189</v>
      </c>
      <c r="AG65" s="231">
        <v>2.3503703703703702E-4</v>
      </c>
      <c r="AH65" s="231">
        <v>2.9124999999999998E-2</v>
      </c>
      <c r="AI65" s="231">
        <v>8.5624999999999993E-2</v>
      </c>
      <c r="AJ65" s="238"/>
      <c r="AK65" s="223"/>
      <c r="AL65" s="266">
        <v>1.0617577197149644</v>
      </c>
      <c r="AM65" s="226">
        <f t="shared" ref="AM65:AM74" si="26">AM64-0.227</f>
        <v>1.9805549738219825</v>
      </c>
      <c r="AN65" s="238">
        <f t="shared" si="25"/>
        <v>35.980554973821981</v>
      </c>
      <c r="AO65" s="232">
        <v>6.3874345549738323E-2</v>
      </c>
      <c r="AP65" s="232">
        <f t="shared" si="7"/>
        <v>1.596858638743458</v>
      </c>
    </row>
    <row r="66" spans="1:42" ht="14.25" customHeight="1" x14ac:dyDescent="0.2">
      <c r="A66" s="237">
        <v>42224.739580613423</v>
      </c>
      <c r="B66" s="223">
        <v>1740</v>
      </c>
      <c r="C66" s="227">
        <f t="shared" si="18"/>
        <v>44349120</v>
      </c>
      <c r="D66" s="227">
        <f t="shared" si="19"/>
        <v>133.41458105145148</v>
      </c>
      <c r="E66" s="228">
        <f t="shared" si="20"/>
        <v>41.801303774174208</v>
      </c>
      <c r="F66" s="239">
        <f t="shared" si="21"/>
        <v>1.2492667371371482</v>
      </c>
      <c r="G66" s="239">
        <f t="shared" si="22"/>
        <v>91.613277277277277</v>
      </c>
      <c r="H66" s="241">
        <v>2</v>
      </c>
      <c r="I66" s="241">
        <f t="shared" si="8"/>
        <v>35.753554973821984</v>
      </c>
      <c r="J66" s="241">
        <f t="shared" si="9"/>
        <v>1.7535549738219824</v>
      </c>
      <c r="K66" s="231">
        <f t="shared" si="24"/>
        <v>43.455993857319648</v>
      </c>
      <c r="L66" s="231">
        <v>18.275000000000013</v>
      </c>
      <c r="M66" s="231">
        <v>5.5407407407407413E-4</v>
      </c>
      <c r="N66" s="231">
        <v>5.4999999999999997E-3</v>
      </c>
      <c r="O66" s="231">
        <v>0.4</v>
      </c>
      <c r="P66" s="231">
        <v>1E-3</v>
      </c>
      <c r="Q66" s="231">
        <v>2.1244444444444457E-3</v>
      </c>
      <c r="R66" s="231">
        <v>59</v>
      </c>
      <c r="S66" s="231">
        <v>7.4999999999999997E-3</v>
      </c>
      <c r="T66" s="231">
        <v>6.4999999999999997E-3</v>
      </c>
      <c r="U66" s="231">
        <v>2.4999999999999994E-2</v>
      </c>
      <c r="V66" s="231">
        <v>22.277037037037047</v>
      </c>
      <c r="W66" s="231">
        <v>8.8500000000000037E-2</v>
      </c>
      <c r="X66" s="231">
        <v>12</v>
      </c>
      <c r="Y66" s="231">
        <v>0.5850000000000003</v>
      </c>
      <c r="Z66" s="231">
        <v>8.0000000000000007E-5</v>
      </c>
      <c r="AA66" s="231">
        <v>2E-3</v>
      </c>
      <c r="AB66" s="231">
        <v>9.7563963963963937E-3</v>
      </c>
      <c r="AC66" s="231">
        <v>5.5673513513513511</v>
      </c>
      <c r="AD66" s="231">
        <v>6.1925925925925961E-4</v>
      </c>
      <c r="AE66" s="231">
        <v>8.9777777777777783E-4</v>
      </c>
      <c r="AF66" s="231">
        <v>15.04592592592593</v>
      </c>
      <c r="AG66" s="231">
        <v>2.3478518518518516E-4</v>
      </c>
      <c r="AH66" s="231">
        <v>2.8999999999999998E-2</v>
      </c>
      <c r="AI66" s="231">
        <v>8.4999999999999992E-2</v>
      </c>
      <c r="AJ66" s="238"/>
      <c r="AK66" s="223"/>
      <c r="AL66" s="266">
        <v>1.0611638954869358</v>
      </c>
      <c r="AM66" s="226">
        <f t="shared" si="26"/>
        <v>1.7535549738219824</v>
      </c>
      <c r="AN66" s="238">
        <f t="shared" si="25"/>
        <v>35.753554973821984</v>
      </c>
      <c r="AO66" s="232">
        <v>6.439790575916246E-2</v>
      </c>
      <c r="AP66" s="232">
        <f t="shared" si="7"/>
        <v>1.6099476439790614</v>
      </c>
    </row>
    <row r="67" spans="1:42" ht="14.25" customHeight="1" x14ac:dyDescent="0.2">
      <c r="A67" s="237">
        <v>42224.749997222221</v>
      </c>
      <c r="B67" s="223">
        <v>1740</v>
      </c>
      <c r="C67" s="227">
        <f t="shared" si="18"/>
        <v>44349120</v>
      </c>
      <c r="D67" s="227">
        <f t="shared" si="19"/>
        <v>133.50210408288291</v>
      </c>
      <c r="E67" s="228">
        <f t="shared" si="20"/>
        <v>41.664167145945974</v>
      </c>
      <c r="F67" s="239">
        <f t="shared" si="21"/>
        <v>1.2431254792792821</v>
      </c>
      <c r="G67" s="239">
        <f t="shared" si="22"/>
        <v>91.837936936936941</v>
      </c>
      <c r="H67" s="241">
        <v>2</v>
      </c>
      <c r="I67" s="241">
        <f t="shared" si="8"/>
        <v>35.52655497382198</v>
      </c>
      <c r="J67" s="241">
        <f t="shared" si="9"/>
        <v>1.5265549738219824</v>
      </c>
      <c r="K67" s="231">
        <f t="shared" si="24"/>
        <v>42.816935124123773</v>
      </c>
      <c r="L67" s="231">
        <v>18.234375000000014</v>
      </c>
      <c r="M67" s="231">
        <v>5.4333333333333339E-4</v>
      </c>
      <c r="N67" s="231">
        <v>5.4374999999999996E-3</v>
      </c>
      <c r="O67" s="231">
        <v>0.4</v>
      </c>
      <c r="P67" s="231">
        <v>1E-3</v>
      </c>
      <c r="Q67" s="231">
        <v>2.0300000000000014E-3</v>
      </c>
      <c r="R67" s="231">
        <v>59</v>
      </c>
      <c r="S67" s="231">
        <v>7.4374999999999997E-3</v>
      </c>
      <c r="T67" s="231">
        <v>6.4374999999999996E-3</v>
      </c>
      <c r="U67" s="231">
        <v>2.4374999999999994E-2</v>
      </c>
      <c r="V67" s="231">
        <v>22.186666666666678</v>
      </c>
      <c r="W67" s="231">
        <v>8.5812500000000042E-2</v>
      </c>
      <c r="X67" s="231">
        <v>12</v>
      </c>
      <c r="Y67" s="231">
        <v>0.58312500000000034</v>
      </c>
      <c r="Z67" s="231">
        <v>8.0000000000000007E-5</v>
      </c>
      <c r="AA67" s="231">
        <v>2E-3</v>
      </c>
      <c r="AB67" s="231">
        <v>9.8559459459459427E-3</v>
      </c>
      <c r="AC67" s="231">
        <v>5.5912702702702699</v>
      </c>
      <c r="AD67" s="231">
        <v>6.1666666666666706E-4</v>
      </c>
      <c r="AE67" s="231">
        <v>8.9000000000000006E-4</v>
      </c>
      <c r="AF67" s="231">
        <v>15.246666666666671</v>
      </c>
      <c r="AG67" s="231">
        <v>2.3453333333333331E-4</v>
      </c>
      <c r="AH67" s="231">
        <v>2.8874999999999998E-2</v>
      </c>
      <c r="AI67" s="231">
        <v>8.4374999999999992E-2</v>
      </c>
      <c r="AJ67" s="238"/>
      <c r="AK67" s="223"/>
      <c r="AL67" s="266">
        <v>1.0605700712589075</v>
      </c>
      <c r="AM67" s="226">
        <f t="shared" si="26"/>
        <v>1.5265549738219824</v>
      </c>
      <c r="AN67" s="238">
        <f t="shared" si="25"/>
        <v>35.52655497382198</v>
      </c>
      <c r="AO67" s="232">
        <v>6.4921465968586403E-2</v>
      </c>
      <c r="AP67" s="232">
        <f t="shared" si="7"/>
        <v>1.6230366492146602</v>
      </c>
    </row>
    <row r="68" spans="1:42" ht="14.25" customHeight="1" x14ac:dyDescent="0.2">
      <c r="A68" s="237">
        <v>42224.76041383102</v>
      </c>
      <c r="B68" s="223">
        <v>1760</v>
      </c>
      <c r="C68" s="227">
        <f t="shared" si="18"/>
        <v>44858880.000000007</v>
      </c>
      <c r="D68" s="227">
        <f t="shared" si="19"/>
        <v>133.58962711431437</v>
      </c>
      <c r="E68" s="228">
        <f t="shared" si="20"/>
        <v>41.527030517717748</v>
      </c>
      <c r="F68" s="239">
        <f t="shared" si="21"/>
        <v>1.2369842214214231</v>
      </c>
      <c r="G68" s="239">
        <f t="shared" si="22"/>
        <v>92.062596596596606</v>
      </c>
      <c r="H68" s="241">
        <v>2</v>
      </c>
      <c r="I68" s="241">
        <f t="shared" si="8"/>
        <v>35.299554973821984</v>
      </c>
      <c r="J68" s="241">
        <f t="shared" si="9"/>
        <v>1.2995549738219823</v>
      </c>
      <c r="K68" s="231">
        <f t="shared" si="24"/>
        <v>42.177876390927899</v>
      </c>
      <c r="L68" s="231">
        <v>18.193750000000016</v>
      </c>
      <c r="M68" s="231">
        <v>5.3259259259259264E-4</v>
      </c>
      <c r="N68" s="231">
        <v>5.3749999999999996E-3</v>
      </c>
      <c r="O68" s="231">
        <v>0.4</v>
      </c>
      <c r="P68" s="231">
        <v>1E-3</v>
      </c>
      <c r="Q68" s="231">
        <v>1.9355555555555569E-3</v>
      </c>
      <c r="R68" s="231">
        <v>59</v>
      </c>
      <c r="S68" s="231">
        <v>7.3749999999999996E-3</v>
      </c>
      <c r="T68" s="231">
        <v>6.3749999999999996E-3</v>
      </c>
      <c r="U68" s="231">
        <v>2.3749999999999993E-2</v>
      </c>
      <c r="V68" s="231">
        <v>22.096296296296309</v>
      </c>
      <c r="W68" s="231">
        <v>8.3125000000000046E-2</v>
      </c>
      <c r="X68" s="231">
        <v>12</v>
      </c>
      <c r="Y68" s="231">
        <v>0.58125000000000038</v>
      </c>
      <c r="Z68" s="231">
        <v>8.0000000000000007E-5</v>
      </c>
      <c r="AA68" s="231">
        <v>2E-3</v>
      </c>
      <c r="AB68" s="231">
        <v>9.9554954954954918E-3</v>
      </c>
      <c r="AC68" s="231">
        <v>5.6151891891891887</v>
      </c>
      <c r="AD68" s="231">
        <v>6.140740740740745E-4</v>
      </c>
      <c r="AE68" s="231">
        <v>8.8222222222222228E-4</v>
      </c>
      <c r="AF68" s="231">
        <v>15.447407407407413</v>
      </c>
      <c r="AG68" s="231">
        <v>2.3428148148148145E-4</v>
      </c>
      <c r="AH68" s="231">
        <v>2.8749999999999998E-2</v>
      </c>
      <c r="AI68" s="231">
        <v>8.3749999999999991E-2</v>
      </c>
      <c r="AJ68" s="238"/>
      <c r="AK68" s="223"/>
      <c r="AL68" s="266">
        <v>1.0599762470308789</v>
      </c>
      <c r="AM68" s="226">
        <f t="shared" si="26"/>
        <v>1.2995549738219823</v>
      </c>
      <c r="AN68" s="238">
        <f t="shared" si="25"/>
        <v>35.299554973821984</v>
      </c>
      <c r="AO68" s="232">
        <v>6.544502617801054E-2</v>
      </c>
      <c r="AP68" s="232">
        <f t="shared" ref="AP68:AP75" si="27">AO68*AN$2</f>
        <v>1.6361256544502636</v>
      </c>
    </row>
    <row r="69" spans="1:42" ht="14.25" customHeight="1" x14ac:dyDescent="0.2">
      <c r="A69" s="237">
        <v>42224.770830439818</v>
      </c>
      <c r="B69" s="223">
        <v>1780</v>
      </c>
      <c r="C69" s="227">
        <f t="shared" si="18"/>
        <v>45368640.000000007</v>
      </c>
      <c r="D69" s="227">
        <f t="shared" si="19"/>
        <v>133.6771501457458</v>
      </c>
      <c r="E69" s="228">
        <f t="shared" si="20"/>
        <v>41.389893889489514</v>
      </c>
      <c r="F69" s="239">
        <f t="shared" si="21"/>
        <v>1.2308429635635569</v>
      </c>
      <c r="G69" s="239">
        <f t="shared" si="22"/>
        <v>92.287256256256256</v>
      </c>
      <c r="H69" s="241">
        <v>2</v>
      </c>
      <c r="I69" s="241">
        <f t="shared" ref="I69:I75" si="28">AN69</f>
        <v>35.07255497382198</v>
      </c>
      <c r="J69" s="241">
        <f t="shared" ref="J69:J84" si="29">AM69</f>
        <v>1.0725549738219822</v>
      </c>
      <c r="K69" s="231">
        <f t="shared" si="24"/>
        <v>41.538817657732025</v>
      </c>
      <c r="L69" s="231">
        <v>18.153125000000017</v>
      </c>
      <c r="M69" s="231">
        <v>5.218518518518519E-4</v>
      </c>
      <c r="N69" s="231">
        <v>5.3124999999999995E-3</v>
      </c>
      <c r="O69" s="231">
        <v>0.4</v>
      </c>
      <c r="P69" s="231">
        <v>1E-3</v>
      </c>
      <c r="Q69" s="231">
        <v>1.8411111111111124E-3</v>
      </c>
      <c r="R69" s="231">
        <v>59</v>
      </c>
      <c r="S69" s="231">
        <v>7.3124999999999996E-3</v>
      </c>
      <c r="T69" s="231">
        <v>6.3124999999999995E-3</v>
      </c>
      <c r="U69" s="231">
        <v>2.3124999999999993E-2</v>
      </c>
      <c r="V69" s="231">
        <v>22.00592592592594</v>
      </c>
      <c r="W69" s="231">
        <v>8.0437500000000051E-2</v>
      </c>
      <c r="X69" s="231">
        <v>12</v>
      </c>
      <c r="Y69" s="231">
        <v>0.57937500000000042</v>
      </c>
      <c r="Z69" s="231">
        <v>8.0000000000000007E-5</v>
      </c>
      <c r="AA69" s="231">
        <v>2E-3</v>
      </c>
      <c r="AB69" s="231">
        <v>1.0055045045045041E-2</v>
      </c>
      <c r="AC69" s="231">
        <v>5.6391081081081076</v>
      </c>
      <c r="AD69" s="231">
        <v>6.1148148148148194E-4</v>
      </c>
      <c r="AE69" s="231">
        <v>8.7444444444444451E-4</v>
      </c>
      <c r="AF69" s="231">
        <v>15.648148148148154</v>
      </c>
      <c r="AG69" s="231">
        <v>2.3402962962962959E-4</v>
      </c>
      <c r="AH69" s="231">
        <v>2.8624999999999998E-2</v>
      </c>
      <c r="AI69" s="231">
        <v>8.3124999999999991E-2</v>
      </c>
      <c r="AJ69" s="238"/>
      <c r="AK69" s="223"/>
      <c r="AL69" s="266">
        <v>1.0593824228028503</v>
      </c>
      <c r="AM69" s="226">
        <f t="shared" si="26"/>
        <v>1.0725549738219822</v>
      </c>
      <c r="AN69" s="238">
        <f t="shared" ref="AN69:AN74" si="30">AL$2+AM69</f>
        <v>35.07255497382198</v>
      </c>
      <c r="AO69" s="232">
        <v>6.5968586387434663E-2</v>
      </c>
      <c r="AP69" s="232">
        <f t="shared" si="27"/>
        <v>1.6492146596858666</v>
      </c>
    </row>
    <row r="70" spans="1:42" ht="14.25" customHeight="1" x14ac:dyDescent="0.2">
      <c r="A70" s="237">
        <v>42224.78124704861</v>
      </c>
      <c r="B70" s="223">
        <v>1760</v>
      </c>
      <c r="C70" s="227">
        <f t="shared" si="18"/>
        <v>44858880.000000007</v>
      </c>
      <c r="D70" s="227">
        <f t="shared" si="19"/>
        <v>133.7646731771772</v>
      </c>
      <c r="E70" s="228">
        <f t="shared" si="20"/>
        <v>41.252757261261308</v>
      </c>
      <c r="F70" s="239">
        <f t="shared" si="21"/>
        <v>1.2247017057057192</v>
      </c>
      <c r="G70" s="239">
        <f t="shared" si="22"/>
        <v>92.511915915915921</v>
      </c>
      <c r="H70" s="241">
        <v>2</v>
      </c>
      <c r="I70" s="241">
        <f t="shared" si="28"/>
        <v>34.845554973821983</v>
      </c>
      <c r="J70" s="241">
        <f t="shared" si="29"/>
        <v>0.84555497382198219</v>
      </c>
      <c r="K70" s="231">
        <f t="shared" si="24"/>
        <v>40.899758924536151</v>
      </c>
      <c r="L70" s="231">
        <v>18.112500000000018</v>
      </c>
      <c r="M70" s="231">
        <v>5.1111111111111116E-4</v>
      </c>
      <c r="N70" s="231">
        <v>5.2499999999999995E-3</v>
      </c>
      <c r="O70" s="231">
        <v>0.4</v>
      </c>
      <c r="P70" s="231">
        <v>1E-3</v>
      </c>
      <c r="Q70" s="231">
        <v>1.7466666666666679E-3</v>
      </c>
      <c r="R70" s="231">
        <v>59</v>
      </c>
      <c r="S70" s="231">
        <v>7.2499999999999995E-3</v>
      </c>
      <c r="T70" s="231">
        <v>6.2499999999999995E-3</v>
      </c>
      <c r="U70" s="231">
        <v>2.2499999999999992E-2</v>
      </c>
      <c r="V70" s="231">
        <v>21.915555555555571</v>
      </c>
      <c r="W70" s="231">
        <v>7.7750000000000055E-2</v>
      </c>
      <c r="X70" s="231">
        <v>12</v>
      </c>
      <c r="Y70" s="231">
        <v>0.57750000000000046</v>
      </c>
      <c r="Z70" s="231">
        <v>8.0000000000000007E-5</v>
      </c>
      <c r="AA70" s="231">
        <v>2E-3</v>
      </c>
      <c r="AB70" s="231">
        <v>1.015459459459459E-2</v>
      </c>
      <c r="AC70" s="231">
        <v>5.6630270270270264</v>
      </c>
      <c r="AD70" s="231">
        <v>6.0888888888888939E-4</v>
      </c>
      <c r="AE70" s="231">
        <v>8.6666666666666674E-4</v>
      </c>
      <c r="AF70" s="231">
        <v>15.848888888888895</v>
      </c>
      <c r="AG70" s="231">
        <v>2.3377777777777774E-4</v>
      </c>
      <c r="AH70" s="231">
        <v>2.8499999999999998E-2</v>
      </c>
      <c r="AI70" s="231">
        <v>8.249999999999999E-2</v>
      </c>
      <c r="AJ70" s="238"/>
      <c r="AK70" s="223"/>
      <c r="AL70" s="266">
        <v>1.0587885985748218</v>
      </c>
      <c r="AM70" s="226">
        <f t="shared" si="26"/>
        <v>0.84555497382198219</v>
      </c>
      <c r="AN70" s="238">
        <f t="shared" si="30"/>
        <v>34.845554973821983</v>
      </c>
      <c r="AO70" s="232">
        <v>6.64921465968588E-2</v>
      </c>
      <c r="AP70" s="232">
        <f t="shared" si="27"/>
        <v>1.66230366492147</v>
      </c>
    </row>
    <row r="71" spans="1:42" ht="14.25" customHeight="1" x14ac:dyDescent="0.2">
      <c r="A71" s="237">
        <v>42224.791663657408</v>
      </c>
      <c r="B71" s="223">
        <v>1780</v>
      </c>
      <c r="C71" s="227">
        <f t="shared" si="18"/>
        <v>45368640.000000007</v>
      </c>
      <c r="D71" s="227">
        <f t="shared" si="19"/>
        <v>133.85219620860863</v>
      </c>
      <c r="E71" s="228">
        <f t="shared" si="20"/>
        <v>41.115620633033075</v>
      </c>
      <c r="F71" s="239">
        <f t="shared" si="21"/>
        <v>1.2185604478478531</v>
      </c>
      <c r="G71" s="239">
        <f t="shared" si="22"/>
        <v>92.736575575575586</v>
      </c>
      <c r="H71" s="241">
        <v>2</v>
      </c>
      <c r="I71" s="241">
        <f t="shared" si="28"/>
        <v>34.618554973821979</v>
      </c>
      <c r="J71" s="241">
        <f t="shared" si="29"/>
        <v>0.61855497382198221</v>
      </c>
      <c r="K71" s="231">
        <f t="shared" si="24"/>
        <v>40.260700191340277</v>
      </c>
      <c r="L71" s="231">
        <v>18.07187500000002</v>
      </c>
      <c r="M71" s="231">
        <v>5.0037037037037042E-4</v>
      </c>
      <c r="N71" s="231">
        <v>5.1874999999999994E-3</v>
      </c>
      <c r="O71" s="231">
        <v>0.4</v>
      </c>
      <c r="P71" s="231">
        <v>1E-3</v>
      </c>
      <c r="Q71" s="231">
        <v>1.6522222222222233E-3</v>
      </c>
      <c r="R71" s="231">
        <v>59</v>
      </c>
      <c r="S71" s="231">
        <v>7.1874999999999994E-3</v>
      </c>
      <c r="T71" s="231">
        <v>6.1874999999999994E-3</v>
      </c>
      <c r="U71" s="231">
        <v>2.1874999999999992E-2</v>
      </c>
      <c r="V71" s="231">
        <v>21.825185185185202</v>
      </c>
      <c r="W71" s="231">
        <v>7.506250000000006E-2</v>
      </c>
      <c r="X71" s="231">
        <v>12</v>
      </c>
      <c r="Y71" s="231">
        <v>0.5756250000000005</v>
      </c>
      <c r="Z71" s="231">
        <v>8.0000000000000007E-5</v>
      </c>
      <c r="AA71" s="231">
        <v>2E-3</v>
      </c>
      <c r="AB71" s="231">
        <v>1.0254144144144139E-2</v>
      </c>
      <c r="AC71" s="231">
        <v>5.6869459459459453</v>
      </c>
      <c r="AD71" s="231">
        <v>6.0629629629629683E-4</v>
      </c>
      <c r="AE71" s="231">
        <v>8.5888888888888896E-4</v>
      </c>
      <c r="AF71" s="231">
        <v>16.049629629629635</v>
      </c>
      <c r="AG71" s="231">
        <v>2.3352592592592588E-4</v>
      </c>
      <c r="AH71" s="231">
        <v>2.8374999999999997E-2</v>
      </c>
      <c r="AI71" s="231">
        <v>8.1874999999999989E-2</v>
      </c>
      <c r="AJ71" s="238"/>
      <c r="AK71" s="223"/>
      <c r="AL71" s="266">
        <v>1.0581947743467932</v>
      </c>
      <c r="AM71" s="226">
        <f t="shared" si="26"/>
        <v>0.61855497382198221</v>
      </c>
      <c r="AN71" s="238">
        <f t="shared" si="30"/>
        <v>34.618554973821979</v>
      </c>
      <c r="AO71" s="232">
        <v>6.7015706806282938E-2</v>
      </c>
      <c r="AP71" s="232">
        <f t="shared" si="27"/>
        <v>1.6753926701570734</v>
      </c>
    </row>
    <row r="72" spans="1:42" ht="14.25" customHeight="1" x14ac:dyDescent="0.2">
      <c r="A72" s="237">
        <v>42224.802080266207</v>
      </c>
      <c r="B72" s="223">
        <v>1790</v>
      </c>
      <c r="C72" s="227">
        <f t="shared" si="18"/>
        <v>45623520.000000007</v>
      </c>
      <c r="D72" s="227">
        <f t="shared" si="19"/>
        <v>133.93971924004009</v>
      </c>
      <c r="E72" s="228">
        <f t="shared" si="20"/>
        <v>40.978484004804841</v>
      </c>
      <c r="F72" s="239">
        <f t="shared" si="21"/>
        <v>1.212419189989987</v>
      </c>
      <c r="G72" s="239">
        <f t="shared" si="22"/>
        <v>92.961235235235236</v>
      </c>
      <c r="H72" s="241">
        <v>2</v>
      </c>
      <c r="I72" s="241">
        <f t="shared" si="28"/>
        <v>34.391554973821982</v>
      </c>
      <c r="J72" s="241">
        <f t="shared" si="29"/>
        <v>0.39155497382198223</v>
      </c>
      <c r="K72" s="231">
        <f t="shared" si="24"/>
        <v>39.621641458144403</v>
      </c>
      <c r="L72" s="231">
        <v>18.031250000000021</v>
      </c>
      <c r="M72" s="231">
        <v>4.8962962962962968E-4</v>
      </c>
      <c r="N72" s="231">
        <v>5.1249999999999993E-3</v>
      </c>
      <c r="O72" s="231">
        <v>0.4</v>
      </c>
      <c r="P72" s="231">
        <v>1E-3</v>
      </c>
      <c r="Q72" s="231">
        <v>1.5577777777777788E-3</v>
      </c>
      <c r="R72" s="231">
        <v>59</v>
      </c>
      <c r="S72" s="231">
        <v>7.1249999999999994E-3</v>
      </c>
      <c r="T72" s="231">
        <v>6.1249999999999994E-3</v>
      </c>
      <c r="U72" s="231">
        <v>2.1249999999999991E-2</v>
      </c>
      <c r="V72" s="231">
        <v>21.734814814814833</v>
      </c>
      <c r="W72" s="231">
        <v>7.2375000000000064E-2</v>
      </c>
      <c r="X72" s="231">
        <v>12</v>
      </c>
      <c r="Y72" s="231">
        <v>0.57375000000000054</v>
      </c>
      <c r="Z72" s="231">
        <v>8.0000000000000007E-5</v>
      </c>
      <c r="AA72" s="231">
        <v>2E-3</v>
      </c>
      <c r="AB72" s="231">
        <v>1.0353693693693688E-2</v>
      </c>
      <c r="AC72" s="231">
        <v>5.7108648648648641</v>
      </c>
      <c r="AD72" s="231">
        <v>6.0370370370370428E-4</v>
      </c>
      <c r="AE72" s="231">
        <v>8.5111111111111119E-4</v>
      </c>
      <c r="AF72" s="231">
        <v>16.250370370370376</v>
      </c>
      <c r="AG72" s="231">
        <v>2.3327407407407403E-4</v>
      </c>
      <c r="AH72" s="231">
        <v>2.8249999999999997E-2</v>
      </c>
      <c r="AI72" s="231">
        <v>8.1249999999999989E-2</v>
      </c>
      <c r="AJ72" s="239"/>
      <c r="AK72" s="223"/>
      <c r="AL72" s="266">
        <v>1.0569999999999999</v>
      </c>
      <c r="AM72" s="226">
        <f t="shared" si="26"/>
        <v>0.39155497382198223</v>
      </c>
      <c r="AN72" s="238">
        <f t="shared" si="30"/>
        <v>34.391554973821982</v>
      </c>
      <c r="AO72" s="232">
        <v>6.8069109947644132E-2</v>
      </c>
      <c r="AP72" s="232">
        <f t="shared" si="27"/>
        <v>1.7017277486911033</v>
      </c>
    </row>
    <row r="73" spans="1:42" ht="14.25" customHeight="1" x14ac:dyDescent="0.2">
      <c r="A73" s="237">
        <v>42224.812496874998</v>
      </c>
      <c r="B73" s="223">
        <v>1800</v>
      </c>
      <c r="C73" s="227">
        <f t="shared" si="18"/>
        <v>45878400</v>
      </c>
      <c r="D73" s="227">
        <f t="shared" si="19"/>
        <v>134.02724227147149</v>
      </c>
      <c r="E73" s="228">
        <f t="shared" si="20"/>
        <v>40.841347376576621</v>
      </c>
      <c r="F73" s="239">
        <f t="shared" si="21"/>
        <v>1.2062779321321351</v>
      </c>
      <c r="G73" s="239">
        <f t="shared" si="22"/>
        <v>93.185894894894901</v>
      </c>
      <c r="H73" s="241">
        <v>2</v>
      </c>
      <c r="I73" s="241">
        <f t="shared" si="28"/>
        <v>34.164554973821986</v>
      </c>
      <c r="J73" s="241">
        <f t="shared" si="29"/>
        <v>0.16455497382198223</v>
      </c>
      <c r="K73" s="231">
        <f t="shared" si="24"/>
        <v>38.982582724948529</v>
      </c>
      <c r="L73" s="231">
        <v>17.990625000000023</v>
      </c>
      <c r="M73" s="231">
        <v>4.7888888888888894E-4</v>
      </c>
      <c r="N73" s="231">
        <v>5.0624999999999993E-3</v>
      </c>
      <c r="O73" s="231">
        <v>0.4</v>
      </c>
      <c r="P73" s="231">
        <v>1E-3</v>
      </c>
      <c r="Q73" s="231">
        <v>1.4633333333333343E-3</v>
      </c>
      <c r="R73" s="231">
        <v>59</v>
      </c>
      <c r="S73" s="231">
        <v>7.0624999999999993E-3</v>
      </c>
      <c r="T73" s="231">
        <v>6.0624999999999993E-3</v>
      </c>
      <c r="U73" s="231">
        <v>2.0624999999999991E-2</v>
      </c>
      <c r="V73" s="231">
        <v>21.644444444444463</v>
      </c>
      <c r="W73" s="231">
        <v>6.9687500000000069E-2</v>
      </c>
      <c r="X73" s="231">
        <v>12</v>
      </c>
      <c r="Y73" s="231">
        <v>0.57187500000000058</v>
      </c>
      <c r="Z73" s="231">
        <v>8.0000000000000007E-5</v>
      </c>
      <c r="AA73" s="231">
        <v>2E-3</v>
      </c>
      <c r="AB73" s="231">
        <v>1.0453243243243237E-2</v>
      </c>
      <c r="AC73" s="231">
        <v>5.734783783783783</v>
      </c>
      <c r="AD73" s="231">
        <v>6.0111111111111172E-4</v>
      </c>
      <c r="AE73" s="231">
        <v>8.4333333333333341E-4</v>
      </c>
      <c r="AF73" s="231">
        <v>16.451111111111118</v>
      </c>
      <c r="AG73" s="231">
        <v>2.3302222222222217E-4</v>
      </c>
      <c r="AH73" s="231">
        <v>2.8124999999999997E-2</v>
      </c>
      <c r="AI73" s="231">
        <v>8.0624999999999988E-2</v>
      </c>
      <c r="AJ73" s="239"/>
      <c r="AK73" s="223"/>
      <c r="AL73" s="266">
        <v>1.056</v>
      </c>
      <c r="AM73" s="226">
        <f t="shared" si="26"/>
        <v>0.16455497382198223</v>
      </c>
      <c r="AN73" s="238">
        <f t="shared" si="30"/>
        <v>34.164554973821986</v>
      </c>
      <c r="AO73" s="232">
        <v>6.895078534031418E-2</v>
      </c>
      <c r="AP73" s="232">
        <f t="shared" si="27"/>
        <v>1.7237696335078545</v>
      </c>
    </row>
    <row r="74" spans="1:42" ht="14.25" customHeight="1" x14ac:dyDescent="0.2">
      <c r="A74" s="237">
        <v>42224.822913483797</v>
      </c>
      <c r="B74" s="223">
        <v>1760</v>
      </c>
      <c r="C74" s="227">
        <f t="shared" si="18"/>
        <v>44858880.000000007</v>
      </c>
      <c r="D74" s="227">
        <f t="shared" si="19"/>
        <v>134.11476530290292</v>
      </c>
      <c r="E74" s="228">
        <f t="shared" si="20"/>
        <v>40.70421074834838</v>
      </c>
      <c r="F74" s="239">
        <f t="shared" si="21"/>
        <v>1.2001366742742618</v>
      </c>
      <c r="G74" s="239">
        <f t="shared" si="22"/>
        <v>93.410554554554565</v>
      </c>
      <c r="H74" s="241">
        <v>2</v>
      </c>
      <c r="I74" s="241">
        <f t="shared" si="28"/>
        <v>33.937554973821982</v>
      </c>
      <c r="J74" s="241">
        <f t="shared" si="29"/>
        <v>-6.2445026178017782E-2</v>
      </c>
      <c r="K74" s="231">
        <f t="shared" si="24"/>
        <v>38.343523991752654</v>
      </c>
      <c r="L74" s="231">
        <v>17.950000000000024</v>
      </c>
      <c r="M74" s="231">
        <v>4.681481481481482E-4</v>
      </c>
      <c r="N74" s="231">
        <v>4.9999999999999992E-3</v>
      </c>
      <c r="O74" s="231">
        <v>0.4</v>
      </c>
      <c r="P74" s="231">
        <v>1E-3</v>
      </c>
      <c r="Q74" s="231">
        <v>1.3688888888888898E-3</v>
      </c>
      <c r="R74" s="231">
        <v>59</v>
      </c>
      <c r="S74" s="231">
        <v>6.9999999999999993E-3</v>
      </c>
      <c r="T74" s="231">
        <v>5.9999999999999993E-3</v>
      </c>
      <c r="U74" s="231">
        <v>1.999999999999999E-2</v>
      </c>
      <c r="V74" s="231">
        <v>21.554074074074094</v>
      </c>
      <c r="W74" s="231">
        <v>6.7000000000000073E-2</v>
      </c>
      <c r="X74" s="231">
        <v>12</v>
      </c>
      <c r="Y74" s="231">
        <v>0.57000000000000062</v>
      </c>
      <c r="Z74" s="231">
        <v>8.0000000000000007E-5</v>
      </c>
      <c r="AA74" s="231">
        <v>2E-3</v>
      </c>
      <c r="AB74" s="231">
        <v>1.0552792792792786E-2</v>
      </c>
      <c r="AC74" s="231">
        <v>5.7587027027027018</v>
      </c>
      <c r="AD74" s="231">
        <v>5.9851851851851917E-4</v>
      </c>
      <c r="AE74" s="231">
        <v>8.3555555555555564E-4</v>
      </c>
      <c r="AF74" s="231">
        <v>16.651851851851859</v>
      </c>
      <c r="AG74" s="231">
        <v>2.3277037037037031E-4</v>
      </c>
      <c r="AH74" s="231">
        <v>2.7999999999999997E-2</v>
      </c>
      <c r="AI74" s="231">
        <v>7.9999999999999988E-2</v>
      </c>
      <c r="AJ74" s="239"/>
      <c r="AK74" s="223"/>
      <c r="AL74" s="266">
        <v>1.054</v>
      </c>
      <c r="AM74" s="226">
        <f t="shared" si="26"/>
        <v>-6.2445026178017782E-2</v>
      </c>
      <c r="AN74" s="238">
        <f t="shared" si="30"/>
        <v>33.937554973821982</v>
      </c>
      <c r="AO74" s="232">
        <v>7.0714136125654498E-2</v>
      </c>
      <c r="AP74" s="232">
        <f t="shared" si="27"/>
        <v>1.7678534031413624</v>
      </c>
    </row>
    <row r="75" spans="1:42" ht="14.25" customHeight="1" x14ac:dyDescent="0.2">
      <c r="A75" s="237">
        <v>42224.833330092595</v>
      </c>
      <c r="B75" s="223">
        <v>1740</v>
      </c>
      <c r="C75" s="227">
        <f t="shared" si="18"/>
        <v>44349120</v>
      </c>
      <c r="D75" s="227">
        <f t="shared" si="19"/>
        <v>134.24903833433433</v>
      </c>
      <c r="E75" s="228">
        <f t="shared" si="20"/>
        <v>40.613824120120135</v>
      </c>
      <c r="F75" s="239">
        <f t="shared" si="21"/>
        <v>1.2001204164164108</v>
      </c>
      <c r="G75" s="239">
        <f t="shared" si="22"/>
        <v>93.635214214214216</v>
      </c>
      <c r="H75" s="241">
        <v>2</v>
      </c>
      <c r="I75" s="241">
        <f t="shared" si="28"/>
        <v>34.03</v>
      </c>
      <c r="J75" s="241">
        <f t="shared" si="29"/>
        <v>0.03</v>
      </c>
      <c r="K75" s="231">
        <f t="shared" si="24"/>
        <v>37.70446525855678</v>
      </c>
      <c r="L75" s="245">
        <v>17.95</v>
      </c>
      <c r="M75" s="245">
        <v>4.5740740740740746E-4</v>
      </c>
      <c r="N75" s="245">
        <v>5.0000000000000001E-3</v>
      </c>
      <c r="O75" s="245">
        <v>0.4</v>
      </c>
      <c r="P75" s="245">
        <v>1E-3</v>
      </c>
      <c r="Q75" s="245">
        <v>1.2744444444444452E-3</v>
      </c>
      <c r="R75" s="245">
        <v>59</v>
      </c>
      <c r="S75" s="245">
        <v>7.0000000000000001E-3</v>
      </c>
      <c r="T75" s="245">
        <v>6.0000000000000001E-3</v>
      </c>
      <c r="U75" s="245">
        <v>0.02</v>
      </c>
      <c r="V75" s="245">
        <v>21.463703703703725</v>
      </c>
      <c r="W75" s="245">
        <v>6.7000000000000004E-2</v>
      </c>
      <c r="X75" s="245">
        <v>12</v>
      </c>
      <c r="Y75" s="245">
        <v>0.56999999999999995</v>
      </c>
      <c r="Z75" s="245">
        <v>8.0000000000000007E-5</v>
      </c>
      <c r="AA75" s="245">
        <v>2E-3</v>
      </c>
      <c r="AB75" s="245">
        <v>1.0652342342342335E-2</v>
      </c>
      <c r="AC75" s="245">
        <v>5.7826216216216206</v>
      </c>
      <c r="AD75" s="245">
        <v>5.9592592592592661E-4</v>
      </c>
      <c r="AE75" s="245">
        <v>8.2777777777777786E-4</v>
      </c>
      <c r="AF75" s="245">
        <v>16.8525925925926</v>
      </c>
      <c r="AG75" s="245">
        <v>2.3251851851851846E-4</v>
      </c>
      <c r="AH75" s="245">
        <v>2.8000000000000001E-2</v>
      </c>
      <c r="AI75" s="245">
        <v>0.08</v>
      </c>
      <c r="AJ75" s="223" t="s">
        <v>77</v>
      </c>
      <c r="AK75" s="228">
        <f>E75</f>
        <v>40.613824120120135</v>
      </c>
      <c r="AL75" s="266">
        <v>1.0529999999999999</v>
      </c>
      <c r="AM75" s="226">
        <v>0.03</v>
      </c>
      <c r="AN75" s="238">
        <f>AL$2+AM75</f>
        <v>34.03</v>
      </c>
      <c r="AO75" s="232">
        <v>7.1595811518324753E-2</v>
      </c>
      <c r="AP75" s="232">
        <f t="shared" si="27"/>
        <v>1.7898952879581189</v>
      </c>
    </row>
    <row r="76" spans="1:42" ht="14.25" customHeight="1" x14ac:dyDescent="0.2">
      <c r="A76" s="237">
        <v>42224.843746701386</v>
      </c>
      <c r="B76" s="223">
        <v>1720</v>
      </c>
      <c r="C76" s="227">
        <f t="shared" si="18"/>
        <v>43839360</v>
      </c>
      <c r="D76" s="227">
        <f t="shared" si="19"/>
        <v>131.9241813657658</v>
      </c>
      <c r="E76" s="228">
        <f t="shared" si="20"/>
        <v>39.894307491891908</v>
      </c>
      <c r="F76" s="239">
        <f t="shared" si="21"/>
        <v>1.2274741585585538</v>
      </c>
      <c r="G76" s="239">
        <f t="shared" si="22"/>
        <v>92.029873873873882</v>
      </c>
      <c r="H76" s="241">
        <v>2</v>
      </c>
      <c r="I76" s="241"/>
      <c r="J76" s="241">
        <f t="shared" si="29"/>
        <v>0</v>
      </c>
      <c r="K76" s="231">
        <f t="shared" si="24"/>
        <v>37.065406525360906</v>
      </c>
      <c r="L76" s="231">
        <v>17.293499999999998</v>
      </c>
      <c r="M76" s="231">
        <v>4.4666666666666672E-4</v>
      </c>
      <c r="N76" s="231">
        <v>5.2890000000000003E-3</v>
      </c>
      <c r="O76" s="231">
        <v>0.41815000000000002</v>
      </c>
      <c r="P76" s="231">
        <v>1E-3</v>
      </c>
      <c r="Q76" s="231">
        <v>1.1800000000000007E-3</v>
      </c>
      <c r="R76" s="231">
        <v>57.737000000000002</v>
      </c>
      <c r="S76" s="231">
        <v>7.1210000000000006E-3</v>
      </c>
      <c r="T76" s="231">
        <v>6.2719999999999998E-3</v>
      </c>
      <c r="U76" s="231">
        <v>2.1814E-2</v>
      </c>
      <c r="V76" s="231">
        <v>21.373333333333356</v>
      </c>
      <c r="W76" s="231">
        <v>7.2459999999999997E-2</v>
      </c>
      <c r="X76" s="231">
        <v>11.433</v>
      </c>
      <c r="Y76" s="231">
        <v>0.56926999999999994</v>
      </c>
      <c r="Z76" s="231">
        <v>8.0000000000000007E-5</v>
      </c>
      <c r="AA76" s="231">
        <v>1.934E-3</v>
      </c>
      <c r="AB76" s="231">
        <v>1.0751891891891885E-2</v>
      </c>
      <c r="AC76" s="231">
        <v>5.8065405405405395</v>
      </c>
      <c r="AD76" s="231">
        <v>5.9333333333333406E-4</v>
      </c>
      <c r="AE76" s="231">
        <v>8.2000000000000009E-4</v>
      </c>
      <c r="AF76" s="231">
        <v>17.053333333333342</v>
      </c>
      <c r="AG76" s="231">
        <v>2.322666666666666E-4</v>
      </c>
      <c r="AH76" s="231">
        <v>2.7619999999999999E-2</v>
      </c>
      <c r="AI76" s="231">
        <v>8.2439999999999999E-2</v>
      </c>
      <c r="AK76" s="223"/>
      <c r="AL76" s="221"/>
      <c r="AM76" s="221"/>
      <c r="AN76" s="221"/>
      <c r="AO76" s="221"/>
      <c r="AP76" s="221"/>
    </row>
    <row r="77" spans="1:42" ht="14.25" customHeight="1" x14ac:dyDescent="0.2">
      <c r="A77" s="237">
        <v>42224.854163310185</v>
      </c>
      <c r="B77" s="223">
        <v>1720</v>
      </c>
      <c r="C77" s="227">
        <f t="shared" si="18"/>
        <v>43839360</v>
      </c>
      <c r="D77" s="227">
        <f t="shared" si="19"/>
        <v>129.59932439719728</v>
      </c>
      <c r="E77" s="228">
        <f t="shared" si="20"/>
        <v>39.174790863663674</v>
      </c>
      <c r="F77" s="239">
        <f t="shared" si="21"/>
        <v>1.2548279007006897</v>
      </c>
      <c r="G77" s="239">
        <f t="shared" si="22"/>
        <v>90.424533533533548</v>
      </c>
      <c r="H77" s="241">
        <v>2</v>
      </c>
      <c r="I77" s="241"/>
      <c r="J77" s="241">
        <f t="shared" si="29"/>
        <v>0</v>
      </c>
      <c r="K77" s="231">
        <f t="shared" si="24"/>
        <v>36.426347792165032</v>
      </c>
      <c r="L77" s="231">
        <v>16.636999999999997</v>
      </c>
      <c r="M77" s="231">
        <v>4.3592592592592598E-4</v>
      </c>
      <c r="N77" s="231">
        <v>5.5780000000000005E-3</v>
      </c>
      <c r="O77" s="231">
        <v>0.43630000000000002</v>
      </c>
      <c r="P77" s="231">
        <v>1E-3</v>
      </c>
      <c r="Q77" s="231">
        <v>1.0855555555555562E-3</v>
      </c>
      <c r="R77" s="231">
        <v>56.474000000000004</v>
      </c>
      <c r="S77" s="231">
        <v>7.2420000000000002E-3</v>
      </c>
      <c r="T77" s="231">
        <v>6.5439999999999995E-3</v>
      </c>
      <c r="U77" s="231">
        <v>2.3628E-2</v>
      </c>
      <c r="V77" s="231">
        <v>21.282962962962987</v>
      </c>
      <c r="W77" s="231">
        <v>7.7919999999999989E-2</v>
      </c>
      <c r="X77" s="231">
        <v>10.866</v>
      </c>
      <c r="Y77" s="231">
        <v>0.56853999999999993</v>
      </c>
      <c r="Z77" s="231">
        <v>8.0000000000000007E-5</v>
      </c>
      <c r="AA77" s="231">
        <v>1.8679999999999999E-3</v>
      </c>
      <c r="AB77" s="231">
        <v>1.0851441441441434E-2</v>
      </c>
      <c r="AC77" s="231">
        <v>5.8304594594594583</v>
      </c>
      <c r="AD77" s="231">
        <v>5.907407407407415E-4</v>
      </c>
      <c r="AE77" s="231">
        <v>8.1222222222222232E-4</v>
      </c>
      <c r="AF77" s="231">
        <v>17.254074074074083</v>
      </c>
      <c r="AG77" s="231">
        <v>2.3201481481481475E-4</v>
      </c>
      <c r="AH77" s="231">
        <v>2.724E-2</v>
      </c>
      <c r="AI77" s="231">
        <v>8.4879999999999997E-2</v>
      </c>
      <c r="AJ77" s="239"/>
      <c r="AK77" s="223"/>
      <c r="AL77" s="221"/>
      <c r="AM77" s="221"/>
      <c r="AN77" s="221"/>
      <c r="AO77" s="221"/>
      <c r="AP77" s="221"/>
    </row>
    <row r="78" spans="1:42" ht="14.25" customHeight="1" x14ac:dyDescent="0.2">
      <c r="A78" s="237">
        <v>42224.864579918984</v>
      </c>
      <c r="B78" s="223">
        <v>1700</v>
      </c>
      <c r="C78" s="227">
        <f t="shared" si="18"/>
        <v>43329600.000000007</v>
      </c>
      <c r="D78" s="227">
        <f t="shared" si="19"/>
        <v>127.27446742862867</v>
      </c>
      <c r="E78" s="228">
        <f t="shared" si="20"/>
        <v>38.455274235435454</v>
      </c>
      <c r="F78" s="239">
        <f t="shared" si="21"/>
        <v>1.2821816428428363</v>
      </c>
      <c r="G78" s="239">
        <f t="shared" si="22"/>
        <v>88.8191931931932</v>
      </c>
      <c r="H78" s="241">
        <v>2</v>
      </c>
      <c r="I78" s="241"/>
      <c r="J78" s="241">
        <f t="shared" si="29"/>
        <v>0</v>
      </c>
      <c r="K78" s="231">
        <f t="shared" si="24"/>
        <v>35.787289058969158</v>
      </c>
      <c r="L78" s="231">
        <v>15.980499999999997</v>
      </c>
      <c r="M78" s="231">
        <v>4.2518518518518524E-4</v>
      </c>
      <c r="N78" s="231">
        <v>5.8670000000000007E-3</v>
      </c>
      <c r="O78" s="231">
        <v>0.45445000000000002</v>
      </c>
      <c r="P78" s="231">
        <v>1E-3</v>
      </c>
      <c r="Q78" s="231">
        <v>9.9111111111111166E-4</v>
      </c>
      <c r="R78" s="231">
        <v>55.211000000000006</v>
      </c>
      <c r="S78" s="231">
        <v>7.3629999999999998E-3</v>
      </c>
      <c r="T78" s="231">
        <v>6.8159999999999991E-3</v>
      </c>
      <c r="U78" s="231">
        <v>2.5441999999999999E-2</v>
      </c>
      <c r="V78" s="231">
        <v>21.192592592592618</v>
      </c>
      <c r="W78" s="231">
        <v>8.3379999999999982E-2</v>
      </c>
      <c r="X78" s="231">
        <v>10.298999999999999</v>
      </c>
      <c r="Y78" s="231">
        <v>0.56780999999999993</v>
      </c>
      <c r="Z78" s="231">
        <v>8.0000000000000007E-5</v>
      </c>
      <c r="AA78" s="231">
        <v>1.8019999999999998E-3</v>
      </c>
      <c r="AB78" s="231">
        <v>1.0950990990990983E-2</v>
      </c>
      <c r="AC78" s="231">
        <v>5.8543783783783772</v>
      </c>
      <c r="AD78" s="231">
        <v>5.8814814814814895E-4</v>
      </c>
      <c r="AE78" s="231">
        <v>8.0444444444444454E-4</v>
      </c>
      <c r="AF78" s="231">
        <v>17.454814814814824</v>
      </c>
      <c r="AG78" s="231">
        <v>2.3176296296296289E-4</v>
      </c>
      <c r="AH78" s="231">
        <v>2.6860000000000002E-2</v>
      </c>
      <c r="AI78" s="231">
        <v>8.7319999999999995E-2</v>
      </c>
      <c r="AJ78" s="239"/>
      <c r="AK78" s="223"/>
      <c r="AL78" s="221"/>
      <c r="AM78" s="221"/>
      <c r="AN78" s="221"/>
      <c r="AO78" s="221"/>
      <c r="AP78" s="221"/>
    </row>
    <row r="79" spans="1:42" ht="14.25" customHeight="1" x14ac:dyDescent="0.2">
      <c r="A79" s="237">
        <v>42224.874996527775</v>
      </c>
      <c r="B79" s="223">
        <v>1690</v>
      </c>
      <c r="C79" s="227">
        <f t="shared" si="18"/>
        <v>43074720</v>
      </c>
      <c r="D79" s="227">
        <f t="shared" si="19"/>
        <v>124.94961046006011</v>
      </c>
      <c r="E79" s="228">
        <f t="shared" si="20"/>
        <v>37.735757607207212</v>
      </c>
      <c r="F79" s="239">
        <f t="shared" si="21"/>
        <v>1.3095353849849651</v>
      </c>
      <c r="G79" s="239">
        <f t="shared" si="22"/>
        <v>87.213852852852867</v>
      </c>
      <c r="H79" s="241">
        <v>2</v>
      </c>
      <c r="I79" s="241"/>
      <c r="J79" s="241">
        <f t="shared" si="29"/>
        <v>0</v>
      </c>
      <c r="K79" s="231">
        <f t="shared" si="24"/>
        <v>35.148230325773284</v>
      </c>
      <c r="L79" s="231">
        <v>15.323999999999998</v>
      </c>
      <c r="M79" s="231">
        <v>4.144444444444445E-4</v>
      </c>
      <c r="N79" s="231">
        <v>6.1560000000000009E-3</v>
      </c>
      <c r="O79" s="231">
        <v>0.47260000000000002</v>
      </c>
      <c r="P79" s="231">
        <v>1E-3</v>
      </c>
      <c r="Q79" s="231">
        <v>8.9666666666666725E-4</v>
      </c>
      <c r="R79" s="231">
        <v>53.948000000000008</v>
      </c>
      <c r="S79" s="231">
        <v>7.4839999999999993E-3</v>
      </c>
      <c r="T79" s="231">
        <v>7.0879999999999988E-3</v>
      </c>
      <c r="U79" s="231">
        <v>2.7255999999999999E-2</v>
      </c>
      <c r="V79" s="231">
        <v>21.102222222222249</v>
      </c>
      <c r="W79" s="231">
        <v>8.8839999999999975E-2</v>
      </c>
      <c r="X79" s="231">
        <v>9.7319999999999993</v>
      </c>
      <c r="Y79" s="231">
        <v>0.56707999999999992</v>
      </c>
      <c r="Z79" s="231">
        <v>8.0000000000000007E-5</v>
      </c>
      <c r="AA79" s="231">
        <v>1.7359999999999997E-3</v>
      </c>
      <c r="AB79" s="231">
        <v>1.1050540540540532E-2</v>
      </c>
      <c r="AC79" s="231">
        <v>5.878297297297296</v>
      </c>
      <c r="AD79" s="231">
        <v>5.8555555555555639E-4</v>
      </c>
      <c r="AE79" s="231">
        <v>7.9666666666666677E-4</v>
      </c>
      <c r="AF79" s="231">
        <v>17.655555555555566</v>
      </c>
      <c r="AG79" s="231">
        <v>2.3151111111111103E-4</v>
      </c>
      <c r="AH79" s="231">
        <v>2.6480000000000004E-2</v>
      </c>
      <c r="AI79" s="231">
        <v>8.9759999999999993E-2</v>
      </c>
      <c r="AK79" s="228"/>
      <c r="AL79" s="221"/>
      <c r="AM79" s="221"/>
      <c r="AN79" s="221"/>
      <c r="AO79" s="221"/>
      <c r="AP79" s="221"/>
    </row>
    <row r="80" spans="1:42" ht="14.25" customHeight="1" x14ac:dyDescent="0.2">
      <c r="A80" s="237">
        <v>42224.885413136573</v>
      </c>
      <c r="B80" s="223">
        <v>1680</v>
      </c>
      <c r="C80" s="227">
        <f t="shared" si="18"/>
        <v>42819840.000000007</v>
      </c>
      <c r="D80" s="227">
        <f t="shared" si="19"/>
        <v>122.62475349149156</v>
      </c>
      <c r="E80" s="228">
        <f t="shared" si="20"/>
        <v>37.016240978978999</v>
      </c>
      <c r="F80" s="239">
        <f t="shared" si="21"/>
        <v>1.3368891271271224</v>
      </c>
      <c r="G80" s="239">
        <f t="shared" si="22"/>
        <v>85.608512512512533</v>
      </c>
      <c r="H80" s="241">
        <v>2</v>
      </c>
      <c r="I80" s="241"/>
      <c r="J80" s="241">
        <f t="shared" si="29"/>
        <v>0</v>
      </c>
      <c r="K80" s="231">
        <f t="shared" si="24"/>
        <v>34.50917159257741</v>
      </c>
      <c r="L80" s="231">
        <v>14.667499999999999</v>
      </c>
      <c r="M80" s="231">
        <v>4.0370370370370375E-4</v>
      </c>
      <c r="N80" s="231">
        <v>6.4450000000000011E-3</v>
      </c>
      <c r="O80" s="231">
        <v>0.49075000000000002</v>
      </c>
      <c r="P80" s="231">
        <v>1E-3</v>
      </c>
      <c r="Q80" s="231">
        <v>8.0222222222222283E-4</v>
      </c>
      <c r="R80" s="231">
        <v>52.685000000000009</v>
      </c>
      <c r="S80" s="231">
        <v>7.6049999999999989E-3</v>
      </c>
      <c r="T80" s="231">
        <v>7.3599999999999985E-3</v>
      </c>
      <c r="U80" s="231">
        <v>2.9069999999999999E-2</v>
      </c>
      <c r="V80" s="231">
        <v>21.01185185185188</v>
      </c>
      <c r="W80" s="231">
        <v>9.4299999999999967E-2</v>
      </c>
      <c r="X80" s="231">
        <v>9.1649999999999991</v>
      </c>
      <c r="Y80" s="231">
        <v>0.56634999999999991</v>
      </c>
      <c r="Z80" s="231">
        <v>8.0000000000000007E-5</v>
      </c>
      <c r="AA80" s="231">
        <v>1.6699999999999996E-3</v>
      </c>
      <c r="AB80" s="231">
        <v>1.1150090090090081E-2</v>
      </c>
      <c r="AC80" s="231">
        <v>5.9022162162162148</v>
      </c>
      <c r="AD80" s="231">
        <v>5.8296296296296384E-4</v>
      </c>
      <c r="AE80" s="231">
        <v>7.8888888888888899E-4</v>
      </c>
      <c r="AF80" s="231">
        <v>17.856296296296307</v>
      </c>
      <c r="AG80" s="231">
        <v>2.3125925925925918E-4</v>
      </c>
      <c r="AH80" s="231">
        <v>2.6100000000000005E-2</v>
      </c>
      <c r="AI80" s="231">
        <v>9.219999999999999E-2</v>
      </c>
      <c r="AK80" s="223"/>
      <c r="AL80" s="221"/>
      <c r="AM80" s="221"/>
      <c r="AN80" s="221"/>
      <c r="AO80" s="221"/>
      <c r="AP80" s="221"/>
    </row>
    <row r="81" spans="1:42" ht="14.25" customHeight="1" x14ac:dyDescent="0.2">
      <c r="A81" s="237">
        <v>42224.895829745372</v>
      </c>
      <c r="B81" s="223">
        <v>1670</v>
      </c>
      <c r="C81" s="227">
        <f t="shared" si="18"/>
        <v>42564960.000000007</v>
      </c>
      <c r="D81" s="227">
        <f t="shared" si="19"/>
        <v>120.29989652292298</v>
      </c>
      <c r="E81" s="228">
        <f t="shared" si="20"/>
        <v>36.296724350750779</v>
      </c>
      <c r="F81" s="239">
        <f t="shared" si="21"/>
        <v>1.364242869269269</v>
      </c>
      <c r="G81" s="239">
        <f t="shared" si="22"/>
        <v>84.003172172172185</v>
      </c>
      <c r="H81" s="241">
        <v>2</v>
      </c>
      <c r="I81" s="241"/>
      <c r="J81" s="241">
        <f t="shared" si="29"/>
        <v>0</v>
      </c>
      <c r="K81" s="231">
        <f t="shared" si="24"/>
        <v>33.870112859381535</v>
      </c>
      <c r="L81" s="231">
        <v>14.010999999999999</v>
      </c>
      <c r="M81" s="231">
        <v>3.9296296296296301E-4</v>
      </c>
      <c r="N81" s="231">
        <v>6.7340000000000013E-3</v>
      </c>
      <c r="O81" s="231">
        <v>0.50890000000000002</v>
      </c>
      <c r="P81" s="231">
        <v>1E-3</v>
      </c>
      <c r="Q81" s="231">
        <v>7.0777777777777842E-4</v>
      </c>
      <c r="R81" s="231">
        <v>51.422000000000011</v>
      </c>
      <c r="S81" s="231">
        <v>7.7259999999999985E-3</v>
      </c>
      <c r="T81" s="231">
        <v>7.6319999999999982E-3</v>
      </c>
      <c r="U81" s="231">
        <v>3.0883999999999998E-2</v>
      </c>
      <c r="V81" s="231">
        <v>20.921481481481511</v>
      </c>
      <c r="W81" s="231">
        <v>9.975999999999996E-2</v>
      </c>
      <c r="X81" s="231">
        <v>8.597999999999999</v>
      </c>
      <c r="Y81" s="231">
        <v>0.5656199999999999</v>
      </c>
      <c r="Z81" s="231">
        <v>8.0000000000000007E-5</v>
      </c>
      <c r="AA81" s="231">
        <v>1.6039999999999995E-3</v>
      </c>
      <c r="AB81" s="231">
        <v>1.124963963963963E-2</v>
      </c>
      <c r="AC81" s="231">
        <v>5.9261351351351337</v>
      </c>
      <c r="AD81" s="231">
        <v>5.8037037037037128E-4</v>
      </c>
      <c r="AE81" s="231">
        <v>7.8111111111111122E-4</v>
      </c>
      <c r="AF81" s="231">
        <v>18.057037037037048</v>
      </c>
      <c r="AG81" s="231">
        <v>2.3100740740740732E-4</v>
      </c>
      <c r="AH81" s="231">
        <v>2.5720000000000007E-2</v>
      </c>
      <c r="AI81" s="231">
        <v>9.4639999999999988E-2</v>
      </c>
      <c r="AK81" s="223"/>
      <c r="AL81" s="221"/>
      <c r="AM81" s="221"/>
      <c r="AN81" s="221"/>
      <c r="AO81" s="221"/>
      <c r="AP81" s="221"/>
    </row>
    <row r="82" spans="1:42" ht="14.25" customHeight="1" x14ac:dyDescent="0.2">
      <c r="A82" s="237">
        <v>42224.906246354163</v>
      </c>
      <c r="B82" s="223">
        <v>1670</v>
      </c>
      <c r="C82" s="227">
        <f t="shared" si="18"/>
        <v>42564960.000000007</v>
      </c>
      <c r="D82" s="227">
        <f t="shared" si="19"/>
        <v>117.97503955435438</v>
      </c>
      <c r="E82" s="228">
        <f t="shared" si="20"/>
        <v>35.577207722522544</v>
      </c>
      <c r="F82" s="239">
        <f t="shared" si="21"/>
        <v>1.3915966114114013</v>
      </c>
      <c r="G82" s="239">
        <f t="shared" si="22"/>
        <v>82.397831831831851</v>
      </c>
      <c r="H82" s="241">
        <v>2</v>
      </c>
      <c r="I82" s="241"/>
      <c r="J82" s="241">
        <f t="shared" si="29"/>
        <v>0</v>
      </c>
      <c r="K82" s="231">
        <f t="shared" si="24"/>
        <v>33.231054126185661</v>
      </c>
      <c r="L82" s="231">
        <v>13.3545</v>
      </c>
      <c r="M82" s="231">
        <v>3.8222222222222227E-4</v>
      </c>
      <c r="N82" s="231">
        <v>7.0230000000000015E-3</v>
      </c>
      <c r="O82" s="231">
        <v>0.52705000000000002</v>
      </c>
      <c r="P82" s="231">
        <v>1E-3</v>
      </c>
      <c r="Q82" s="231">
        <v>6.13333333333334E-4</v>
      </c>
      <c r="R82" s="231">
        <v>50.159000000000013</v>
      </c>
      <c r="S82" s="231">
        <v>7.8469999999999981E-3</v>
      </c>
      <c r="T82" s="231">
        <v>7.9039999999999978E-3</v>
      </c>
      <c r="U82" s="231">
        <v>3.2697999999999998E-2</v>
      </c>
      <c r="V82" s="231">
        <v>20.831111111111142</v>
      </c>
      <c r="W82" s="231">
        <v>0.10521999999999995</v>
      </c>
      <c r="X82" s="231">
        <v>8.0309999999999988</v>
      </c>
      <c r="Y82" s="231">
        <v>0.56488999999999989</v>
      </c>
      <c r="Z82" s="231">
        <v>8.0000000000000007E-5</v>
      </c>
      <c r="AA82" s="231">
        <v>1.5379999999999994E-3</v>
      </c>
      <c r="AB82" s="231">
        <v>1.1349189189189179E-2</v>
      </c>
      <c r="AC82" s="231">
        <v>5.9500540540540525</v>
      </c>
      <c r="AD82" s="231">
        <v>5.7777777777777873E-4</v>
      </c>
      <c r="AE82" s="231">
        <v>7.7333333333333345E-4</v>
      </c>
      <c r="AF82" s="231">
        <v>18.25777777777779</v>
      </c>
      <c r="AG82" s="231">
        <v>2.3075555555555547E-4</v>
      </c>
      <c r="AH82" s="231">
        <v>2.5340000000000008E-2</v>
      </c>
      <c r="AI82" s="231">
        <v>9.7079999999999986E-2</v>
      </c>
      <c r="AK82" s="223"/>
      <c r="AL82" s="221"/>
      <c r="AM82" s="221"/>
      <c r="AN82" s="221"/>
      <c r="AO82" s="221"/>
      <c r="AP82" s="221"/>
    </row>
    <row r="83" spans="1:42" ht="14.25" customHeight="1" x14ac:dyDescent="0.2">
      <c r="A83" s="237">
        <v>42224.916662962962</v>
      </c>
      <c r="B83" s="223">
        <v>1670</v>
      </c>
      <c r="C83" s="227">
        <f t="shared" si="18"/>
        <v>42564960.000000007</v>
      </c>
      <c r="D83" s="227">
        <f t="shared" si="19"/>
        <v>115.65018258578584</v>
      </c>
      <c r="E83" s="228">
        <f t="shared" si="20"/>
        <v>34.857691094294317</v>
      </c>
      <c r="F83" s="239">
        <f t="shared" si="21"/>
        <v>1.4189503535535444</v>
      </c>
      <c r="G83" s="239">
        <f t="shared" si="22"/>
        <v>80.792491491491518</v>
      </c>
      <c r="H83" s="241">
        <v>2</v>
      </c>
      <c r="I83" s="241"/>
      <c r="J83" s="241">
        <f t="shared" si="29"/>
        <v>0</v>
      </c>
      <c r="K83" s="231">
        <f t="shared" si="24"/>
        <v>32.591995392989787</v>
      </c>
      <c r="L83" s="231">
        <v>12.698</v>
      </c>
      <c r="M83" s="231">
        <v>3.7148148148148153E-4</v>
      </c>
      <c r="N83" s="231">
        <v>7.3120000000000017E-3</v>
      </c>
      <c r="O83" s="231">
        <v>0.54520000000000002</v>
      </c>
      <c r="P83" s="231">
        <v>1E-3</v>
      </c>
      <c r="Q83" s="231">
        <v>5.1888888888888959E-4</v>
      </c>
      <c r="R83" s="231">
        <v>48.896000000000015</v>
      </c>
      <c r="S83" s="231">
        <v>7.9679999999999977E-3</v>
      </c>
      <c r="T83" s="231">
        <v>8.1759999999999975E-3</v>
      </c>
      <c r="U83" s="231">
        <v>3.4512000000000001E-2</v>
      </c>
      <c r="V83" s="231">
        <v>20.740740740740772</v>
      </c>
      <c r="W83" s="231">
        <v>0.11067999999999995</v>
      </c>
      <c r="X83" s="231">
        <v>7.4639999999999986</v>
      </c>
      <c r="Y83" s="231">
        <v>0.56415999999999988</v>
      </c>
      <c r="Z83" s="231">
        <v>8.0000000000000007E-5</v>
      </c>
      <c r="AA83" s="231">
        <v>1.4719999999999994E-3</v>
      </c>
      <c r="AB83" s="231">
        <v>1.1448738738738728E-2</v>
      </c>
      <c r="AC83" s="231">
        <v>5.9739729729729714</v>
      </c>
      <c r="AD83" s="231">
        <v>5.7518518518518617E-4</v>
      </c>
      <c r="AE83" s="231">
        <v>7.6555555555555567E-4</v>
      </c>
      <c r="AF83" s="231">
        <v>18.458518518518531</v>
      </c>
      <c r="AG83" s="231">
        <v>2.3050370370370361E-4</v>
      </c>
      <c r="AH83" s="231">
        <v>2.496000000000001E-2</v>
      </c>
      <c r="AI83" s="231">
        <v>9.9519999999999983E-2</v>
      </c>
      <c r="AK83" s="223"/>
      <c r="AL83" s="221"/>
      <c r="AM83" s="221"/>
      <c r="AN83" s="221"/>
      <c r="AO83" s="221"/>
      <c r="AP83" s="221"/>
    </row>
    <row r="84" spans="1:42" ht="14.25" customHeight="1" x14ac:dyDescent="0.2">
      <c r="A84" s="237">
        <v>42224.92707957176</v>
      </c>
      <c r="B84" s="223">
        <v>1680</v>
      </c>
      <c r="C84" s="227">
        <f t="shared" ref="C84:C147" si="31">B84*0.02832*15*60*1000</f>
        <v>42819840.000000007</v>
      </c>
      <c r="D84" s="227">
        <f t="shared" ref="D84:D147" si="32">SUM(L84:AI84)</f>
        <v>113.32532561721726</v>
      </c>
      <c r="E84" s="228">
        <f t="shared" ref="E84:E147" si="33">SUM(L84:Q84,S84:W84,Y84:AB84,AD84:AE84,AG84:AI84)</f>
        <v>34.138174466066097</v>
      </c>
      <c r="F84" s="239">
        <f t="shared" ref="F84:F147" si="34">E84-L84-V84</f>
        <v>1.4463040956956945</v>
      </c>
      <c r="G84" s="239">
        <f t="shared" ref="G84:G147" si="35">R84+X84+AC84+AF84</f>
        <v>79.18715115115117</v>
      </c>
      <c r="H84" s="241">
        <v>2</v>
      </c>
      <c r="I84" s="241"/>
      <c r="J84" s="241">
        <f t="shared" si="29"/>
        <v>0</v>
      </c>
      <c r="K84" s="231">
        <f t="shared" si="24"/>
        <v>31.95293665979391</v>
      </c>
      <c r="L84" s="231">
        <v>12.041500000000001</v>
      </c>
      <c r="M84" s="231">
        <v>3.6074074074074079E-4</v>
      </c>
      <c r="N84" s="231">
        <v>7.6010000000000019E-3</v>
      </c>
      <c r="O84" s="231">
        <v>0.56335000000000002</v>
      </c>
      <c r="P84" s="231">
        <v>1E-3</v>
      </c>
      <c r="Q84" s="231">
        <v>4.2444444444444517E-4</v>
      </c>
      <c r="R84" s="231">
        <v>47.633000000000017</v>
      </c>
      <c r="S84" s="231">
        <v>8.0889999999999972E-3</v>
      </c>
      <c r="T84" s="231">
        <v>8.4479999999999972E-3</v>
      </c>
      <c r="U84" s="231">
        <v>3.6326000000000004E-2</v>
      </c>
      <c r="V84" s="231">
        <v>20.650370370370403</v>
      </c>
      <c r="W84" s="231">
        <v>0.11613999999999994</v>
      </c>
      <c r="X84" s="231">
        <v>6.8969999999999985</v>
      </c>
      <c r="Y84" s="231">
        <v>0.56342999999999988</v>
      </c>
      <c r="Z84" s="231">
        <v>8.0000000000000007E-5</v>
      </c>
      <c r="AA84" s="231">
        <v>1.4059999999999993E-3</v>
      </c>
      <c r="AB84" s="231">
        <v>1.1548288288288277E-2</v>
      </c>
      <c r="AC84" s="231">
        <v>5.9978918918918902</v>
      </c>
      <c r="AD84" s="231">
        <v>5.7259259259259362E-4</v>
      </c>
      <c r="AE84" s="231">
        <v>7.577777777777779E-4</v>
      </c>
      <c r="AF84" s="231">
        <v>18.659259259259272</v>
      </c>
      <c r="AG84" s="231">
        <v>2.3025185185185175E-4</v>
      </c>
      <c r="AH84" s="231">
        <v>2.4580000000000012E-2</v>
      </c>
      <c r="AI84" s="231">
        <v>0.10195999999999998</v>
      </c>
      <c r="AK84" s="223"/>
      <c r="AL84" s="221"/>
      <c r="AM84" s="221"/>
      <c r="AN84" s="221"/>
      <c r="AO84" s="221"/>
      <c r="AP84" s="221"/>
    </row>
    <row r="85" spans="1:42" ht="14.25" customHeight="1" x14ac:dyDescent="0.2">
      <c r="A85" s="240">
        <v>42224.937496180559</v>
      </c>
      <c r="B85" s="223">
        <v>1690</v>
      </c>
      <c r="C85" s="227">
        <f t="shared" si="31"/>
        <v>43074720</v>
      </c>
      <c r="D85" s="227">
        <f t="shared" si="32"/>
        <v>107.15837799999997</v>
      </c>
      <c r="E85" s="228">
        <f t="shared" si="33"/>
        <v>33.418377999999997</v>
      </c>
      <c r="F85" s="239">
        <f t="shared" si="34"/>
        <v>1.4733780000000003</v>
      </c>
      <c r="G85" s="239">
        <f t="shared" si="35"/>
        <v>73.739999999999995</v>
      </c>
      <c r="H85" s="241">
        <v>2</v>
      </c>
      <c r="I85" s="241"/>
      <c r="J85" s="241"/>
      <c r="K85" s="231">
        <f t="shared" si="24"/>
        <v>31.313877926598032</v>
      </c>
      <c r="L85" s="255">
        <v>11.385</v>
      </c>
      <c r="M85" s="255">
        <v>3.5E-4</v>
      </c>
      <c r="N85" s="255">
        <v>7.8899999999999994E-3</v>
      </c>
      <c r="O85" s="255">
        <v>0.58150000000000002</v>
      </c>
      <c r="P85" s="255">
        <v>1E-3</v>
      </c>
      <c r="Q85" s="255">
        <v>3.3E-4</v>
      </c>
      <c r="R85" s="255">
        <v>46.37</v>
      </c>
      <c r="S85" s="255">
        <v>8.2100000000000003E-3</v>
      </c>
      <c r="T85" s="255">
        <v>8.7200000000000003E-3</v>
      </c>
      <c r="U85" s="255">
        <v>3.814E-2</v>
      </c>
      <c r="V85" s="255">
        <v>20.56</v>
      </c>
      <c r="W85" s="255">
        <v>0.1216</v>
      </c>
      <c r="X85" s="255">
        <v>6.33</v>
      </c>
      <c r="Y85" s="255">
        <v>0.56270000000000009</v>
      </c>
      <c r="Z85" s="245">
        <v>7.9999999999999996E-6</v>
      </c>
      <c r="AA85" s="255">
        <v>1.34E-3</v>
      </c>
      <c r="AB85" s="255">
        <v>1.1439999999999999E-2</v>
      </c>
      <c r="AC85" s="255">
        <v>2.1800000000000002</v>
      </c>
      <c r="AD85" s="255">
        <v>5.6999999999999998E-4</v>
      </c>
      <c r="AE85" s="255">
        <v>7.5000000000000002E-4</v>
      </c>
      <c r="AF85" s="255">
        <v>18.86</v>
      </c>
      <c r="AG85" s="255">
        <v>2.3000000000000001E-4</v>
      </c>
      <c r="AH85" s="255">
        <v>2.4199999999999999E-2</v>
      </c>
      <c r="AI85" s="255">
        <v>0.10440000000000001</v>
      </c>
      <c r="AJ85" s="223" t="s">
        <v>115</v>
      </c>
      <c r="AK85" s="228">
        <f>E85</f>
        <v>33.418377999999997</v>
      </c>
      <c r="AL85" s="221"/>
      <c r="AM85" s="221"/>
      <c r="AN85" s="221"/>
      <c r="AO85" s="221"/>
      <c r="AP85" s="221"/>
    </row>
    <row r="86" spans="1:42" ht="14.25" customHeight="1" x14ac:dyDescent="0.2">
      <c r="A86" s="240">
        <v>42224.94791278935</v>
      </c>
      <c r="B86" s="223">
        <v>1720</v>
      </c>
      <c r="C86" s="227">
        <f t="shared" si="31"/>
        <v>43839360</v>
      </c>
      <c r="D86" s="227">
        <f t="shared" si="32"/>
        <v>109.35477346153849</v>
      </c>
      <c r="E86" s="228">
        <f t="shared" si="33"/>
        <v>34.410927307692297</v>
      </c>
      <c r="F86" s="239">
        <f t="shared" si="34"/>
        <v>1.4811196153846033</v>
      </c>
      <c r="G86" s="239">
        <f t="shared" si="35"/>
        <v>74.943846153846152</v>
      </c>
      <c r="H86" s="241">
        <v>2</v>
      </c>
      <c r="I86" s="241"/>
      <c r="J86" s="241"/>
      <c r="K86" s="231">
        <f t="shared" si="24"/>
        <v>30.674819193402154</v>
      </c>
      <c r="L86" s="231">
        <v>12.385576923076924</v>
      </c>
      <c r="M86" s="231">
        <v>3.453846153846154E-4</v>
      </c>
      <c r="N86" s="231">
        <v>7.7788461538461535E-3</v>
      </c>
      <c r="O86" s="231">
        <v>0.57451923076923084</v>
      </c>
      <c r="P86" s="231">
        <v>1.0384615384615384E-3</v>
      </c>
      <c r="Q86" s="231">
        <v>3.3E-4</v>
      </c>
      <c r="R86" s="231">
        <v>47.201923076923073</v>
      </c>
      <c r="S86" s="231">
        <v>8.6250000000000007E-3</v>
      </c>
      <c r="T86" s="231">
        <v>8.8846153846153849E-3</v>
      </c>
      <c r="U86" s="231">
        <v>3.7826923076923077E-2</v>
      </c>
      <c r="V86" s="231">
        <v>20.544230769230769</v>
      </c>
      <c r="W86" s="231">
        <v>0.11880769230769231</v>
      </c>
      <c r="X86" s="231">
        <v>6.7019230769230766</v>
      </c>
      <c r="Y86" s="231">
        <v>0.57951923076923084</v>
      </c>
      <c r="Z86" s="231">
        <v>8.076923076923077E-6</v>
      </c>
      <c r="AA86" s="231">
        <v>1.3653846153846155E-3</v>
      </c>
      <c r="AB86" s="231">
        <v>1.1443846153846153E-2</v>
      </c>
      <c r="AC86" s="231">
        <v>2.1800000000000002</v>
      </c>
      <c r="AD86" s="231">
        <v>5.6999999999999998E-4</v>
      </c>
      <c r="AE86" s="231">
        <v>7.5000000000000002E-4</v>
      </c>
      <c r="AF86" s="231">
        <v>18.86</v>
      </c>
      <c r="AG86" s="231">
        <v>2.3000000000000001E-4</v>
      </c>
      <c r="AH86" s="231">
        <v>2.4846153846153844E-2</v>
      </c>
      <c r="AI86" s="231">
        <v>0.10423076923076924</v>
      </c>
      <c r="AK86" s="223"/>
      <c r="AL86" s="221"/>
      <c r="AM86" s="221"/>
      <c r="AN86" s="221"/>
      <c r="AO86" s="221"/>
      <c r="AP86" s="221"/>
    </row>
    <row r="87" spans="1:42" ht="14.25" customHeight="1" x14ac:dyDescent="0.2">
      <c r="A87" s="240">
        <v>42224.958329398149</v>
      </c>
      <c r="B87" s="223">
        <v>1700</v>
      </c>
      <c r="C87" s="227">
        <f t="shared" si="31"/>
        <v>43329600.000000007</v>
      </c>
      <c r="D87" s="227">
        <f t="shared" si="32"/>
        <v>111.5511689230769</v>
      </c>
      <c r="E87" s="228">
        <f t="shared" si="33"/>
        <v>35.403476615384612</v>
      </c>
      <c r="F87" s="239">
        <f t="shared" si="34"/>
        <v>1.4888612307692277</v>
      </c>
      <c r="G87" s="239">
        <f t="shared" si="35"/>
        <v>76.147692307692296</v>
      </c>
      <c r="H87" s="241">
        <v>2</v>
      </c>
      <c r="I87" s="241"/>
      <c r="J87" s="241"/>
      <c r="K87" s="231">
        <f t="shared" si="24"/>
        <v>30.035760460206276</v>
      </c>
      <c r="L87" s="231">
        <v>13.386153846153848</v>
      </c>
      <c r="M87" s="231">
        <v>3.4076923076923081E-4</v>
      </c>
      <c r="N87" s="231">
        <v>7.6676923076923077E-3</v>
      </c>
      <c r="O87" s="231">
        <v>0.56753846153846166</v>
      </c>
      <c r="P87" s="231">
        <v>1.0769230769230769E-3</v>
      </c>
      <c r="Q87" s="231">
        <v>3.3E-4</v>
      </c>
      <c r="R87" s="231">
        <v>48.033846153846149</v>
      </c>
      <c r="S87" s="231">
        <v>9.0400000000000012E-3</v>
      </c>
      <c r="T87" s="231">
        <v>9.0492307692307695E-3</v>
      </c>
      <c r="U87" s="231">
        <v>3.7513846153846155E-2</v>
      </c>
      <c r="V87" s="231">
        <v>20.528461538461539</v>
      </c>
      <c r="W87" s="231">
        <v>0.11601538461538462</v>
      </c>
      <c r="X87" s="231">
        <v>7.0738461538461532</v>
      </c>
      <c r="Y87" s="231">
        <v>0.59633846153846159</v>
      </c>
      <c r="Z87" s="231">
        <v>8.1538461538461544E-6</v>
      </c>
      <c r="AA87" s="231">
        <v>1.390769230769231E-3</v>
      </c>
      <c r="AB87" s="231">
        <v>1.1447692307692308E-2</v>
      </c>
      <c r="AC87" s="231">
        <v>2.1800000000000002</v>
      </c>
      <c r="AD87" s="231">
        <v>5.6999999999999998E-4</v>
      </c>
      <c r="AE87" s="231">
        <v>7.5000000000000002E-4</v>
      </c>
      <c r="AF87" s="231">
        <v>18.86</v>
      </c>
      <c r="AG87" s="231">
        <v>2.3000000000000001E-4</v>
      </c>
      <c r="AH87" s="231">
        <v>2.5492307692307689E-2</v>
      </c>
      <c r="AI87" s="231">
        <v>0.10406153846153847</v>
      </c>
      <c r="AK87" s="223"/>
      <c r="AL87" s="221"/>
      <c r="AM87" s="221"/>
      <c r="AN87" s="221"/>
      <c r="AO87" s="221"/>
      <c r="AP87" s="221"/>
    </row>
    <row r="88" spans="1:42" ht="14.25" customHeight="1" x14ac:dyDescent="0.2">
      <c r="A88" s="240">
        <v>42224.968746006947</v>
      </c>
      <c r="B88" s="223">
        <v>1690</v>
      </c>
      <c r="C88" s="227">
        <f t="shared" si="31"/>
        <v>43074720</v>
      </c>
      <c r="D88" s="227">
        <f t="shared" si="32"/>
        <v>113.74756438461539</v>
      </c>
      <c r="E88" s="228">
        <f t="shared" si="33"/>
        <v>36.396025923076927</v>
      </c>
      <c r="F88" s="239">
        <f t="shared" si="34"/>
        <v>1.496602846153845</v>
      </c>
      <c r="G88" s="239">
        <f t="shared" si="35"/>
        <v>77.351538461538453</v>
      </c>
      <c r="H88" s="241">
        <v>2</v>
      </c>
      <c r="I88" s="241"/>
      <c r="J88" s="241"/>
      <c r="K88" s="231">
        <f t="shared" si="24"/>
        <v>29.396701727010399</v>
      </c>
      <c r="L88" s="231">
        <v>14.386730769230772</v>
      </c>
      <c r="M88" s="231">
        <v>3.3615384615384621E-4</v>
      </c>
      <c r="N88" s="231">
        <v>7.5565384615384618E-3</v>
      </c>
      <c r="O88" s="231">
        <v>0.56055769230769248</v>
      </c>
      <c r="P88" s="231">
        <v>1.1153846153846153E-3</v>
      </c>
      <c r="Q88" s="231">
        <v>3.3E-4</v>
      </c>
      <c r="R88" s="231">
        <v>48.865769230769224</v>
      </c>
      <c r="S88" s="231">
        <v>9.4550000000000016E-3</v>
      </c>
      <c r="T88" s="231">
        <v>9.2138461538461541E-3</v>
      </c>
      <c r="U88" s="231">
        <v>3.7200769230769232E-2</v>
      </c>
      <c r="V88" s="231">
        <v>20.512692307692308</v>
      </c>
      <c r="W88" s="231">
        <v>0.11322307692307693</v>
      </c>
      <c r="X88" s="231">
        <v>7.4457692307692298</v>
      </c>
      <c r="Y88" s="231">
        <v>0.61315769230769235</v>
      </c>
      <c r="Z88" s="231">
        <v>8.2307692307692317E-6</v>
      </c>
      <c r="AA88" s="231">
        <v>1.4161538461538465E-3</v>
      </c>
      <c r="AB88" s="231">
        <v>1.1451538461538463E-2</v>
      </c>
      <c r="AC88" s="231">
        <v>2.1800000000000002</v>
      </c>
      <c r="AD88" s="231">
        <v>5.6999999999999998E-4</v>
      </c>
      <c r="AE88" s="231">
        <v>7.5000000000000002E-4</v>
      </c>
      <c r="AF88" s="231">
        <v>18.86</v>
      </c>
      <c r="AG88" s="231">
        <v>2.3000000000000001E-4</v>
      </c>
      <c r="AH88" s="231">
        <v>2.6138461538461534E-2</v>
      </c>
      <c r="AI88" s="231">
        <v>0.1038923076923077</v>
      </c>
      <c r="AK88" s="223"/>
      <c r="AL88" s="221"/>
      <c r="AM88" s="221"/>
      <c r="AN88" s="221"/>
      <c r="AO88" s="221"/>
      <c r="AP88" s="221"/>
    </row>
    <row r="89" spans="1:42" ht="14.25" customHeight="1" x14ac:dyDescent="0.2">
      <c r="A89" s="240">
        <v>42224.979162615738</v>
      </c>
      <c r="B89" s="223">
        <v>1720</v>
      </c>
      <c r="C89" s="227">
        <f t="shared" si="31"/>
        <v>43839360</v>
      </c>
      <c r="D89" s="227">
        <f t="shared" si="32"/>
        <v>115.94395984615386</v>
      </c>
      <c r="E89" s="228">
        <f t="shared" si="33"/>
        <v>37.388575230769227</v>
      </c>
      <c r="F89" s="239">
        <f t="shared" si="34"/>
        <v>1.5043444615384551</v>
      </c>
      <c r="G89" s="239">
        <f t="shared" si="35"/>
        <v>78.555384615384611</v>
      </c>
      <c r="H89" s="241">
        <v>2</v>
      </c>
      <c r="I89" s="241"/>
      <c r="J89" s="241"/>
      <c r="K89" s="231">
        <f t="shared" si="24"/>
        <v>28.757642993814521</v>
      </c>
      <c r="L89" s="231">
        <v>15.387307692307695</v>
      </c>
      <c r="M89" s="231">
        <v>3.3153846153846162E-4</v>
      </c>
      <c r="N89" s="231">
        <v>7.4453846153846159E-3</v>
      </c>
      <c r="O89" s="231">
        <v>0.5535769230769233</v>
      </c>
      <c r="P89" s="231">
        <v>1.1538461538461537E-3</v>
      </c>
      <c r="Q89" s="231">
        <v>3.3E-4</v>
      </c>
      <c r="R89" s="231">
        <v>49.6976923076923</v>
      </c>
      <c r="S89" s="231">
        <v>9.870000000000002E-3</v>
      </c>
      <c r="T89" s="231">
        <v>9.3784615384615386E-3</v>
      </c>
      <c r="U89" s="231">
        <v>3.6887692307692309E-2</v>
      </c>
      <c r="V89" s="231">
        <v>20.496923076923078</v>
      </c>
      <c r="W89" s="231">
        <v>0.11043076923076924</v>
      </c>
      <c r="X89" s="231">
        <v>7.8176923076923064</v>
      </c>
      <c r="Y89" s="231">
        <v>0.6299769230769231</v>
      </c>
      <c r="Z89" s="231">
        <v>8.3076923076923091E-6</v>
      </c>
      <c r="AA89" s="231">
        <v>1.441538461538462E-3</v>
      </c>
      <c r="AB89" s="231">
        <v>1.1455384615384617E-2</v>
      </c>
      <c r="AC89" s="231">
        <v>2.1800000000000002</v>
      </c>
      <c r="AD89" s="231">
        <v>5.6999999999999998E-4</v>
      </c>
      <c r="AE89" s="231">
        <v>7.5000000000000002E-4</v>
      </c>
      <c r="AF89" s="231">
        <v>18.86</v>
      </c>
      <c r="AG89" s="231">
        <v>2.3000000000000001E-4</v>
      </c>
      <c r="AH89" s="231">
        <v>2.6784615384615379E-2</v>
      </c>
      <c r="AI89" s="231">
        <v>0.10372307692307693</v>
      </c>
      <c r="AK89" s="223"/>
      <c r="AL89" s="221"/>
      <c r="AM89" s="221"/>
      <c r="AN89" s="221"/>
      <c r="AO89" s="221"/>
      <c r="AP89" s="221"/>
    </row>
    <row r="90" spans="1:42" ht="14.25" customHeight="1" x14ac:dyDescent="0.2">
      <c r="A90" s="240">
        <v>42224.989579224537</v>
      </c>
      <c r="B90" s="223">
        <v>1740</v>
      </c>
      <c r="C90" s="227">
        <f t="shared" si="31"/>
        <v>44349120</v>
      </c>
      <c r="D90" s="227">
        <f t="shared" si="32"/>
        <v>118.14035530769229</v>
      </c>
      <c r="E90" s="228">
        <f t="shared" si="33"/>
        <v>38.381124538461549</v>
      </c>
      <c r="F90" s="239">
        <f t="shared" si="34"/>
        <v>1.5120860769230831</v>
      </c>
      <c r="G90" s="239">
        <f t="shared" si="35"/>
        <v>79.759230769230754</v>
      </c>
      <c r="H90" s="241">
        <v>2</v>
      </c>
      <c r="I90" s="241"/>
      <c r="J90" s="241"/>
      <c r="K90" s="231">
        <f t="shared" si="24"/>
        <v>28.118584260618643</v>
      </c>
      <c r="L90" s="231">
        <v>16.387884615384618</v>
      </c>
      <c r="M90" s="231">
        <v>3.2692307692307703E-4</v>
      </c>
      <c r="N90" s="231">
        <v>7.33423076923077E-3</v>
      </c>
      <c r="O90" s="231">
        <v>0.54659615384615412</v>
      </c>
      <c r="P90" s="231">
        <v>1.1923076923076922E-3</v>
      </c>
      <c r="Q90" s="231">
        <v>3.3E-4</v>
      </c>
      <c r="R90" s="231">
        <v>50.529615384615376</v>
      </c>
      <c r="S90" s="231">
        <v>1.0285000000000002E-2</v>
      </c>
      <c r="T90" s="231">
        <v>9.5430769230769232E-3</v>
      </c>
      <c r="U90" s="231">
        <v>3.6574615384615386E-2</v>
      </c>
      <c r="V90" s="231">
        <v>20.481153846153848</v>
      </c>
      <c r="W90" s="231">
        <v>0.10763846153846154</v>
      </c>
      <c r="X90" s="231">
        <v>8.189615384615383</v>
      </c>
      <c r="Y90" s="231">
        <v>0.64679615384615385</v>
      </c>
      <c r="Z90" s="231">
        <v>8.3846153846153864E-6</v>
      </c>
      <c r="AA90" s="231">
        <v>1.4669230769230775E-3</v>
      </c>
      <c r="AB90" s="231">
        <v>1.1459230769230772E-2</v>
      </c>
      <c r="AC90" s="231">
        <v>2.1800000000000002</v>
      </c>
      <c r="AD90" s="231">
        <v>5.6999999999999998E-4</v>
      </c>
      <c r="AE90" s="231">
        <v>7.5000000000000002E-4</v>
      </c>
      <c r="AF90" s="231">
        <v>18.86</v>
      </c>
      <c r="AG90" s="231">
        <v>2.3000000000000001E-4</v>
      </c>
      <c r="AH90" s="231">
        <v>2.7430769230769224E-2</v>
      </c>
      <c r="AI90" s="231">
        <v>0.10355384615384616</v>
      </c>
      <c r="AK90" s="223"/>
      <c r="AL90" s="221"/>
      <c r="AM90" s="221"/>
      <c r="AN90" s="221"/>
      <c r="AO90" s="221"/>
      <c r="AP90" s="221"/>
    </row>
    <row r="91" spans="1:42" ht="14.25" customHeight="1" x14ac:dyDescent="0.2">
      <c r="A91" s="240">
        <v>42224.999995833336</v>
      </c>
      <c r="B91" s="223">
        <v>1720</v>
      </c>
      <c r="C91" s="227">
        <f t="shared" si="31"/>
        <v>43839360</v>
      </c>
      <c r="D91" s="227">
        <f t="shared" si="32"/>
        <v>120.33675076923076</v>
      </c>
      <c r="E91" s="228">
        <f t="shared" si="33"/>
        <v>39.373673846153856</v>
      </c>
      <c r="F91" s="239">
        <f t="shared" si="34"/>
        <v>1.5198276923076968</v>
      </c>
      <c r="G91" s="239">
        <f t="shared" si="35"/>
        <v>80.963076923076912</v>
      </c>
      <c r="H91" s="241">
        <v>2</v>
      </c>
      <c r="I91" s="241"/>
      <c r="J91" s="241"/>
      <c r="K91" s="231">
        <f t="shared" si="24"/>
        <v>27.479525527422766</v>
      </c>
      <c r="L91" s="231">
        <v>17.388461538461542</v>
      </c>
      <c r="M91" s="231">
        <v>3.2230769230769243E-4</v>
      </c>
      <c r="N91" s="231">
        <v>7.2230769230769241E-3</v>
      </c>
      <c r="O91" s="231">
        <v>0.53961538461538494</v>
      </c>
      <c r="P91" s="231">
        <v>1.2307692307692306E-3</v>
      </c>
      <c r="Q91" s="231">
        <v>3.3E-4</v>
      </c>
      <c r="R91" s="231">
        <v>51.361538461538451</v>
      </c>
      <c r="S91" s="231">
        <v>1.0700000000000003E-2</v>
      </c>
      <c r="T91" s="231">
        <v>9.7076923076923078E-3</v>
      </c>
      <c r="U91" s="231">
        <v>3.6261538461538463E-2</v>
      </c>
      <c r="V91" s="231">
        <v>20.465384615384618</v>
      </c>
      <c r="W91" s="231">
        <v>0.10484615384615385</v>
      </c>
      <c r="X91" s="231">
        <v>8.5615384615384595</v>
      </c>
      <c r="Y91" s="231">
        <v>0.66361538461538461</v>
      </c>
      <c r="Z91" s="231">
        <v>8.4615384615384638E-6</v>
      </c>
      <c r="AA91" s="231">
        <v>1.492307692307693E-3</v>
      </c>
      <c r="AB91" s="231">
        <v>1.1463076923076927E-2</v>
      </c>
      <c r="AC91" s="231">
        <v>2.1800000000000002</v>
      </c>
      <c r="AD91" s="231">
        <v>5.6999999999999998E-4</v>
      </c>
      <c r="AE91" s="231">
        <v>7.5000000000000002E-4</v>
      </c>
      <c r="AF91" s="231">
        <v>18.86</v>
      </c>
      <c r="AG91" s="231">
        <v>2.3000000000000001E-4</v>
      </c>
      <c r="AH91" s="231">
        <v>2.8076923076923069E-2</v>
      </c>
      <c r="AI91" s="231">
        <v>0.10338461538461539</v>
      </c>
      <c r="AK91" s="223"/>
      <c r="AL91" s="221"/>
      <c r="AM91" s="221"/>
      <c r="AN91" s="221"/>
      <c r="AO91" s="221"/>
      <c r="AP91" s="221"/>
    </row>
    <row r="92" spans="1:42" ht="14.25" customHeight="1" x14ac:dyDescent="0.2">
      <c r="A92" s="240">
        <v>42225.010412442127</v>
      </c>
      <c r="B92" s="223">
        <v>1720</v>
      </c>
      <c r="C92" s="227">
        <f t="shared" si="31"/>
        <v>43839360</v>
      </c>
      <c r="D92" s="227">
        <f t="shared" si="32"/>
        <v>122.53314623076923</v>
      </c>
      <c r="E92" s="228">
        <f t="shared" si="33"/>
        <v>40.366223153846157</v>
      </c>
      <c r="F92" s="239">
        <f t="shared" si="34"/>
        <v>1.5275693076923034</v>
      </c>
      <c r="G92" s="239">
        <f t="shared" si="35"/>
        <v>82.166923076923069</v>
      </c>
      <c r="H92" s="241">
        <v>2</v>
      </c>
      <c r="I92" s="241"/>
      <c r="J92" s="241"/>
      <c r="K92" s="231">
        <f t="shared" si="24"/>
        <v>26.840466794226888</v>
      </c>
      <c r="L92" s="231">
        <v>18.389038461538465</v>
      </c>
      <c r="M92" s="231">
        <v>3.1769230769230784E-4</v>
      </c>
      <c r="N92" s="231">
        <v>7.1119230769230782E-3</v>
      </c>
      <c r="O92" s="231">
        <v>0.53263461538461576</v>
      </c>
      <c r="P92" s="231">
        <v>1.269230769230769E-3</v>
      </c>
      <c r="Q92" s="231">
        <v>3.3E-4</v>
      </c>
      <c r="R92" s="231">
        <v>52.193461538461527</v>
      </c>
      <c r="S92" s="231">
        <v>1.1115000000000003E-2</v>
      </c>
      <c r="T92" s="231">
        <v>9.8723076923076924E-3</v>
      </c>
      <c r="U92" s="231">
        <v>3.594846153846154E-2</v>
      </c>
      <c r="V92" s="231">
        <v>20.449615384615388</v>
      </c>
      <c r="W92" s="231">
        <v>0.10205384615384616</v>
      </c>
      <c r="X92" s="231">
        <v>8.9334615384615361</v>
      </c>
      <c r="Y92" s="231">
        <v>0.68043461538461536</v>
      </c>
      <c r="Z92" s="231">
        <v>8.5384615384615412E-6</v>
      </c>
      <c r="AA92" s="231">
        <v>1.5176923076923084E-3</v>
      </c>
      <c r="AB92" s="231">
        <v>1.1466923076923081E-2</v>
      </c>
      <c r="AC92" s="231">
        <v>2.1800000000000002</v>
      </c>
      <c r="AD92" s="231">
        <v>5.6999999999999998E-4</v>
      </c>
      <c r="AE92" s="231">
        <v>7.5000000000000002E-4</v>
      </c>
      <c r="AF92" s="231">
        <v>18.86</v>
      </c>
      <c r="AG92" s="231">
        <v>2.3000000000000001E-4</v>
      </c>
      <c r="AH92" s="231">
        <v>2.8723076923076914E-2</v>
      </c>
      <c r="AI92" s="231">
        <v>0.10321538461538463</v>
      </c>
      <c r="AK92" s="223"/>
      <c r="AL92" s="221"/>
      <c r="AM92" s="221"/>
      <c r="AN92" s="221"/>
      <c r="AO92" s="221"/>
      <c r="AP92" s="221"/>
    </row>
    <row r="93" spans="1:42" ht="14.25" customHeight="1" x14ac:dyDescent="0.2">
      <c r="A93" s="240">
        <v>42225.020829050925</v>
      </c>
      <c r="B93" s="223">
        <v>1720</v>
      </c>
      <c r="C93" s="227">
        <f t="shared" si="31"/>
        <v>43839360</v>
      </c>
      <c r="D93" s="227">
        <f t="shared" si="32"/>
        <v>124.72954169230768</v>
      </c>
      <c r="E93" s="228">
        <f t="shared" si="33"/>
        <v>41.358772461538479</v>
      </c>
      <c r="F93" s="239">
        <f t="shared" si="34"/>
        <v>1.5353109230769313</v>
      </c>
      <c r="G93" s="239">
        <f t="shared" si="35"/>
        <v>83.370769230769213</v>
      </c>
      <c r="H93" s="241">
        <v>2</v>
      </c>
      <c r="I93" s="241"/>
      <c r="J93" s="241"/>
      <c r="K93" s="231">
        <f t="shared" si="24"/>
        <v>26.20140806103101</v>
      </c>
      <c r="L93" s="231">
        <v>19.389615384615389</v>
      </c>
      <c r="M93" s="231">
        <v>3.1307692307692324E-4</v>
      </c>
      <c r="N93" s="231">
        <v>7.0007692307692323E-3</v>
      </c>
      <c r="O93" s="231">
        <v>0.52565384615384658</v>
      </c>
      <c r="P93" s="231">
        <v>1.3076923076923075E-3</v>
      </c>
      <c r="Q93" s="231">
        <v>3.3E-4</v>
      </c>
      <c r="R93" s="231">
        <v>53.025384615384603</v>
      </c>
      <c r="S93" s="231">
        <v>1.1530000000000004E-2</v>
      </c>
      <c r="T93" s="231">
        <v>1.0036923076923077E-2</v>
      </c>
      <c r="U93" s="231">
        <v>3.5635384615384617E-2</v>
      </c>
      <c r="V93" s="231">
        <v>20.433846153846158</v>
      </c>
      <c r="W93" s="231">
        <v>9.926153846153847E-2</v>
      </c>
      <c r="X93" s="231">
        <v>9.3053846153846127</v>
      </c>
      <c r="Y93" s="231">
        <v>0.69725384615384611</v>
      </c>
      <c r="Z93" s="231">
        <v>8.6153846153846185E-6</v>
      </c>
      <c r="AA93" s="231">
        <v>1.5430769230769239E-3</v>
      </c>
      <c r="AB93" s="231">
        <v>1.1470769230769236E-2</v>
      </c>
      <c r="AC93" s="231">
        <v>2.1800000000000002</v>
      </c>
      <c r="AD93" s="231">
        <v>5.6999999999999998E-4</v>
      </c>
      <c r="AE93" s="231">
        <v>7.5000000000000002E-4</v>
      </c>
      <c r="AF93" s="231">
        <v>18.86</v>
      </c>
      <c r="AG93" s="231">
        <v>2.3000000000000001E-4</v>
      </c>
      <c r="AH93" s="231">
        <v>2.9369230769230759E-2</v>
      </c>
      <c r="AI93" s="231">
        <v>0.10304615384615386</v>
      </c>
      <c r="AK93" s="223"/>
      <c r="AL93" s="221"/>
      <c r="AM93" s="221"/>
      <c r="AN93" s="221"/>
      <c r="AO93" s="221"/>
      <c r="AP93" s="221"/>
    </row>
    <row r="94" spans="1:42" ht="14.25" customHeight="1" x14ac:dyDescent="0.2">
      <c r="A94" s="240">
        <v>42225.031245659724</v>
      </c>
      <c r="B94" s="223">
        <v>1730</v>
      </c>
      <c r="C94" s="227">
        <f t="shared" si="31"/>
        <v>44094240</v>
      </c>
      <c r="D94" s="227">
        <f t="shared" si="32"/>
        <v>126.92593715384615</v>
      </c>
      <c r="E94" s="228">
        <f t="shared" si="33"/>
        <v>42.351321769230779</v>
      </c>
      <c r="F94" s="239">
        <f t="shared" si="34"/>
        <v>1.5430525384615379</v>
      </c>
      <c r="G94" s="239">
        <f t="shared" si="35"/>
        <v>84.57461538461537</v>
      </c>
      <c r="H94" s="241">
        <v>2</v>
      </c>
      <c r="I94" s="241"/>
      <c r="J94" s="241"/>
      <c r="K94" s="231">
        <f t="shared" si="24"/>
        <v>25.562349327835133</v>
      </c>
      <c r="L94" s="231">
        <v>20.390192307692313</v>
      </c>
      <c r="M94" s="231">
        <v>3.0846153846153865E-4</v>
      </c>
      <c r="N94" s="231">
        <v>6.8896153846153864E-3</v>
      </c>
      <c r="O94" s="231">
        <v>0.5186730769230774</v>
      </c>
      <c r="P94" s="231">
        <v>1.3461538461538459E-3</v>
      </c>
      <c r="Q94" s="231">
        <v>3.3E-4</v>
      </c>
      <c r="R94" s="231">
        <v>53.857307692307678</v>
      </c>
      <c r="S94" s="231">
        <v>1.1945000000000004E-2</v>
      </c>
      <c r="T94" s="231">
        <v>1.0201538461538462E-2</v>
      </c>
      <c r="U94" s="231">
        <v>3.5322307692307695E-2</v>
      </c>
      <c r="V94" s="231">
        <v>20.418076923076928</v>
      </c>
      <c r="W94" s="231">
        <v>9.6469230769230779E-2</v>
      </c>
      <c r="X94" s="231">
        <v>9.6773076923076893</v>
      </c>
      <c r="Y94" s="231">
        <v>0.71407307692307687</v>
      </c>
      <c r="Z94" s="231">
        <v>8.6923076923076959E-6</v>
      </c>
      <c r="AA94" s="231">
        <v>1.5684615384615394E-3</v>
      </c>
      <c r="AB94" s="231">
        <v>1.147461538461539E-2</v>
      </c>
      <c r="AC94" s="231">
        <v>2.1800000000000002</v>
      </c>
      <c r="AD94" s="231">
        <v>5.6999999999999998E-4</v>
      </c>
      <c r="AE94" s="231">
        <v>7.5000000000000002E-4</v>
      </c>
      <c r="AF94" s="231">
        <v>18.86</v>
      </c>
      <c r="AG94" s="231">
        <v>2.3000000000000001E-4</v>
      </c>
      <c r="AH94" s="231">
        <v>3.0015384615384604E-2</v>
      </c>
      <c r="AI94" s="231">
        <v>0.10287692307692309</v>
      </c>
      <c r="AK94" s="223"/>
      <c r="AL94" s="221"/>
      <c r="AM94" s="221"/>
      <c r="AN94" s="221"/>
      <c r="AO94" s="221"/>
      <c r="AP94" s="221"/>
    </row>
    <row r="95" spans="1:42" ht="14.25" customHeight="1" x14ac:dyDescent="0.2">
      <c r="A95" s="240">
        <v>42225.041662268515</v>
      </c>
      <c r="B95" s="223">
        <v>1690</v>
      </c>
      <c r="C95" s="227">
        <f t="shared" si="31"/>
        <v>43074720</v>
      </c>
      <c r="D95" s="227">
        <f t="shared" si="32"/>
        <v>129.12233261538461</v>
      </c>
      <c r="E95" s="228">
        <f t="shared" si="33"/>
        <v>43.343871076923079</v>
      </c>
      <c r="F95" s="239">
        <f t="shared" si="34"/>
        <v>1.5507941538461445</v>
      </c>
      <c r="G95" s="239">
        <f t="shared" si="35"/>
        <v>85.778461538461528</v>
      </c>
      <c r="H95" s="241">
        <v>2</v>
      </c>
      <c r="I95" s="241"/>
      <c r="J95" s="241"/>
      <c r="K95" s="231">
        <f t="shared" si="24"/>
        <v>24.923290594639255</v>
      </c>
      <c r="L95" s="231">
        <v>21.390769230769237</v>
      </c>
      <c r="M95" s="231">
        <v>3.0384615384615406E-4</v>
      </c>
      <c r="N95" s="231">
        <v>6.7784615384615405E-3</v>
      </c>
      <c r="O95" s="231">
        <v>0.51169230769230822</v>
      </c>
      <c r="P95" s="231">
        <v>1.3846153846153843E-3</v>
      </c>
      <c r="Q95" s="231">
        <v>3.3E-4</v>
      </c>
      <c r="R95" s="231">
        <v>54.689230769230754</v>
      </c>
      <c r="S95" s="231">
        <v>1.2360000000000005E-2</v>
      </c>
      <c r="T95" s="231">
        <v>1.0366153846153846E-2</v>
      </c>
      <c r="U95" s="231">
        <v>3.5009230769230772E-2</v>
      </c>
      <c r="V95" s="231">
        <v>20.402307692307698</v>
      </c>
      <c r="W95" s="231">
        <v>9.3676923076923088E-2</v>
      </c>
      <c r="X95" s="231">
        <v>10.049230769230766</v>
      </c>
      <c r="Y95" s="231">
        <v>0.73089230769230762</v>
      </c>
      <c r="Z95" s="231">
        <v>8.7692307692307732E-6</v>
      </c>
      <c r="AA95" s="231">
        <v>1.5938461538461549E-3</v>
      </c>
      <c r="AB95" s="231">
        <v>1.1478461538461545E-2</v>
      </c>
      <c r="AC95" s="231">
        <v>2.1800000000000002</v>
      </c>
      <c r="AD95" s="231">
        <v>5.6999999999999998E-4</v>
      </c>
      <c r="AE95" s="231">
        <v>7.5000000000000002E-4</v>
      </c>
      <c r="AF95" s="231">
        <v>18.86</v>
      </c>
      <c r="AG95" s="231">
        <v>2.3000000000000001E-4</v>
      </c>
      <c r="AH95" s="231">
        <v>3.0661538461538448E-2</v>
      </c>
      <c r="AI95" s="231">
        <v>0.10270769230769232</v>
      </c>
      <c r="AK95" s="223"/>
      <c r="AL95" s="221"/>
      <c r="AM95" s="221"/>
      <c r="AN95" s="221"/>
      <c r="AO95" s="221"/>
      <c r="AP95" s="221"/>
    </row>
    <row r="96" spans="1:42" ht="14.25" customHeight="1" x14ac:dyDescent="0.2">
      <c r="A96" s="240">
        <v>42225.052078877314</v>
      </c>
      <c r="B96" s="223">
        <v>1700</v>
      </c>
      <c r="C96" s="227">
        <f t="shared" si="31"/>
        <v>43329600.000000007</v>
      </c>
      <c r="D96" s="227">
        <f t="shared" si="32"/>
        <v>131.31872807692309</v>
      </c>
      <c r="E96" s="228">
        <f t="shared" si="33"/>
        <v>44.336420384615394</v>
      </c>
      <c r="F96" s="239">
        <f t="shared" si="34"/>
        <v>1.5585357692307653</v>
      </c>
      <c r="G96" s="239">
        <f t="shared" si="35"/>
        <v>86.982307692307685</v>
      </c>
      <c r="H96" s="241">
        <v>2</v>
      </c>
      <c r="I96" s="241"/>
      <c r="J96" s="241"/>
      <c r="K96" s="231">
        <f t="shared" si="24"/>
        <v>24.284231861443377</v>
      </c>
      <c r="L96" s="231">
        <v>22.391346153846161</v>
      </c>
      <c r="M96" s="231">
        <v>2.9923076923076946E-4</v>
      </c>
      <c r="N96" s="231">
        <v>6.6673076923076946E-3</v>
      </c>
      <c r="O96" s="231">
        <v>0.50471153846153904</v>
      </c>
      <c r="P96" s="231">
        <v>1.4230769230769227E-3</v>
      </c>
      <c r="Q96" s="231">
        <v>3.3E-4</v>
      </c>
      <c r="R96" s="231">
        <v>55.52115384615383</v>
      </c>
      <c r="S96" s="231">
        <v>1.2775000000000005E-2</v>
      </c>
      <c r="T96" s="231">
        <v>1.0530769230769231E-2</v>
      </c>
      <c r="U96" s="231">
        <v>3.4696153846153849E-2</v>
      </c>
      <c r="V96" s="231">
        <v>20.386538461538468</v>
      </c>
      <c r="W96" s="231">
        <v>9.0884615384615397E-2</v>
      </c>
      <c r="X96" s="231">
        <v>10.421153846153842</v>
      </c>
      <c r="Y96" s="231">
        <v>0.74771153846153837</v>
      </c>
      <c r="Z96" s="231">
        <v>8.8461538461538506E-6</v>
      </c>
      <c r="AA96" s="231">
        <v>1.6192307692307704E-3</v>
      </c>
      <c r="AB96" s="231">
        <v>1.14823076923077E-2</v>
      </c>
      <c r="AC96" s="231">
        <v>2.1800000000000002</v>
      </c>
      <c r="AD96" s="231">
        <v>5.6999999999999998E-4</v>
      </c>
      <c r="AE96" s="231">
        <v>7.5000000000000002E-4</v>
      </c>
      <c r="AF96" s="231">
        <v>18.86</v>
      </c>
      <c r="AG96" s="231">
        <v>2.3000000000000001E-4</v>
      </c>
      <c r="AH96" s="231">
        <v>3.1307692307692293E-2</v>
      </c>
      <c r="AI96" s="231">
        <v>0.10253846153846155</v>
      </c>
      <c r="AK96" s="223"/>
      <c r="AL96" s="221"/>
      <c r="AM96" s="221"/>
      <c r="AN96" s="221"/>
      <c r="AO96" s="221"/>
      <c r="AP96" s="221"/>
    </row>
    <row r="97" spans="1:42" ht="14.25" customHeight="1" x14ac:dyDescent="0.2">
      <c r="A97" s="240">
        <v>42225.062495486112</v>
      </c>
      <c r="B97" s="223">
        <v>1720</v>
      </c>
      <c r="C97" s="227">
        <f t="shared" si="31"/>
        <v>43839360</v>
      </c>
      <c r="D97" s="227">
        <f t="shared" si="32"/>
        <v>133.51512353846152</v>
      </c>
      <c r="E97" s="228">
        <f t="shared" si="33"/>
        <v>45.328969692307716</v>
      </c>
      <c r="F97" s="239">
        <f t="shared" si="34"/>
        <v>1.5662773846153932</v>
      </c>
      <c r="G97" s="239">
        <f t="shared" si="35"/>
        <v>88.186153846153829</v>
      </c>
      <c r="H97" s="241">
        <v>2</v>
      </c>
      <c r="I97" s="241"/>
      <c r="J97" s="241"/>
      <c r="K97" s="231">
        <f t="shared" si="24"/>
        <v>23.6451731282475</v>
      </c>
      <c r="L97" s="231">
        <v>23.391923076923085</v>
      </c>
      <c r="M97" s="231">
        <v>2.9461538461538487E-4</v>
      </c>
      <c r="N97" s="231">
        <v>6.5561538461538487E-3</v>
      </c>
      <c r="O97" s="231">
        <v>0.49773076923076981</v>
      </c>
      <c r="P97" s="231">
        <v>1.4615384615384612E-3</v>
      </c>
      <c r="Q97" s="231">
        <v>3.3E-4</v>
      </c>
      <c r="R97" s="231">
        <v>56.353076923076905</v>
      </c>
      <c r="S97" s="231">
        <v>1.3190000000000006E-2</v>
      </c>
      <c r="T97" s="231">
        <v>1.0695384615384615E-2</v>
      </c>
      <c r="U97" s="231">
        <v>3.4383076923076926E-2</v>
      </c>
      <c r="V97" s="231">
        <v>20.370769230769238</v>
      </c>
      <c r="W97" s="231">
        <v>8.8092307692307706E-2</v>
      </c>
      <c r="X97" s="231">
        <v>10.793076923076919</v>
      </c>
      <c r="Y97" s="231">
        <v>0.76453076923076912</v>
      </c>
      <c r="Z97" s="231">
        <v>8.923076923076928E-6</v>
      </c>
      <c r="AA97" s="231">
        <v>1.6446153846153859E-3</v>
      </c>
      <c r="AB97" s="231">
        <v>1.1486153846153854E-2</v>
      </c>
      <c r="AC97" s="231">
        <v>2.1800000000000002</v>
      </c>
      <c r="AD97" s="231">
        <v>5.6999999999999998E-4</v>
      </c>
      <c r="AE97" s="231">
        <v>7.5000000000000002E-4</v>
      </c>
      <c r="AF97" s="231">
        <v>18.86</v>
      </c>
      <c r="AG97" s="231">
        <v>2.3000000000000001E-4</v>
      </c>
      <c r="AH97" s="231">
        <v>3.1953846153846138E-2</v>
      </c>
      <c r="AI97" s="231">
        <v>0.10236923076923078</v>
      </c>
      <c r="AK97" s="223"/>
      <c r="AL97" s="221"/>
      <c r="AM97" s="221"/>
      <c r="AN97" s="221"/>
      <c r="AO97" s="221"/>
      <c r="AP97" s="221"/>
    </row>
    <row r="98" spans="1:42" ht="14.25" customHeight="1" x14ac:dyDescent="0.2">
      <c r="A98" s="240">
        <v>42225.072912094911</v>
      </c>
      <c r="B98" s="223">
        <v>1740</v>
      </c>
      <c r="C98" s="227">
        <f t="shared" si="31"/>
        <v>44349120</v>
      </c>
      <c r="D98" s="227">
        <f t="shared" si="32"/>
        <v>135.71151899999998</v>
      </c>
      <c r="E98" s="228">
        <f t="shared" si="33"/>
        <v>46.321519000000023</v>
      </c>
      <c r="F98" s="239">
        <f t="shared" si="34"/>
        <v>1.5740190000000069</v>
      </c>
      <c r="G98" s="239">
        <f t="shared" si="35"/>
        <v>89.389999999999986</v>
      </c>
      <c r="H98" s="241">
        <v>2</v>
      </c>
      <c r="I98" s="241"/>
      <c r="J98" s="241"/>
      <c r="K98" s="231">
        <f t="shared" si="24"/>
        <v>23.006114395051622</v>
      </c>
      <c r="L98" s="231">
        <v>24.392500000000009</v>
      </c>
      <c r="M98" s="231">
        <v>2.9000000000000027E-4</v>
      </c>
      <c r="N98" s="231">
        <v>6.4450000000000028E-3</v>
      </c>
      <c r="O98" s="231">
        <v>0.49075000000000057</v>
      </c>
      <c r="P98" s="231">
        <v>1.4999999999999996E-3</v>
      </c>
      <c r="Q98" s="231">
        <v>3.3E-4</v>
      </c>
      <c r="R98" s="231">
        <v>57.184999999999981</v>
      </c>
      <c r="S98" s="231">
        <v>1.3605000000000006E-2</v>
      </c>
      <c r="T98" s="231">
        <v>1.086E-2</v>
      </c>
      <c r="U98" s="231">
        <v>3.4070000000000003E-2</v>
      </c>
      <c r="V98" s="231">
        <v>20.355000000000008</v>
      </c>
      <c r="W98" s="231">
        <v>8.5300000000000015E-2</v>
      </c>
      <c r="X98" s="231">
        <v>11.164999999999996</v>
      </c>
      <c r="Y98" s="231">
        <v>0.78134999999999988</v>
      </c>
      <c r="Z98" s="231">
        <v>9.0000000000000053E-6</v>
      </c>
      <c r="AA98" s="231">
        <v>1.6700000000000013E-3</v>
      </c>
      <c r="AB98" s="231">
        <v>1.1490000000000009E-2</v>
      </c>
      <c r="AC98" s="231">
        <v>2.1800000000000002</v>
      </c>
      <c r="AD98" s="231">
        <v>5.6999999999999998E-4</v>
      </c>
      <c r="AE98" s="231">
        <v>7.5000000000000002E-4</v>
      </c>
      <c r="AF98" s="231">
        <v>18.86</v>
      </c>
      <c r="AG98" s="231">
        <v>2.3000000000000001E-4</v>
      </c>
      <c r="AH98" s="231">
        <v>3.2599999999999983E-2</v>
      </c>
      <c r="AI98" s="231">
        <v>0.10220000000000001</v>
      </c>
      <c r="AK98" s="223"/>
      <c r="AL98" s="221"/>
      <c r="AM98" s="221"/>
      <c r="AN98" s="221"/>
      <c r="AO98" s="221"/>
      <c r="AP98" s="221"/>
    </row>
    <row r="99" spans="1:42" ht="14.25" customHeight="1" x14ac:dyDescent="0.2">
      <c r="A99" s="240">
        <v>42225.083328703702</v>
      </c>
      <c r="B99" s="223">
        <v>1790</v>
      </c>
      <c r="C99" s="227">
        <f t="shared" si="31"/>
        <v>45623520.000000007</v>
      </c>
      <c r="D99" s="227">
        <f t="shared" si="32"/>
        <v>137.90791446153847</v>
      </c>
      <c r="E99" s="228">
        <f t="shared" si="33"/>
        <v>47.314068307692338</v>
      </c>
      <c r="F99" s="239">
        <f t="shared" si="34"/>
        <v>1.5817606153846278</v>
      </c>
      <c r="G99" s="239">
        <f t="shared" si="35"/>
        <v>90.59384615384613</v>
      </c>
      <c r="H99" s="241">
        <v>2</v>
      </c>
      <c r="I99" s="241"/>
      <c r="J99" s="241"/>
      <c r="K99" s="231">
        <f t="shared" si="24"/>
        <v>22.367055661855744</v>
      </c>
      <c r="L99" s="231">
        <v>25.393076923076933</v>
      </c>
      <c r="M99" s="231">
        <v>2.8538461538461568E-4</v>
      </c>
      <c r="N99" s="231">
        <v>6.3338461538461569E-3</v>
      </c>
      <c r="O99" s="231">
        <v>0.48376923076923134</v>
      </c>
      <c r="P99" s="231">
        <v>1.538461538461538E-3</v>
      </c>
      <c r="Q99" s="231">
        <v>3.3E-4</v>
      </c>
      <c r="R99" s="231">
        <v>58.016923076923057</v>
      </c>
      <c r="S99" s="231">
        <v>1.4020000000000006E-2</v>
      </c>
      <c r="T99" s="231">
        <v>1.1024615384615384E-2</v>
      </c>
      <c r="U99" s="231">
        <v>3.375692307692308E-2</v>
      </c>
      <c r="V99" s="231">
        <v>20.339230769230777</v>
      </c>
      <c r="W99" s="231">
        <v>8.2507692307692324E-2</v>
      </c>
      <c r="X99" s="231">
        <v>11.536923076923072</v>
      </c>
      <c r="Y99" s="231">
        <v>0.79816923076923063</v>
      </c>
      <c r="Z99" s="231">
        <v>9.0769230769230827E-6</v>
      </c>
      <c r="AA99" s="231">
        <v>1.6953846153846168E-3</v>
      </c>
      <c r="AB99" s="231">
        <v>1.1493846153846164E-2</v>
      </c>
      <c r="AC99" s="231">
        <v>2.1800000000000002</v>
      </c>
      <c r="AD99" s="231">
        <v>5.6999999999999998E-4</v>
      </c>
      <c r="AE99" s="231">
        <v>7.5000000000000002E-4</v>
      </c>
      <c r="AF99" s="231">
        <v>18.86</v>
      </c>
      <c r="AG99" s="231">
        <v>2.3000000000000001E-4</v>
      </c>
      <c r="AH99" s="231">
        <v>3.3246153846153828E-2</v>
      </c>
      <c r="AI99" s="231">
        <v>0.10203076923076924</v>
      </c>
      <c r="AK99" s="223"/>
      <c r="AL99" s="221"/>
      <c r="AM99" s="221"/>
      <c r="AN99" s="221"/>
      <c r="AO99" s="221"/>
      <c r="AP99" s="221"/>
    </row>
    <row r="100" spans="1:42" ht="14.25" customHeight="1" x14ac:dyDescent="0.2">
      <c r="A100" s="240">
        <v>42225.093745312501</v>
      </c>
      <c r="B100" s="223">
        <v>1800</v>
      </c>
      <c r="C100" s="227">
        <f t="shared" si="31"/>
        <v>45878400</v>
      </c>
      <c r="D100" s="227">
        <f t="shared" si="32"/>
        <v>140.1043099230769</v>
      </c>
      <c r="E100" s="228">
        <f t="shared" si="33"/>
        <v>48.306617615384638</v>
      </c>
      <c r="F100" s="239">
        <f t="shared" si="34"/>
        <v>1.5895022307692344</v>
      </c>
      <c r="G100" s="239">
        <f t="shared" si="35"/>
        <v>91.797692307692287</v>
      </c>
      <c r="H100" s="241">
        <v>2</v>
      </c>
      <c r="I100" s="241"/>
      <c r="J100" s="241"/>
      <c r="K100" s="231">
        <f t="shared" si="24"/>
        <v>21.727996928659866</v>
      </c>
      <c r="L100" s="231">
        <v>26.393653846153857</v>
      </c>
      <c r="M100" s="231">
        <v>2.8076923076923108E-4</v>
      </c>
      <c r="N100" s="231">
        <v>6.222692307692311E-3</v>
      </c>
      <c r="O100" s="231">
        <v>0.4767884615384621</v>
      </c>
      <c r="P100" s="231">
        <v>1.5769230769230765E-3</v>
      </c>
      <c r="Q100" s="231">
        <v>3.3E-4</v>
      </c>
      <c r="R100" s="231">
        <v>58.848846153846132</v>
      </c>
      <c r="S100" s="231">
        <v>1.4435000000000007E-2</v>
      </c>
      <c r="T100" s="231">
        <v>1.1189230769230769E-2</v>
      </c>
      <c r="U100" s="231">
        <v>3.3443846153846157E-2</v>
      </c>
      <c r="V100" s="231">
        <v>20.323461538461547</v>
      </c>
      <c r="W100" s="231">
        <v>7.9715384615384632E-2</v>
      </c>
      <c r="X100" s="231">
        <v>11.908846153846149</v>
      </c>
      <c r="Y100" s="231">
        <v>0.81498846153846138</v>
      </c>
      <c r="Z100" s="231">
        <v>9.15384615384616E-6</v>
      </c>
      <c r="AA100" s="231">
        <v>1.7207692307692323E-3</v>
      </c>
      <c r="AB100" s="231">
        <v>1.1497692307692318E-2</v>
      </c>
      <c r="AC100" s="231">
        <v>2.1800000000000002</v>
      </c>
      <c r="AD100" s="231">
        <v>5.6999999999999998E-4</v>
      </c>
      <c r="AE100" s="231">
        <v>7.5000000000000002E-4</v>
      </c>
      <c r="AF100" s="231">
        <v>18.86</v>
      </c>
      <c r="AG100" s="231">
        <v>2.3000000000000001E-4</v>
      </c>
      <c r="AH100" s="231">
        <v>3.3892307692307673E-2</v>
      </c>
      <c r="AI100" s="231">
        <v>0.10186153846153848</v>
      </c>
      <c r="AK100" s="223"/>
      <c r="AL100" s="221"/>
      <c r="AM100" s="221"/>
      <c r="AN100" s="221"/>
      <c r="AO100" s="221"/>
      <c r="AP100" s="221"/>
    </row>
    <row r="101" spans="1:42" ht="14.25" customHeight="1" x14ac:dyDescent="0.2">
      <c r="A101" s="240">
        <v>42225.104161921299</v>
      </c>
      <c r="B101" s="223">
        <v>1760</v>
      </c>
      <c r="C101" s="227">
        <f t="shared" si="31"/>
        <v>44858880.000000007</v>
      </c>
      <c r="D101" s="227">
        <f t="shared" si="32"/>
        <v>142.30070538461538</v>
      </c>
      <c r="E101" s="228">
        <f t="shared" si="33"/>
        <v>49.299166923076953</v>
      </c>
      <c r="F101" s="239">
        <f t="shared" si="34"/>
        <v>1.5972438461538552</v>
      </c>
      <c r="G101" s="239">
        <f t="shared" si="35"/>
        <v>93.001538461538445</v>
      </c>
      <c r="H101" s="241">
        <v>2</v>
      </c>
      <c r="I101" s="241"/>
      <c r="J101" s="241"/>
      <c r="K101" s="231">
        <f t="shared" si="24"/>
        <v>21.088938195463989</v>
      </c>
      <c r="L101" s="231">
        <v>27.394230769230781</v>
      </c>
      <c r="M101" s="231">
        <v>2.7615384615384649E-4</v>
      </c>
      <c r="N101" s="231">
        <v>6.1115384615384651E-3</v>
      </c>
      <c r="O101" s="231">
        <v>0.46980769230769287</v>
      </c>
      <c r="P101" s="231">
        <v>1.6153846153846149E-3</v>
      </c>
      <c r="Q101" s="231">
        <v>3.3E-4</v>
      </c>
      <c r="R101" s="231">
        <v>59.680769230769208</v>
      </c>
      <c r="S101" s="231">
        <v>1.4850000000000007E-2</v>
      </c>
      <c r="T101" s="231">
        <v>1.1353846153846154E-2</v>
      </c>
      <c r="U101" s="231">
        <v>3.3130769230769234E-2</v>
      </c>
      <c r="V101" s="231">
        <v>20.307692307692317</v>
      </c>
      <c r="W101" s="231">
        <v>7.6923076923076941E-2</v>
      </c>
      <c r="X101" s="231">
        <v>12.280769230769225</v>
      </c>
      <c r="Y101" s="231">
        <v>0.83180769230769214</v>
      </c>
      <c r="Z101" s="231">
        <v>9.2307692307692374E-6</v>
      </c>
      <c r="AA101" s="231">
        <v>1.7461538461538478E-3</v>
      </c>
      <c r="AB101" s="231">
        <v>1.1501538461538473E-2</v>
      </c>
      <c r="AC101" s="231">
        <v>2.1800000000000002</v>
      </c>
      <c r="AD101" s="231">
        <v>5.6999999999999998E-4</v>
      </c>
      <c r="AE101" s="231">
        <v>7.5000000000000002E-4</v>
      </c>
      <c r="AF101" s="231">
        <v>18.86</v>
      </c>
      <c r="AG101" s="231">
        <v>2.3000000000000001E-4</v>
      </c>
      <c r="AH101" s="231">
        <v>3.4538461538461518E-2</v>
      </c>
      <c r="AI101" s="231">
        <v>0.10169230769230771</v>
      </c>
      <c r="AK101" s="223"/>
      <c r="AL101" s="221"/>
      <c r="AM101" s="221"/>
      <c r="AN101" s="221"/>
      <c r="AO101" s="221"/>
      <c r="AP101" s="221"/>
    </row>
    <row r="102" spans="1:42" ht="14.25" customHeight="1" x14ac:dyDescent="0.2">
      <c r="A102" s="240">
        <v>42225.114578530091</v>
      </c>
      <c r="B102" s="223">
        <v>1760</v>
      </c>
      <c r="C102" s="227">
        <f t="shared" si="31"/>
        <v>44858880.000000007</v>
      </c>
      <c r="D102" s="227">
        <f t="shared" si="32"/>
        <v>144.49710084615384</v>
      </c>
      <c r="E102" s="228">
        <f t="shared" si="33"/>
        <v>50.291716230769261</v>
      </c>
      <c r="F102" s="239">
        <f t="shared" si="34"/>
        <v>1.6049854615384689</v>
      </c>
      <c r="G102" s="239">
        <f t="shared" si="35"/>
        <v>94.205384615384588</v>
      </c>
      <c r="H102" s="241">
        <v>2</v>
      </c>
      <c r="I102" s="241"/>
      <c r="J102" s="241"/>
      <c r="K102" s="231">
        <f t="shared" si="24"/>
        <v>20.449879462268111</v>
      </c>
      <c r="L102" s="231">
        <v>28.394807692307705</v>
      </c>
      <c r="M102" s="231">
        <v>2.715384615384619E-4</v>
      </c>
      <c r="N102" s="231">
        <v>6.0003846153846192E-3</v>
      </c>
      <c r="O102" s="231">
        <v>0.46282692307692364</v>
      </c>
      <c r="P102" s="231">
        <v>1.6538461538461533E-3</v>
      </c>
      <c r="Q102" s="231">
        <v>3.3E-4</v>
      </c>
      <c r="R102" s="231">
        <v>60.512692307692284</v>
      </c>
      <c r="S102" s="231">
        <v>1.5265000000000008E-2</v>
      </c>
      <c r="T102" s="231">
        <v>1.1518461538461538E-2</v>
      </c>
      <c r="U102" s="231">
        <v>3.2817692307692312E-2</v>
      </c>
      <c r="V102" s="231">
        <v>20.291923076923087</v>
      </c>
      <c r="W102" s="231">
        <v>7.413076923076925E-2</v>
      </c>
      <c r="X102" s="231">
        <v>12.652692307692302</v>
      </c>
      <c r="Y102" s="231">
        <v>0.84862692307692289</v>
      </c>
      <c r="Z102" s="231">
        <v>9.3076923076923147E-6</v>
      </c>
      <c r="AA102" s="231">
        <v>1.7715384615384633E-3</v>
      </c>
      <c r="AB102" s="231">
        <v>1.1505384615384627E-2</v>
      </c>
      <c r="AC102" s="231">
        <v>2.1800000000000002</v>
      </c>
      <c r="AD102" s="231">
        <v>5.6999999999999998E-4</v>
      </c>
      <c r="AE102" s="231">
        <v>7.5000000000000002E-4</v>
      </c>
      <c r="AF102" s="231">
        <v>18.86</v>
      </c>
      <c r="AG102" s="231">
        <v>2.3000000000000001E-4</v>
      </c>
      <c r="AH102" s="231">
        <v>3.5184615384615363E-2</v>
      </c>
      <c r="AI102" s="231">
        <v>0.10152307692307694</v>
      </c>
      <c r="AK102" s="223"/>
      <c r="AL102" s="221"/>
      <c r="AM102" s="221"/>
      <c r="AN102" s="221"/>
      <c r="AO102" s="221"/>
      <c r="AP102" s="221"/>
    </row>
    <row r="103" spans="1:42" ht="14.25" customHeight="1" x14ac:dyDescent="0.2">
      <c r="A103" s="240">
        <v>42225.124995138889</v>
      </c>
      <c r="B103" s="223">
        <v>1760</v>
      </c>
      <c r="C103" s="227">
        <f t="shared" si="31"/>
        <v>44858880.000000007</v>
      </c>
      <c r="D103" s="227">
        <f t="shared" si="32"/>
        <v>146.69349630769227</v>
      </c>
      <c r="E103" s="228">
        <f t="shared" si="33"/>
        <v>51.284265538461561</v>
      </c>
      <c r="F103" s="239">
        <f t="shared" si="34"/>
        <v>1.6127270769230755</v>
      </c>
      <c r="G103" s="239">
        <f t="shared" si="35"/>
        <v>95.409230769230746</v>
      </c>
      <c r="H103" s="241">
        <v>2</v>
      </c>
      <c r="I103" s="241"/>
      <c r="J103" s="241"/>
      <c r="K103" s="231">
        <f t="shared" ref="K103:K133" si="36">K102+(K$134-K$37)*(1/97)</f>
        <v>19.810820729072233</v>
      </c>
      <c r="L103" s="231">
        <v>29.395384615384629</v>
      </c>
      <c r="M103" s="231">
        <v>2.669230769230773E-4</v>
      </c>
      <c r="N103" s="231">
        <v>5.8892307692307733E-3</v>
      </c>
      <c r="O103" s="231">
        <v>0.4558461538461544</v>
      </c>
      <c r="P103" s="231">
        <v>1.6923076923076917E-3</v>
      </c>
      <c r="Q103" s="231">
        <v>3.3E-4</v>
      </c>
      <c r="R103" s="231">
        <v>61.344615384615359</v>
      </c>
      <c r="S103" s="231">
        <v>1.5680000000000006E-2</v>
      </c>
      <c r="T103" s="231">
        <v>1.1683076923076923E-2</v>
      </c>
      <c r="U103" s="231">
        <v>3.2504615384615389E-2</v>
      </c>
      <c r="V103" s="231">
        <v>20.276153846153857</v>
      </c>
      <c r="W103" s="231">
        <v>7.1338461538461559E-2</v>
      </c>
      <c r="X103" s="231">
        <v>13.024615384615378</v>
      </c>
      <c r="Y103" s="231">
        <v>0.86544615384615364</v>
      </c>
      <c r="Z103" s="231">
        <v>9.3846153846153921E-6</v>
      </c>
      <c r="AA103" s="231">
        <v>1.7969230769230788E-3</v>
      </c>
      <c r="AB103" s="231">
        <v>1.1509230769230782E-2</v>
      </c>
      <c r="AC103" s="231">
        <v>2.1800000000000002</v>
      </c>
      <c r="AD103" s="231">
        <v>5.6999999999999998E-4</v>
      </c>
      <c r="AE103" s="231">
        <v>7.5000000000000002E-4</v>
      </c>
      <c r="AF103" s="231">
        <v>18.86</v>
      </c>
      <c r="AG103" s="231">
        <v>2.3000000000000001E-4</v>
      </c>
      <c r="AH103" s="231">
        <v>3.5830769230769208E-2</v>
      </c>
      <c r="AI103" s="231">
        <v>0.10135384615384617</v>
      </c>
      <c r="AK103" s="223"/>
      <c r="AL103" s="221"/>
      <c r="AM103" s="221"/>
      <c r="AN103" s="221"/>
      <c r="AO103" s="221"/>
      <c r="AP103" s="221"/>
    </row>
    <row r="104" spans="1:42" ht="14.25" customHeight="1" x14ac:dyDescent="0.2">
      <c r="A104" s="240">
        <v>42225.135411747688</v>
      </c>
      <c r="B104" s="223">
        <v>1760</v>
      </c>
      <c r="C104" s="227">
        <f t="shared" si="31"/>
        <v>44858880.000000007</v>
      </c>
      <c r="D104" s="227">
        <f t="shared" si="32"/>
        <v>148.88989176923076</v>
      </c>
      <c r="E104" s="228">
        <f t="shared" si="33"/>
        <v>52.27681484615389</v>
      </c>
      <c r="F104" s="239">
        <f t="shared" si="34"/>
        <v>1.6204686923077105</v>
      </c>
      <c r="G104" s="239">
        <f t="shared" si="35"/>
        <v>96.613076923076889</v>
      </c>
      <c r="H104" s="241">
        <v>2</v>
      </c>
      <c r="I104" s="241"/>
      <c r="J104" s="241"/>
      <c r="K104" s="231">
        <f t="shared" si="36"/>
        <v>19.171761995876356</v>
      </c>
      <c r="L104" s="231">
        <v>30.395961538461552</v>
      </c>
      <c r="M104" s="231">
        <v>2.6230769230769271E-4</v>
      </c>
      <c r="N104" s="231">
        <v>5.7780769230769274E-3</v>
      </c>
      <c r="O104" s="231">
        <v>0.44886538461538517</v>
      </c>
      <c r="P104" s="231">
        <v>1.7307692307692302E-3</v>
      </c>
      <c r="Q104" s="231">
        <v>3.3E-4</v>
      </c>
      <c r="R104" s="231">
        <v>62.176538461538435</v>
      </c>
      <c r="S104" s="231">
        <v>1.6095000000000005E-2</v>
      </c>
      <c r="T104" s="231">
        <v>1.1847692307692307E-2</v>
      </c>
      <c r="U104" s="231">
        <v>3.2191538461538466E-2</v>
      </c>
      <c r="V104" s="231">
        <v>20.260384615384627</v>
      </c>
      <c r="W104" s="231">
        <v>6.8546153846153868E-2</v>
      </c>
      <c r="X104" s="231">
        <v>13.396538461538455</v>
      </c>
      <c r="Y104" s="231">
        <v>0.8822653846153844</v>
      </c>
      <c r="Z104" s="231">
        <v>9.4615384615384695E-6</v>
      </c>
      <c r="AA104" s="231">
        <v>1.8223076923076943E-3</v>
      </c>
      <c r="AB104" s="231">
        <v>1.1513076923076937E-2</v>
      </c>
      <c r="AC104" s="231">
        <v>2.1800000000000002</v>
      </c>
      <c r="AD104" s="231">
        <v>5.6999999999999998E-4</v>
      </c>
      <c r="AE104" s="231">
        <v>7.5000000000000002E-4</v>
      </c>
      <c r="AF104" s="231">
        <v>18.86</v>
      </c>
      <c r="AG104" s="231">
        <v>2.3000000000000001E-4</v>
      </c>
      <c r="AH104" s="231">
        <v>3.6476923076923053E-2</v>
      </c>
      <c r="AI104" s="231">
        <v>0.1011846153846154</v>
      </c>
      <c r="AK104" s="223"/>
      <c r="AL104" s="221"/>
      <c r="AM104" s="221"/>
      <c r="AN104" s="221"/>
      <c r="AO104" s="221"/>
      <c r="AP104" s="221"/>
    </row>
    <row r="105" spans="1:42" ht="14.25" customHeight="1" x14ac:dyDescent="0.2">
      <c r="A105" s="240">
        <v>42225.145828356479</v>
      </c>
      <c r="B105" s="223">
        <v>1780</v>
      </c>
      <c r="C105" s="227">
        <f t="shared" si="31"/>
        <v>45368640.000000007</v>
      </c>
      <c r="D105" s="227">
        <f t="shared" si="32"/>
        <v>151.08628723076924</v>
      </c>
      <c r="E105" s="228">
        <f t="shared" si="33"/>
        <v>53.26936415384619</v>
      </c>
      <c r="F105" s="239">
        <f t="shared" si="34"/>
        <v>1.6282103076923171</v>
      </c>
      <c r="G105" s="239">
        <f t="shared" si="35"/>
        <v>97.816923076923047</v>
      </c>
      <c r="H105" s="241">
        <v>2</v>
      </c>
      <c r="I105" s="241"/>
      <c r="J105" s="241"/>
      <c r="K105" s="231">
        <f t="shared" si="36"/>
        <v>18.532703262680478</v>
      </c>
      <c r="L105" s="231">
        <v>31.396538461538476</v>
      </c>
      <c r="M105" s="231">
        <v>2.5769230769230811E-4</v>
      </c>
      <c r="N105" s="231">
        <v>5.6669230769230815E-3</v>
      </c>
      <c r="O105" s="231">
        <v>0.44188461538461593</v>
      </c>
      <c r="P105" s="231">
        <v>1.7692307692307686E-3</v>
      </c>
      <c r="Q105" s="231">
        <v>3.3E-4</v>
      </c>
      <c r="R105" s="231">
        <v>63.008461538461511</v>
      </c>
      <c r="S105" s="231">
        <v>1.6510000000000004E-2</v>
      </c>
      <c r="T105" s="231">
        <v>1.2012307692307692E-2</v>
      </c>
      <c r="U105" s="231">
        <v>3.1878461538461543E-2</v>
      </c>
      <c r="V105" s="231">
        <v>20.244615384615397</v>
      </c>
      <c r="W105" s="231">
        <v>6.5753846153846177E-2</v>
      </c>
      <c r="X105" s="231">
        <v>13.768461538461532</v>
      </c>
      <c r="Y105" s="231">
        <v>0.89908461538461515</v>
      </c>
      <c r="Z105" s="231">
        <v>9.5384615384615468E-6</v>
      </c>
      <c r="AA105" s="231">
        <v>1.8476923076923097E-3</v>
      </c>
      <c r="AB105" s="231">
        <v>1.1516923076923091E-2</v>
      </c>
      <c r="AC105" s="231">
        <v>2.1800000000000002</v>
      </c>
      <c r="AD105" s="231">
        <v>5.6999999999999998E-4</v>
      </c>
      <c r="AE105" s="231">
        <v>7.5000000000000002E-4</v>
      </c>
      <c r="AF105" s="231">
        <v>18.86</v>
      </c>
      <c r="AG105" s="231">
        <v>2.3000000000000001E-4</v>
      </c>
      <c r="AH105" s="231">
        <v>3.7123076923076898E-2</v>
      </c>
      <c r="AI105" s="231">
        <v>0.10101538461538463</v>
      </c>
      <c r="AK105" s="223"/>
      <c r="AL105" s="221"/>
      <c r="AM105" s="221"/>
      <c r="AN105" s="221"/>
      <c r="AO105" s="221"/>
      <c r="AP105" s="221"/>
    </row>
    <row r="106" spans="1:42" ht="14.25" customHeight="1" x14ac:dyDescent="0.2">
      <c r="A106" s="240">
        <v>42225.156244965277</v>
      </c>
      <c r="B106" s="223">
        <v>1800</v>
      </c>
      <c r="C106" s="227">
        <f t="shared" si="31"/>
        <v>45878400</v>
      </c>
      <c r="D106" s="227">
        <f t="shared" si="32"/>
        <v>153.2826826923077</v>
      </c>
      <c r="E106" s="228">
        <f t="shared" si="33"/>
        <v>54.261913461538477</v>
      </c>
      <c r="F106" s="239">
        <f t="shared" si="34"/>
        <v>1.6359519230769131</v>
      </c>
      <c r="G106" s="239">
        <f t="shared" si="35"/>
        <v>99.020769230769204</v>
      </c>
      <c r="H106" s="241">
        <v>2</v>
      </c>
      <c r="I106" s="241"/>
      <c r="J106" s="241"/>
      <c r="K106" s="231">
        <f t="shared" si="36"/>
        <v>17.8936445294846</v>
      </c>
      <c r="L106" s="231">
        <v>32.397115384615397</v>
      </c>
      <c r="M106" s="231">
        <v>2.5307692307692352E-4</v>
      </c>
      <c r="N106" s="231">
        <v>5.5557692307692357E-3</v>
      </c>
      <c r="O106" s="231">
        <v>0.4349038461538467</v>
      </c>
      <c r="P106" s="231">
        <v>1.807692307692307E-3</v>
      </c>
      <c r="Q106" s="231">
        <v>3.3E-4</v>
      </c>
      <c r="R106" s="231">
        <v>63.840384615384586</v>
      </c>
      <c r="S106" s="231">
        <v>1.6925000000000003E-2</v>
      </c>
      <c r="T106" s="231">
        <v>1.2176923076923077E-2</v>
      </c>
      <c r="U106" s="231">
        <v>3.156538461538462E-2</v>
      </c>
      <c r="V106" s="231">
        <v>20.228846153846167</v>
      </c>
      <c r="W106" s="231">
        <v>6.2961538461538485E-2</v>
      </c>
      <c r="X106" s="231">
        <v>14.140384615384608</v>
      </c>
      <c r="Y106" s="231">
        <v>0.9159038461538459</v>
      </c>
      <c r="Z106" s="231">
        <v>9.6153846153846242E-6</v>
      </c>
      <c r="AA106" s="231">
        <v>1.8730769230769252E-3</v>
      </c>
      <c r="AB106" s="231">
        <v>1.1520769230769246E-2</v>
      </c>
      <c r="AC106" s="231">
        <v>2.1800000000000002</v>
      </c>
      <c r="AD106" s="231">
        <v>5.6999999999999998E-4</v>
      </c>
      <c r="AE106" s="231">
        <v>7.5000000000000002E-4</v>
      </c>
      <c r="AF106" s="231">
        <v>18.86</v>
      </c>
      <c r="AG106" s="231">
        <v>2.3000000000000001E-4</v>
      </c>
      <c r="AH106" s="231">
        <v>3.7769230769230742E-2</v>
      </c>
      <c r="AI106" s="231">
        <v>0.10084615384615386</v>
      </c>
      <c r="AK106" s="223"/>
      <c r="AL106" s="221"/>
      <c r="AM106" s="221"/>
      <c r="AN106" s="221"/>
      <c r="AO106" s="221"/>
      <c r="AP106" s="221"/>
    </row>
    <row r="107" spans="1:42" ht="14.25" customHeight="1" x14ac:dyDescent="0.2">
      <c r="A107" s="240">
        <v>42225.166661574076</v>
      </c>
      <c r="B107" s="223">
        <v>1820</v>
      </c>
      <c r="C107" s="227">
        <f t="shared" si="31"/>
        <v>46388159.999999993</v>
      </c>
      <c r="D107" s="227">
        <f t="shared" si="32"/>
        <v>155.47907815384616</v>
      </c>
      <c r="E107" s="228">
        <f t="shared" si="33"/>
        <v>55.254462769230791</v>
      </c>
      <c r="F107" s="239">
        <f t="shared" si="34"/>
        <v>1.6436935384615374</v>
      </c>
      <c r="G107" s="239">
        <f t="shared" si="35"/>
        <v>100.22461538461536</v>
      </c>
      <c r="H107" s="241">
        <v>2</v>
      </c>
      <c r="I107" s="241"/>
      <c r="J107" s="241"/>
      <c r="K107" s="231">
        <f t="shared" si="36"/>
        <v>17.254585796288723</v>
      </c>
      <c r="L107" s="231">
        <v>33.397692307692317</v>
      </c>
      <c r="M107" s="231">
        <v>2.4846153846153893E-4</v>
      </c>
      <c r="N107" s="231">
        <v>5.4446153846153898E-3</v>
      </c>
      <c r="O107" s="231">
        <v>0.42792307692307746</v>
      </c>
      <c r="P107" s="231">
        <v>1.8461538461538455E-3</v>
      </c>
      <c r="Q107" s="231">
        <v>3.3E-4</v>
      </c>
      <c r="R107" s="231">
        <v>64.672307692307669</v>
      </c>
      <c r="S107" s="231">
        <v>1.7340000000000001E-2</v>
      </c>
      <c r="T107" s="231">
        <v>1.2341538461538461E-2</v>
      </c>
      <c r="U107" s="231">
        <v>3.1252307692307697E-2</v>
      </c>
      <c r="V107" s="231">
        <v>20.213076923076937</v>
      </c>
      <c r="W107" s="231">
        <v>6.0169230769230794E-2</v>
      </c>
      <c r="X107" s="231">
        <v>14.512307692307685</v>
      </c>
      <c r="Y107" s="231">
        <v>0.93272307692307665</v>
      </c>
      <c r="Z107" s="231">
        <v>9.6923076923077015E-6</v>
      </c>
      <c r="AA107" s="231">
        <v>1.8984615384615407E-3</v>
      </c>
      <c r="AB107" s="231">
        <v>1.15246153846154E-2</v>
      </c>
      <c r="AC107" s="231">
        <v>2.1800000000000002</v>
      </c>
      <c r="AD107" s="231">
        <v>5.6999999999999998E-4</v>
      </c>
      <c r="AE107" s="231">
        <v>7.5000000000000002E-4</v>
      </c>
      <c r="AF107" s="231">
        <v>18.86</v>
      </c>
      <c r="AG107" s="231">
        <v>2.3000000000000001E-4</v>
      </c>
      <c r="AH107" s="231">
        <v>3.8415384615384587E-2</v>
      </c>
      <c r="AI107" s="231">
        <v>0.10067692307692309</v>
      </c>
      <c r="AK107" s="223"/>
      <c r="AL107" s="221"/>
      <c r="AM107" s="221"/>
      <c r="AN107" s="221"/>
      <c r="AO107" s="221"/>
      <c r="AP107" s="221"/>
    </row>
    <row r="108" spans="1:42" ht="14.25" customHeight="1" x14ac:dyDescent="0.2">
      <c r="A108" s="240">
        <v>42225.177078182867</v>
      </c>
      <c r="B108" s="223">
        <v>1860</v>
      </c>
      <c r="C108" s="227">
        <f t="shared" si="31"/>
        <v>47407680</v>
      </c>
      <c r="D108" s="227">
        <f t="shared" si="32"/>
        <v>157.67547361538462</v>
      </c>
      <c r="E108" s="228">
        <f t="shared" si="33"/>
        <v>56.247012076923099</v>
      </c>
      <c r="F108" s="239">
        <f t="shared" si="34"/>
        <v>1.6514351538461547</v>
      </c>
      <c r="G108" s="239">
        <f t="shared" si="35"/>
        <v>101.42846153846152</v>
      </c>
      <c r="H108" s="241">
        <v>2</v>
      </c>
      <c r="I108" s="241"/>
      <c r="J108" s="241"/>
      <c r="K108" s="231">
        <f t="shared" si="36"/>
        <v>16.615527063092845</v>
      </c>
      <c r="L108" s="231">
        <v>34.398269230769237</v>
      </c>
      <c r="M108" s="231">
        <v>2.438461538461543E-4</v>
      </c>
      <c r="N108" s="231">
        <v>5.3334615384615439E-3</v>
      </c>
      <c r="O108" s="231">
        <v>0.42094230769230823</v>
      </c>
      <c r="P108" s="231">
        <v>1.8846153846153839E-3</v>
      </c>
      <c r="Q108" s="231">
        <v>3.3E-4</v>
      </c>
      <c r="R108" s="231">
        <v>65.504230769230745</v>
      </c>
      <c r="S108" s="231">
        <v>1.7755E-2</v>
      </c>
      <c r="T108" s="231">
        <v>1.2506153846153846E-2</v>
      </c>
      <c r="U108" s="231">
        <v>3.0939230769230774E-2</v>
      </c>
      <c r="V108" s="231">
        <v>20.197307692307707</v>
      </c>
      <c r="W108" s="231">
        <v>5.7376923076923103E-2</v>
      </c>
      <c r="X108" s="231">
        <v>14.884230769230761</v>
      </c>
      <c r="Y108" s="231">
        <v>0.94954230769230741</v>
      </c>
      <c r="Z108" s="231">
        <v>9.7692307692307789E-6</v>
      </c>
      <c r="AA108" s="231">
        <v>1.9238461538461562E-3</v>
      </c>
      <c r="AB108" s="231">
        <v>1.1528461538461555E-2</v>
      </c>
      <c r="AC108" s="231">
        <v>2.1800000000000002</v>
      </c>
      <c r="AD108" s="231">
        <v>5.6999999999999998E-4</v>
      </c>
      <c r="AE108" s="231">
        <v>7.5000000000000002E-4</v>
      </c>
      <c r="AF108" s="231">
        <v>18.86</v>
      </c>
      <c r="AG108" s="231">
        <v>2.3000000000000001E-4</v>
      </c>
      <c r="AH108" s="231">
        <v>3.9061538461538432E-2</v>
      </c>
      <c r="AI108" s="231">
        <v>0.10050769230769233</v>
      </c>
      <c r="AK108" s="223"/>
      <c r="AL108" s="221"/>
      <c r="AM108" s="221"/>
      <c r="AN108" s="221"/>
      <c r="AO108" s="221"/>
      <c r="AP108" s="221"/>
    </row>
    <row r="109" spans="1:42" ht="14.25" customHeight="1" x14ac:dyDescent="0.2">
      <c r="A109" s="240">
        <v>42225.187494791666</v>
      </c>
      <c r="B109" s="223">
        <v>1840</v>
      </c>
      <c r="C109" s="227">
        <f t="shared" si="31"/>
        <v>46897920.000000007</v>
      </c>
      <c r="D109" s="227">
        <f t="shared" si="32"/>
        <v>159.8718690769231</v>
      </c>
      <c r="E109" s="228">
        <f t="shared" si="33"/>
        <v>57.239561384615406</v>
      </c>
      <c r="F109" s="239">
        <f t="shared" si="34"/>
        <v>1.659176769230772</v>
      </c>
      <c r="G109" s="239">
        <f t="shared" si="35"/>
        <v>102.63230769230766</v>
      </c>
      <c r="H109" s="241">
        <v>2</v>
      </c>
      <c r="I109" s="241"/>
      <c r="J109" s="241"/>
      <c r="K109" s="231">
        <f t="shared" si="36"/>
        <v>15.976468329896969</v>
      </c>
      <c r="L109" s="231">
        <v>35.398846153846158</v>
      </c>
      <c r="M109" s="231">
        <v>2.3923076923076968E-4</v>
      </c>
      <c r="N109" s="231">
        <v>5.222307692307698E-3</v>
      </c>
      <c r="O109" s="231">
        <v>0.41396153846153899</v>
      </c>
      <c r="P109" s="231">
        <v>1.9230769230769223E-3</v>
      </c>
      <c r="Q109" s="231">
        <v>3.3E-4</v>
      </c>
      <c r="R109" s="231">
        <v>66.33615384615382</v>
      </c>
      <c r="S109" s="231">
        <v>1.8169999999999999E-2</v>
      </c>
      <c r="T109" s="231">
        <v>1.267076923076923E-2</v>
      </c>
      <c r="U109" s="231">
        <v>3.0626153846153852E-2</v>
      </c>
      <c r="V109" s="231">
        <v>20.181538461538477</v>
      </c>
      <c r="W109" s="231">
        <v>5.4584615384615412E-2</v>
      </c>
      <c r="X109" s="231">
        <v>15.256153846153838</v>
      </c>
      <c r="Y109" s="231">
        <v>0.96636153846153816</v>
      </c>
      <c r="Z109" s="231">
        <v>9.8461538461538563E-6</v>
      </c>
      <c r="AA109" s="231">
        <v>1.9492307692307717E-3</v>
      </c>
      <c r="AB109" s="231">
        <v>1.153230769230771E-2</v>
      </c>
      <c r="AC109" s="231">
        <v>2.1800000000000002</v>
      </c>
      <c r="AD109" s="231">
        <v>5.6999999999999998E-4</v>
      </c>
      <c r="AE109" s="231">
        <v>7.5000000000000002E-4</v>
      </c>
      <c r="AF109" s="231">
        <v>18.86</v>
      </c>
      <c r="AG109" s="231">
        <v>2.3000000000000001E-4</v>
      </c>
      <c r="AH109" s="231">
        <v>3.9707692307692277E-2</v>
      </c>
      <c r="AI109" s="231">
        <v>0.10033846153846156</v>
      </c>
      <c r="AK109" s="223"/>
      <c r="AL109" s="221"/>
      <c r="AM109" s="221"/>
      <c r="AN109" s="221"/>
      <c r="AO109" s="221"/>
      <c r="AP109" s="221"/>
    </row>
    <row r="110" spans="1:42" ht="14.25" customHeight="1" x14ac:dyDescent="0.2">
      <c r="A110" s="240">
        <v>42225.197911400464</v>
      </c>
      <c r="B110" s="223">
        <v>1850</v>
      </c>
      <c r="C110" s="227">
        <f t="shared" si="31"/>
        <v>47152800</v>
      </c>
      <c r="D110" s="227">
        <f t="shared" si="32"/>
        <v>162.06826453846153</v>
      </c>
      <c r="E110" s="228">
        <f t="shared" si="33"/>
        <v>58.232110692307714</v>
      </c>
      <c r="F110" s="239">
        <f t="shared" si="34"/>
        <v>1.6669183846153892</v>
      </c>
      <c r="G110" s="239">
        <f t="shared" si="35"/>
        <v>103.83615384615382</v>
      </c>
      <c r="H110" s="241">
        <v>2</v>
      </c>
      <c r="I110" s="241"/>
      <c r="J110" s="241"/>
      <c r="K110" s="231">
        <f t="shared" si="36"/>
        <v>15.337409596701093</v>
      </c>
      <c r="L110" s="231">
        <v>36.399423076923078</v>
      </c>
      <c r="M110" s="231">
        <v>2.3461538461538506E-4</v>
      </c>
      <c r="N110" s="231">
        <v>5.1111538461538521E-3</v>
      </c>
      <c r="O110" s="231">
        <v>0.40698076923076976</v>
      </c>
      <c r="P110" s="231">
        <v>1.9615384615384607E-3</v>
      </c>
      <c r="Q110" s="231">
        <v>3.3E-4</v>
      </c>
      <c r="R110" s="231">
        <v>67.168076923076896</v>
      </c>
      <c r="S110" s="231">
        <v>1.8584999999999997E-2</v>
      </c>
      <c r="T110" s="231">
        <v>1.2835384615384615E-2</v>
      </c>
      <c r="U110" s="231">
        <v>3.0313076923076929E-2</v>
      </c>
      <c r="V110" s="231">
        <v>20.165769230769246</v>
      </c>
      <c r="W110" s="231">
        <v>5.1792307692307721E-2</v>
      </c>
      <c r="X110" s="231">
        <v>15.628076923076915</v>
      </c>
      <c r="Y110" s="231">
        <v>0.98318076923076891</v>
      </c>
      <c r="Z110" s="231">
        <v>9.9230769230769336E-6</v>
      </c>
      <c r="AA110" s="231">
        <v>1.9746153846153872E-3</v>
      </c>
      <c r="AB110" s="231">
        <v>1.1536153846153864E-2</v>
      </c>
      <c r="AC110" s="231">
        <v>2.1800000000000002</v>
      </c>
      <c r="AD110" s="231">
        <v>5.6999999999999998E-4</v>
      </c>
      <c r="AE110" s="231">
        <v>7.5000000000000002E-4</v>
      </c>
      <c r="AF110" s="231">
        <v>18.86</v>
      </c>
      <c r="AG110" s="231">
        <v>2.3000000000000001E-4</v>
      </c>
      <c r="AH110" s="231">
        <v>4.0353846153846122E-2</v>
      </c>
      <c r="AI110" s="231">
        <v>0.10016923076923079</v>
      </c>
      <c r="AK110" s="223"/>
      <c r="AL110" s="221"/>
      <c r="AM110" s="221"/>
      <c r="AN110" s="221"/>
      <c r="AO110" s="221"/>
      <c r="AP110" s="221"/>
    </row>
    <row r="111" spans="1:42" ht="14.25" customHeight="1" x14ac:dyDescent="0.2">
      <c r="A111" s="240">
        <v>42225.208328009256</v>
      </c>
      <c r="B111" s="223">
        <v>1860</v>
      </c>
      <c r="C111" s="227">
        <f t="shared" si="31"/>
        <v>47407680</v>
      </c>
      <c r="D111" s="227">
        <f t="shared" si="32"/>
        <v>164.26466000000002</v>
      </c>
      <c r="E111" s="228">
        <f t="shared" si="33"/>
        <v>59.22466</v>
      </c>
      <c r="F111" s="239">
        <f t="shared" si="34"/>
        <v>1.6746600000000029</v>
      </c>
      <c r="G111" s="239">
        <f t="shared" si="35"/>
        <v>105.04</v>
      </c>
      <c r="H111" s="241">
        <v>2</v>
      </c>
      <c r="I111" s="241"/>
      <c r="J111" s="241"/>
      <c r="K111" s="231">
        <f t="shared" si="36"/>
        <v>14.698350863505217</v>
      </c>
      <c r="L111" s="245">
        <v>37.4</v>
      </c>
      <c r="M111" s="231">
        <v>2.3000000000000001E-4</v>
      </c>
      <c r="N111" s="245">
        <v>5.0000000000000001E-3</v>
      </c>
      <c r="O111" s="245">
        <v>0.4</v>
      </c>
      <c r="P111" s="245">
        <v>2E-3</v>
      </c>
      <c r="Q111" s="231">
        <v>3.3E-4</v>
      </c>
      <c r="R111" s="245">
        <v>68</v>
      </c>
      <c r="S111" s="245">
        <v>1.9E-2</v>
      </c>
      <c r="T111" s="245">
        <v>1.2999999999999999E-2</v>
      </c>
      <c r="U111" s="245">
        <v>0.03</v>
      </c>
      <c r="V111" s="231">
        <v>20.149999999999999</v>
      </c>
      <c r="W111" s="245">
        <v>4.9000000000000002E-2</v>
      </c>
      <c r="X111" s="245">
        <v>16</v>
      </c>
      <c r="Y111" s="245">
        <v>1</v>
      </c>
      <c r="Z111" s="231">
        <v>1.0000000000000001E-5</v>
      </c>
      <c r="AA111" s="245">
        <v>2E-3</v>
      </c>
      <c r="AB111" s="231">
        <v>1.154E-2</v>
      </c>
      <c r="AC111" s="231">
        <v>2.1800000000000002</v>
      </c>
      <c r="AD111" s="255">
        <v>5.6999999999999998E-4</v>
      </c>
      <c r="AE111" s="255">
        <v>7.5000000000000002E-4</v>
      </c>
      <c r="AF111" s="255">
        <v>18.86</v>
      </c>
      <c r="AG111" s="255">
        <v>2.3000000000000001E-4</v>
      </c>
      <c r="AH111" s="245">
        <v>4.1000000000000002E-2</v>
      </c>
      <c r="AI111" s="245">
        <v>0.1</v>
      </c>
      <c r="AJ111" s="223" t="s">
        <v>79</v>
      </c>
      <c r="AK111" s="228"/>
      <c r="AL111" s="221"/>
      <c r="AM111" s="221"/>
      <c r="AN111" s="221"/>
      <c r="AO111" s="221"/>
      <c r="AP111" s="221"/>
    </row>
    <row r="112" spans="1:42" ht="14.25" customHeight="1" x14ac:dyDescent="0.2">
      <c r="A112" s="240">
        <v>42225.218744618054</v>
      </c>
      <c r="B112" s="223">
        <v>1860</v>
      </c>
      <c r="C112" s="227">
        <f t="shared" si="31"/>
        <v>47407680</v>
      </c>
      <c r="D112" s="227">
        <f t="shared" si="32"/>
        <v>163.78661057657663</v>
      </c>
      <c r="E112" s="228">
        <f t="shared" si="33"/>
        <v>58.601070036036027</v>
      </c>
      <c r="F112" s="239">
        <f t="shared" si="34"/>
        <v>1.6710700360360278</v>
      </c>
      <c r="G112" s="239">
        <f t="shared" si="35"/>
        <v>105.18554054054053</v>
      </c>
      <c r="H112" s="241">
        <v>2</v>
      </c>
      <c r="I112" s="241"/>
      <c r="J112" s="241"/>
      <c r="K112" s="231">
        <f t="shared" si="36"/>
        <v>14.059292130309341</v>
      </c>
      <c r="L112" s="231">
        <v>36.78</v>
      </c>
      <c r="M112" s="231">
        <v>2.385E-4</v>
      </c>
      <c r="N112" s="231">
        <v>5.0650000000000001E-3</v>
      </c>
      <c r="O112" s="231">
        <v>0.40600000000000003</v>
      </c>
      <c r="P112" s="231">
        <v>1.99E-3</v>
      </c>
      <c r="Q112" s="231">
        <v>3.2299999999999999E-4</v>
      </c>
      <c r="R112" s="231">
        <v>68.2</v>
      </c>
      <c r="S112" s="231">
        <v>1.813E-2</v>
      </c>
      <c r="T112" s="231">
        <v>1.2414999999999999E-2</v>
      </c>
      <c r="U112" s="231">
        <v>3.015E-2</v>
      </c>
      <c r="V112" s="231">
        <v>20.149999999999999</v>
      </c>
      <c r="W112" s="231">
        <v>4.895E-2</v>
      </c>
      <c r="X112" s="231">
        <v>15.85</v>
      </c>
      <c r="Y112" s="231">
        <v>0.99150000000000005</v>
      </c>
      <c r="Z112" s="231">
        <v>1.3500000000000001E-5</v>
      </c>
      <c r="AA112" s="231">
        <v>1.9650000000000002E-3</v>
      </c>
      <c r="AB112" s="231">
        <v>1.1639549549549549E-2</v>
      </c>
      <c r="AC112" s="231">
        <v>2.203918918918919</v>
      </c>
      <c r="AD112" s="231">
        <v>5.689639639639639E-4</v>
      </c>
      <c r="AE112" s="231">
        <v>7.4108108108108107E-4</v>
      </c>
      <c r="AF112" s="231">
        <v>18.93162162162162</v>
      </c>
      <c r="AG112" s="231">
        <v>2.3044144144144144E-4</v>
      </c>
      <c r="AH112" s="231">
        <v>4.0649999999999999E-2</v>
      </c>
      <c r="AI112" s="231">
        <v>0.10050000000000001</v>
      </c>
      <c r="AK112" s="223"/>
    </row>
    <row r="113" spans="1:37" ht="14.25" customHeight="1" x14ac:dyDescent="0.2">
      <c r="A113" s="240">
        <v>42225.22916116898</v>
      </c>
      <c r="B113" s="223">
        <v>1840</v>
      </c>
      <c r="C113" s="227">
        <f t="shared" si="31"/>
        <v>46897920.000000007</v>
      </c>
      <c r="D113" s="227">
        <f t="shared" si="32"/>
        <v>163.30856115315314</v>
      </c>
      <c r="E113" s="228">
        <f t="shared" si="33"/>
        <v>57.977480072072083</v>
      </c>
      <c r="F113" s="239">
        <f t="shared" si="34"/>
        <v>1.667480072072081</v>
      </c>
      <c r="G113" s="239">
        <f t="shared" si="35"/>
        <v>105.33108108108109</v>
      </c>
      <c r="H113" s="241">
        <v>2</v>
      </c>
      <c r="I113" s="241"/>
      <c r="J113" s="241"/>
      <c r="K113" s="231">
        <f t="shared" si="36"/>
        <v>13.420233397113465</v>
      </c>
      <c r="L113" s="231">
        <v>36.160000000000004</v>
      </c>
      <c r="M113" s="231">
        <v>2.4699999999999999E-4</v>
      </c>
      <c r="N113" s="231">
        <v>5.13E-3</v>
      </c>
      <c r="O113" s="231">
        <v>0.41200000000000003</v>
      </c>
      <c r="P113" s="231">
        <v>1.98E-3</v>
      </c>
      <c r="Q113" s="231">
        <v>3.1599999999999998E-4</v>
      </c>
      <c r="R113" s="231">
        <v>68.400000000000006</v>
      </c>
      <c r="S113" s="231">
        <v>1.7260000000000001E-2</v>
      </c>
      <c r="T113" s="231">
        <v>1.1829999999999999E-2</v>
      </c>
      <c r="U113" s="231">
        <v>3.0300000000000001E-2</v>
      </c>
      <c r="V113" s="231">
        <v>20.149999999999999</v>
      </c>
      <c r="W113" s="231">
        <v>4.8899999999999999E-2</v>
      </c>
      <c r="X113" s="231">
        <v>15.7</v>
      </c>
      <c r="Y113" s="231">
        <v>0.9830000000000001</v>
      </c>
      <c r="Z113" s="231">
        <v>1.7E-5</v>
      </c>
      <c r="AA113" s="231">
        <v>1.9300000000000001E-3</v>
      </c>
      <c r="AB113" s="231">
        <v>1.1739099099099098E-2</v>
      </c>
      <c r="AC113" s="231">
        <v>2.2278378378378378</v>
      </c>
      <c r="AD113" s="231">
        <v>5.6792792792792783E-4</v>
      </c>
      <c r="AE113" s="231">
        <v>7.3216216216216213E-4</v>
      </c>
      <c r="AF113" s="231">
        <v>19.00324324324324</v>
      </c>
      <c r="AG113" s="231">
        <v>2.3088288288288287E-4</v>
      </c>
      <c r="AH113" s="231">
        <v>4.0299999999999996E-2</v>
      </c>
      <c r="AI113" s="231">
        <v>0.10100000000000001</v>
      </c>
      <c r="AK113" s="223"/>
    </row>
    <row r="114" spans="1:37" ht="14.25" customHeight="1" x14ac:dyDescent="0.2">
      <c r="A114" s="240">
        <v>42225.239577777778</v>
      </c>
      <c r="B114" s="223">
        <v>1840</v>
      </c>
      <c r="C114" s="227">
        <f t="shared" si="31"/>
        <v>46897920.000000007</v>
      </c>
      <c r="D114" s="227">
        <f t="shared" si="32"/>
        <v>162.83051172972969</v>
      </c>
      <c r="E114" s="228">
        <f t="shared" si="33"/>
        <v>57.353890108108118</v>
      </c>
      <c r="F114" s="239">
        <f t="shared" si="34"/>
        <v>1.663890108108113</v>
      </c>
      <c r="G114" s="239">
        <f t="shared" si="35"/>
        <v>105.47662162162163</v>
      </c>
      <c r="H114" s="241">
        <v>2</v>
      </c>
      <c r="I114" s="256"/>
      <c r="J114" s="221"/>
      <c r="K114" s="231">
        <f t="shared" si="36"/>
        <v>12.781174663917589</v>
      </c>
      <c r="L114" s="231">
        <v>35.540000000000006</v>
      </c>
      <c r="M114" s="231">
        <v>2.5549999999999998E-4</v>
      </c>
      <c r="N114" s="231">
        <v>5.195E-3</v>
      </c>
      <c r="O114" s="231">
        <v>0.41800000000000004</v>
      </c>
      <c r="P114" s="231">
        <v>1.97E-3</v>
      </c>
      <c r="Q114" s="231">
        <v>3.0899999999999998E-4</v>
      </c>
      <c r="R114" s="231">
        <v>68.600000000000009</v>
      </c>
      <c r="S114" s="231">
        <v>1.6390000000000002E-2</v>
      </c>
      <c r="T114" s="231">
        <v>1.1244999999999998E-2</v>
      </c>
      <c r="U114" s="231">
        <v>3.0450000000000001E-2</v>
      </c>
      <c r="V114" s="231">
        <v>20.149999999999999</v>
      </c>
      <c r="W114" s="231">
        <v>4.8849999999999998E-2</v>
      </c>
      <c r="X114" s="231">
        <v>15.549999999999999</v>
      </c>
      <c r="Y114" s="231">
        <v>0.97450000000000014</v>
      </c>
      <c r="Z114" s="231">
        <v>2.05E-5</v>
      </c>
      <c r="AA114" s="231">
        <v>1.895E-3</v>
      </c>
      <c r="AB114" s="231">
        <v>1.1838648648648647E-2</v>
      </c>
      <c r="AC114" s="231">
        <v>2.2517567567567567</v>
      </c>
      <c r="AD114" s="231">
        <v>5.6689189189189175E-4</v>
      </c>
      <c r="AE114" s="231">
        <v>7.2324324324324319E-4</v>
      </c>
      <c r="AF114" s="231">
        <v>19.07486486486486</v>
      </c>
      <c r="AG114" s="231">
        <v>2.313243243243243E-4</v>
      </c>
      <c r="AH114" s="231">
        <v>3.9949999999999992E-2</v>
      </c>
      <c r="AI114" s="231">
        <v>0.10150000000000001</v>
      </c>
      <c r="AK114" s="223"/>
    </row>
    <row r="115" spans="1:37" ht="14.25" customHeight="1" x14ac:dyDescent="0.2">
      <c r="A115" s="240">
        <v>42225.249994386577</v>
      </c>
      <c r="B115" s="223">
        <v>1820</v>
      </c>
      <c r="C115" s="227">
        <f t="shared" si="31"/>
        <v>46388159.999999993</v>
      </c>
      <c r="D115" s="227">
        <f t="shared" si="32"/>
        <v>162.35246230630634</v>
      </c>
      <c r="E115" s="228">
        <f t="shared" si="33"/>
        <v>56.730300144144159</v>
      </c>
      <c r="F115" s="239">
        <f t="shared" si="34"/>
        <v>1.6603001441441521</v>
      </c>
      <c r="G115" s="239">
        <f t="shared" si="35"/>
        <v>105.62216216216217</v>
      </c>
      <c r="H115" s="241">
        <v>2</v>
      </c>
      <c r="I115" s="256"/>
      <c r="J115" s="221"/>
      <c r="K115" s="231">
        <f t="shared" si="36"/>
        <v>12.142115930721713</v>
      </c>
      <c r="L115" s="231">
        <v>34.920000000000009</v>
      </c>
      <c r="M115" s="231">
        <v>2.6399999999999997E-4</v>
      </c>
      <c r="N115" s="231">
        <v>5.2599999999999999E-3</v>
      </c>
      <c r="O115" s="231">
        <v>0.42400000000000004</v>
      </c>
      <c r="P115" s="231">
        <v>1.9599999999999999E-3</v>
      </c>
      <c r="Q115" s="231">
        <v>3.0199999999999997E-4</v>
      </c>
      <c r="R115" s="231">
        <v>68.800000000000011</v>
      </c>
      <c r="S115" s="231">
        <v>1.5520000000000003E-2</v>
      </c>
      <c r="T115" s="231">
        <v>1.0659999999999998E-2</v>
      </c>
      <c r="U115" s="231">
        <v>3.0600000000000002E-2</v>
      </c>
      <c r="V115" s="231">
        <v>20.149999999999999</v>
      </c>
      <c r="W115" s="231">
        <v>4.8799999999999996E-2</v>
      </c>
      <c r="X115" s="231">
        <v>15.399999999999999</v>
      </c>
      <c r="Y115" s="231">
        <v>0.96600000000000019</v>
      </c>
      <c r="Z115" s="231">
        <v>2.4000000000000001E-5</v>
      </c>
      <c r="AA115" s="231">
        <v>1.8599999999999999E-3</v>
      </c>
      <c r="AB115" s="231">
        <v>1.1938198198198196E-2</v>
      </c>
      <c r="AC115" s="231">
        <v>2.2756756756756755</v>
      </c>
      <c r="AD115" s="231">
        <v>5.6585585585585568E-4</v>
      </c>
      <c r="AE115" s="231">
        <v>7.1432432432432425E-4</v>
      </c>
      <c r="AF115" s="231">
        <v>19.146486486486481</v>
      </c>
      <c r="AG115" s="231">
        <v>2.3176576576576573E-4</v>
      </c>
      <c r="AH115" s="231">
        <v>3.9599999999999989E-2</v>
      </c>
      <c r="AI115" s="231">
        <v>0.10200000000000001</v>
      </c>
      <c r="AK115" s="223"/>
    </row>
    <row r="116" spans="1:37" ht="14.25" customHeight="1" x14ac:dyDescent="0.2">
      <c r="A116" s="240">
        <v>42225.260410995368</v>
      </c>
      <c r="B116" s="223">
        <v>1780</v>
      </c>
      <c r="C116" s="227">
        <f t="shared" si="31"/>
        <v>45368640.000000007</v>
      </c>
      <c r="D116" s="227">
        <f t="shared" si="32"/>
        <v>161.87441288288289</v>
      </c>
      <c r="E116" s="228">
        <f t="shared" si="33"/>
        <v>56.106710180180194</v>
      </c>
      <c r="F116" s="239">
        <f t="shared" si="34"/>
        <v>1.656710180180184</v>
      </c>
      <c r="G116" s="239">
        <f t="shared" si="35"/>
        <v>105.76770270270271</v>
      </c>
      <c r="H116" s="241">
        <v>2</v>
      </c>
      <c r="I116" s="256"/>
      <c r="J116" s="221"/>
      <c r="K116" s="231">
        <f t="shared" si="36"/>
        <v>11.503057197525838</v>
      </c>
      <c r="L116" s="231">
        <v>34.300000000000011</v>
      </c>
      <c r="M116" s="231">
        <v>2.7249999999999996E-4</v>
      </c>
      <c r="N116" s="231">
        <v>5.3249999999999999E-3</v>
      </c>
      <c r="O116" s="231">
        <v>0.43000000000000005</v>
      </c>
      <c r="P116" s="231">
        <v>1.9499999999999999E-3</v>
      </c>
      <c r="Q116" s="231">
        <v>2.9499999999999996E-4</v>
      </c>
      <c r="R116" s="231">
        <v>69.000000000000014</v>
      </c>
      <c r="S116" s="231">
        <v>1.4650000000000003E-2</v>
      </c>
      <c r="T116" s="231">
        <v>1.0074999999999997E-2</v>
      </c>
      <c r="U116" s="231">
        <v>3.0750000000000003E-2</v>
      </c>
      <c r="V116" s="231">
        <v>20.149999999999999</v>
      </c>
      <c r="W116" s="231">
        <v>4.8749999999999995E-2</v>
      </c>
      <c r="X116" s="231">
        <v>15.249999999999998</v>
      </c>
      <c r="Y116" s="231">
        <v>0.95750000000000024</v>
      </c>
      <c r="Z116" s="231">
        <v>2.7500000000000001E-5</v>
      </c>
      <c r="AA116" s="231">
        <v>1.8249999999999998E-3</v>
      </c>
      <c r="AB116" s="231">
        <v>1.2037747747747745E-2</v>
      </c>
      <c r="AC116" s="231">
        <v>2.2995945945945944</v>
      </c>
      <c r="AD116" s="231">
        <v>5.648198198198196E-4</v>
      </c>
      <c r="AE116" s="231">
        <v>7.054054054054053E-4</v>
      </c>
      <c r="AF116" s="231">
        <v>19.218108108108101</v>
      </c>
      <c r="AG116" s="231">
        <v>2.3220720720720716E-4</v>
      </c>
      <c r="AH116" s="231">
        <v>3.9249999999999986E-2</v>
      </c>
      <c r="AI116" s="231">
        <v>0.10250000000000001</v>
      </c>
      <c r="AK116" s="223"/>
    </row>
    <row r="117" spans="1:37" ht="14.25" customHeight="1" x14ac:dyDescent="0.2">
      <c r="A117" s="240">
        <v>42225.270827604167</v>
      </c>
      <c r="B117" s="223">
        <v>1740</v>
      </c>
      <c r="C117" s="227">
        <f t="shared" si="31"/>
        <v>44349120</v>
      </c>
      <c r="D117" s="227">
        <f t="shared" si="32"/>
        <v>161.39636345945948</v>
      </c>
      <c r="E117" s="228">
        <f t="shared" si="33"/>
        <v>55.483120216216221</v>
      </c>
      <c r="F117" s="239">
        <f t="shared" si="34"/>
        <v>1.6531202162162089</v>
      </c>
      <c r="G117" s="239">
        <f t="shared" si="35"/>
        <v>105.91324324324324</v>
      </c>
      <c r="H117" s="241">
        <v>2</v>
      </c>
      <c r="I117" s="256"/>
      <c r="J117" s="221"/>
      <c r="K117" s="231">
        <f t="shared" si="36"/>
        <v>10.863998464329962</v>
      </c>
      <c r="L117" s="231">
        <v>33.680000000000014</v>
      </c>
      <c r="M117" s="231">
        <v>2.8099999999999995E-4</v>
      </c>
      <c r="N117" s="231">
        <v>5.3899999999999998E-3</v>
      </c>
      <c r="O117" s="231">
        <v>0.43600000000000005</v>
      </c>
      <c r="P117" s="231">
        <v>1.9399999999999999E-3</v>
      </c>
      <c r="Q117" s="231">
        <v>2.8799999999999995E-4</v>
      </c>
      <c r="R117" s="231">
        <v>69.200000000000017</v>
      </c>
      <c r="S117" s="231">
        <v>1.3780000000000004E-2</v>
      </c>
      <c r="T117" s="231">
        <v>9.4899999999999967E-3</v>
      </c>
      <c r="U117" s="231">
        <v>3.0900000000000004E-2</v>
      </c>
      <c r="V117" s="231">
        <v>20.149999999999999</v>
      </c>
      <c r="W117" s="231">
        <v>4.8699999999999993E-2</v>
      </c>
      <c r="X117" s="231">
        <v>15.099999999999998</v>
      </c>
      <c r="Y117" s="231">
        <v>0.94900000000000029</v>
      </c>
      <c r="Z117" s="231">
        <v>3.1000000000000001E-5</v>
      </c>
      <c r="AA117" s="231">
        <v>1.7899999999999997E-3</v>
      </c>
      <c r="AB117" s="231">
        <v>1.2137297297297294E-2</v>
      </c>
      <c r="AC117" s="231">
        <v>2.3235135135135132</v>
      </c>
      <c r="AD117" s="231">
        <v>5.6378378378378353E-4</v>
      </c>
      <c r="AE117" s="231">
        <v>6.9648648648648636E-4</v>
      </c>
      <c r="AF117" s="231">
        <v>19.289729729729721</v>
      </c>
      <c r="AG117" s="231">
        <v>2.3264864864864859E-4</v>
      </c>
      <c r="AH117" s="231">
        <v>3.8899999999999983E-2</v>
      </c>
      <c r="AI117" s="231">
        <v>0.10300000000000001</v>
      </c>
      <c r="AK117" s="223"/>
    </row>
    <row r="118" spans="1:37" ht="14.25" customHeight="1" x14ac:dyDescent="0.2">
      <c r="A118" s="240">
        <v>42225.281244212965</v>
      </c>
      <c r="B118" s="223">
        <v>1720</v>
      </c>
      <c r="C118" s="227">
        <f t="shared" si="31"/>
        <v>43839360</v>
      </c>
      <c r="D118" s="227">
        <f t="shared" si="32"/>
        <v>160.91831403603609</v>
      </c>
      <c r="E118" s="228">
        <f t="shared" si="33"/>
        <v>54.85953025225227</v>
      </c>
      <c r="F118" s="239">
        <f t="shared" si="34"/>
        <v>1.649530252252255</v>
      </c>
      <c r="G118" s="239">
        <f t="shared" si="35"/>
        <v>106.0587837837838</v>
      </c>
      <c r="H118" s="241">
        <v>2</v>
      </c>
      <c r="I118" s="256"/>
      <c r="J118" s="221"/>
      <c r="K118" s="231">
        <f t="shared" si="36"/>
        <v>10.224939731134086</v>
      </c>
      <c r="L118" s="231">
        <v>33.060000000000016</v>
      </c>
      <c r="M118" s="231">
        <v>2.8949999999999994E-4</v>
      </c>
      <c r="N118" s="231">
        <v>5.4549999999999998E-3</v>
      </c>
      <c r="O118" s="231">
        <v>0.44200000000000006</v>
      </c>
      <c r="P118" s="231">
        <v>1.9299999999999999E-3</v>
      </c>
      <c r="Q118" s="231">
        <v>2.8099999999999995E-4</v>
      </c>
      <c r="R118" s="231">
        <v>69.40000000000002</v>
      </c>
      <c r="S118" s="231">
        <v>1.2910000000000005E-2</v>
      </c>
      <c r="T118" s="231">
        <v>8.9049999999999963E-3</v>
      </c>
      <c r="U118" s="231">
        <v>3.1050000000000005E-2</v>
      </c>
      <c r="V118" s="231">
        <v>20.149999999999999</v>
      </c>
      <c r="W118" s="231">
        <v>4.8649999999999992E-2</v>
      </c>
      <c r="X118" s="231">
        <v>14.949999999999998</v>
      </c>
      <c r="Y118" s="231">
        <v>0.94050000000000034</v>
      </c>
      <c r="Z118" s="231">
        <v>3.4499999999999998E-5</v>
      </c>
      <c r="AA118" s="231">
        <v>1.7549999999999996E-3</v>
      </c>
      <c r="AB118" s="231">
        <v>1.2236846846846844E-2</v>
      </c>
      <c r="AC118" s="231">
        <v>2.347432432432432</v>
      </c>
      <c r="AD118" s="231">
        <v>5.6274774774774745E-4</v>
      </c>
      <c r="AE118" s="231">
        <v>6.8756756756756742E-4</v>
      </c>
      <c r="AF118" s="231">
        <v>19.361351351351342</v>
      </c>
      <c r="AG118" s="231">
        <v>2.3309009009009002E-4</v>
      </c>
      <c r="AH118" s="231">
        <v>3.854999999999998E-2</v>
      </c>
      <c r="AI118" s="231">
        <v>0.10350000000000001</v>
      </c>
      <c r="AK118" s="223"/>
    </row>
    <row r="119" spans="1:37" ht="14.25" customHeight="1" x14ac:dyDescent="0.2">
      <c r="A119" s="240">
        <v>42225.291666666664</v>
      </c>
      <c r="B119" s="223">
        <v>1700</v>
      </c>
      <c r="C119" s="227">
        <f t="shared" si="31"/>
        <v>43329600.000000007</v>
      </c>
      <c r="D119" s="227">
        <f t="shared" si="32"/>
        <v>160.44026461261262</v>
      </c>
      <c r="E119" s="228">
        <f t="shared" si="33"/>
        <v>54.235940288288312</v>
      </c>
      <c r="F119" s="239">
        <f t="shared" si="34"/>
        <v>1.6459402882882941</v>
      </c>
      <c r="G119" s="239">
        <f t="shared" si="35"/>
        <v>106.20432432432433</v>
      </c>
      <c r="H119" s="241">
        <v>2</v>
      </c>
      <c r="I119" s="256"/>
      <c r="J119" s="221"/>
      <c r="K119" s="231">
        <f t="shared" si="36"/>
        <v>9.5858809979382098</v>
      </c>
      <c r="L119" s="231">
        <v>32.440000000000019</v>
      </c>
      <c r="M119" s="231">
        <v>2.9799999999999993E-4</v>
      </c>
      <c r="N119" s="231">
        <v>5.5199999999999997E-3</v>
      </c>
      <c r="O119" s="231">
        <v>0.44800000000000006</v>
      </c>
      <c r="P119" s="231">
        <v>1.9199999999999998E-3</v>
      </c>
      <c r="Q119" s="231">
        <v>2.7399999999999994E-4</v>
      </c>
      <c r="R119" s="231">
        <v>69.600000000000023</v>
      </c>
      <c r="S119" s="231">
        <v>1.2040000000000006E-2</v>
      </c>
      <c r="T119" s="231">
        <v>8.3199999999999958E-3</v>
      </c>
      <c r="U119" s="231">
        <v>3.1200000000000006E-2</v>
      </c>
      <c r="V119" s="231">
        <v>20.149999999999999</v>
      </c>
      <c r="W119" s="231">
        <v>4.859999999999999E-2</v>
      </c>
      <c r="X119" s="231">
        <v>14.799999999999997</v>
      </c>
      <c r="Y119" s="231">
        <v>0.93200000000000038</v>
      </c>
      <c r="Z119" s="231">
        <v>3.8000000000000002E-5</v>
      </c>
      <c r="AA119" s="231">
        <v>1.7199999999999995E-3</v>
      </c>
      <c r="AB119" s="231">
        <v>1.2336396396396393E-2</v>
      </c>
      <c r="AC119" s="231">
        <v>2.3713513513513509</v>
      </c>
      <c r="AD119" s="231">
        <v>5.6171171171171138E-4</v>
      </c>
      <c r="AE119" s="231">
        <v>6.7864864864864848E-4</v>
      </c>
      <c r="AF119" s="231">
        <v>19.432972972972962</v>
      </c>
      <c r="AG119" s="231">
        <v>2.3353153153153145E-4</v>
      </c>
      <c r="AH119" s="231">
        <v>3.8199999999999977E-2</v>
      </c>
      <c r="AI119" s="231">
        <v>0.10400000000000001</v>
      </c>
      <c r="AK119" s="223"/>
    </row>
    <row r="120" spans="1:37" ht="14.25" customHeight="1" x14ac:dyDescent="0.2">
      <c r="A120" s="240">
        <v>42225.302089004632</v>
      </c>
      <c r="B120" s="223">
        <v>1680</v>
      </c>
      <c r="C120" s="227">
        <f t="shared" si="31"/>
        <v>42819840.000000007</v>
      </c>
      <c r="D120" s="227">
        <f t="shared" si="32"/>
        <v>159.96221518918924</v>
      </c>
      <c r="E120" s="228">
        <f t="shared" si="33"/>
        <v>53.612350324324346</v>
      </c>
      <c r="F120" s="239">
        <f t="shared" si="34"/>
        <v>1.6423503243243296</v>
      </c>
      <c r="G120" s="239">
        <f t="shared" si="35"/>
        <v>106.34986486486487</v>
      </c>
      <c r="H120" s="241">
        <v>2</v>
      </c>
      <c r="I120" s="256"/>
      <c r="J120" s="221"/>
      <c r="K120" s="231">
        <f t="shared" si="36"/>
        <v>8.9468222647423339</v>
      </c>
      <c r="L120" s="231">
        <v>31.820000000000018</v>
      </c>
      <c r="M120" s="231">
        <v>3.0649999999999991E-4</v>
      </c>
      <c r="N120" s="231">
        <v>5.5849999999999997E-3</v>
      </c>
      <c r="O120" s="231">
        <v>0.45400000000000007</v>
      </c>
      <c r="P120" s="231">
        <v>1.9099999999999998E-3</v>
      </c>
      <c r="Q120" s="231">
        <v>2.6699999999999993E-4</v>
      </c>
      <c r="R120" s="231">
        <v>69.800000000000026</v>
      </c>
      <c r="S120" s="231">
        <v>1.1170000000000006E-2</v>
      </c>
      <c r="T120" s="231">
        <v>7.7349999999999962E-3</v>
      </c>
      <c r="U120" s="231">
        <v>3.1350000000000003E-2</v>
      </c>
      <c r="V120" s="231">
        <v>20.149999999999999</v>
      </c>
      <c r="W120" s="231">
        <v>4.8549999999999989E-2</v>
      </c>
      <c r="X120" s="231">
        <v>14.649999999999997</v>
      </c>
      <c r="Y120" s="231">
        <v>0.92350000000000043</v>
      </c>
      <c r="Z120" s="231">
        <v>4.1500000000000006E-5</v>
      </c>
      <c r="AA120" s="231">
        <v>1.6849999999999994E-3</v>
      </c>
      <c r="AB120" s="231">
        <v>1.2435945945945942E-2</v>
      </c>
      <c r="AC120" s="231">
        <v>2.3952702702702697</v>
      </c>
      <c r="AD120" s="231">
        <v>5.606756756756753E-4</v>
      </c>
      <c r="AE120" s="231">
        <v>6.6972972972972953E-4</v>
      </c>
      <c r="AF120" s="231">
        <v>19.504594594594582</v>
      </c>
      <c r="AG120" s="231">
        <v>2.3397297297297288E-4</v>
      </c>
      <c r="AH120" s="231">
        <v>3.7849999999999974E-2</v>
      </c>
      <c r="AI120" s="231">
        <v>0.10450000000000001</v>
      </c>
      <c r="AK120" s="223"/>
    </row>
    <row r="121" spans="1:37" ht="14.25" customHeight="1" x14ac:dyDescent="0.2">
      <c r="A121" s="240">
        <v>42225.3125</v>
      </c>
      <c r="B121" s="223">
        <v>1660</v>
      </c>
      <c r="C121" s="227">
        <f t="shared" si="31"/>
        <v>42310080</v>
      </c>
      <c r="D121" s="227">
        <f t="shared" si="32"/>
        <v>159.48416576576577</v>
      </c>
      <c r="E121" s="228">
        <f t="shared" si="33"/>
        <v>52.988760360360374</v>
      </c>
      <c r="F121" s="239">
        <f t="shared" si="34"/>
        <v>1.638760360360358</v>
      </c>
      <c r="G121" s="239">
        <f t="shared" si="35"/>
        <v>106.49540540540542</v>
      </c>
      <c r="H121" s="241">
        <v>2</v>
      </c>
      <c r="I121" s="221"/>
      <c r="J121" s="221"/>
      <c r="K121" s="231">
        <f t="shared" si="36"/>
        <v>8.307763531546458</v>
      </c>
      <c r="L121" s="231">
        <v>31.200000000000017</v>
      </c>
      <c r="M121" s="231">
        <v>3.149999999999999E-4</v>
      </c>
      <c r="N121" s="231">
        <v>5.6499999999999996E-3</v>
      </c>
      <c r="O121" s="231">
        <v>0.46000000000000008</v>
      </c>
      <c r="P121" s="231">
        <v>1.8999999999999998E-3</v>
      </c>
      <c r="Q121" s="231">
        <v>2.5999999999999992E-4</v>
      </c>
      <c r="R121" s="231">
        <v>70.000000000000028</v>
      </c>
      <c r="S121" s="231">
        <v>1.0300000000000007E-2</v>
      </c>
      <c r="T121" s="231">
        <v>7.1499999999999966E-3</v>
      </c>
      <c r="U121" s="231">
        <v>3.15E-2</v>
      </c>
      <c r="V121" s="231">
        <v>20.149999999999999</v>
      </c>
      <c r="W121" s="231">
        <v>4.8499999999999988E-2</v>
      </c>
      <c r="X121" s="231">
        <v>14.499999999999996</v>
      </c>
      <c r="Y121" s="231">
        <v>0.91500000000000048</v>
      </c>
      <c r="Z121" s="231">
        <v>4.500000000000001E-5</v>
      </c>
      <c r="AA121" s="231">
        <v>1.6499999999999993E-3</v>
      </c>
      <c r="AB121" s="231">
        <v>1.2535495495495491E-2</v>
      </c>
      <c r="AC121" s="231">
        <v>2.4191891891891886</v>
      </c>
      <c r="AD121" s="231">
        <v>5.5963963963963923E-4</v>
      </c>
      <c r="AE121" s="231">
        <v>6.6081081081081059E-4</v>
      </c>
      <c r="AF121" s="231">
        <v>19.576216216216203</v>
      </c>
      <c r="AG121" s="231">
        <v>2.3441441441441431E-4</v>
      </c>
      <c r="AH121" s="231">
        <v>3.7499999999999971E-2</v>
      </c>
      <c r="AI121" s="231">
        <v>0.10500000000000001</v>
      </c>
      <c r="AK121" s="223"/>
    </row>
    <row r="122" spans="1:37" ht="14.25" customHeight="1" x14ac:dyDescent="0.2">
      <c r="A122" s="240">
        <v>42225.322910995368</v>
      </c>
      <c r="B122" s="223">
        <v>1670</v>
      </c>
      <c r="C122" s="227">
        <f t="shared" si="31"/>
        <v>42564960.000000007</v>
      </c>
      <c r="D122" s="227">
        <f t="shared" si="32"/>
        <v>159.00611634234232</v>
      </c>
      <c r="E122" s="228">
        <f t="shared" si="33"/>
        <v>52.365170396396401</v>
      </c>
      <c r="F122" s="239">
        <f t="shared" si="34"/>
        <v>1.6351703963963864</v>
      </c>
      <c r="G122" s="239">
        <f t="shared" si="35"/>
        <v>106.64094594594596</v>
      </c>
      <c r="H122" s="241">
        <v>2</v>
      </c>
      <c r="I122" s="221"/>
      <c r="J122" s="221"/>
      <c r="K122" s="231">
        <f t="shared" si="36"/>
        <v>7.6687047983505821</v>
      </c>
      <c r="L122" s="231">
        <v>30.580000000000016</v>
      </c>
      <c r="M122" s="231">
        <v>3.2349999999999989E-4</v>
      </c>
      <c r="N122" s="231">
        <v>5.7149999999999996E-3</v>
      </c>
      <c r="O122" s="231">
        <v>0.46600000000000008</v>
      </c>
      <c r="P122" s="231">
        <v>1.8899999999999998E-3</v>
      </c>
      <c r="Q122" s="231">
        <v>2.5299999999999992E-4</v>
      </c>
      <c r="R122" s="231">
        <v>70.200000000000031</v>
      </c>
      <c r="S122" s="231">
        <v>9.4300000000000078E-3</v>
      </c>
      <c r="T122" s="231">
        <v>6.5649999999999971E-3</v>
      </c>
      <c r="U122" s="231">
        <v>3.1649999999999998E-2</v>
      </c>
      <c r="V122" s="231">
        <v>20.149999999999999</v>
      </c>
      <c r="W122" s="231">
        <v>4.8449999999999986E-2</v>
      </c>
      <c r="X122" s="231">
        <v>14.349999999999996</v>
      </c>
      <c r="Y122" s="231">
        <v>0.90650000000000053</v>
      </c>
      <c r="Z122" s="231">
        <v>4.8500000000000013E-5</v>
      </c>
      <c r="AA122" s="231">
        <v>1.6149999999999992E-3</v>
      </c>
      <c r="AB122" s="231">
        <v>1.263504504504504E-2</v>
      </c>
      <c r="AC122" s="231">
        <v>2.4431081081081074</v>
      </c>
      <c r="AD122" s="231">
        <v>5.5860360360360315E-4</v>
      </c>
      <c r="AE122" s="231">
        <v>6.5189189189189165E-4</v>
      </c>
      <c r="AF122" s="231">
        <v>19.647837837837823</v>
      </c>
      <c r="AG122" s="231">
        <v>2.3485585585585574E-4</v>
      </c>
      <c r="AH122" s="231">
        <v>3.7149999999999968E-2</v>
      </c>
      <c r="AI122" s="231">
        <v>0.10550000000000001</v>
      </c>
      <c r="AK122" s="223"/>
    </row>
    <row r="123" spans="1:37" ht="14.25" customHeight="1" x14ac:dyDescent="0.2">
      <c r="A123" s="240">
        <v>42225.333333333336</v>
      </c>
      <c r="B123" s="223">
        <v>1670</v>
      </c>
      <c r="C123" s="227">
        <f t="shared" si="31"/>
        <v>42564960.000000007</v>
      </c>
      <c r="D123" s="227">
        <f t="shared" si="32"/>
        <v>158.52806691891897</v>
      </c>
      <c r="E123" s="228">
        <f t="shared" si="33"/>
        <v>51.74158043243245</v>
      </c>
      <c r="F123" s="239">
        <f t="shared" si="34"/>
        <v>1.6315804324324361</v>
      </c>
      <c r="G123" s="239">
        <f t="shared" si="35"/>
        <v>106.7864864864865</v>
      </c>
      <c r="H123" s="241">
        <v>2</v>
      </c>
      <c r="I123" s="221"/>
      <c r="J123" s="221"/>
      <c r="K123" s="231">
        <f t="shared" si="36"/>
        <v>7.0296460651547061</v>
      </c>
      <c r="L123" s="231">
        <v>29.960000000000015</v>
      </c>
      <c r="M123" s="231">
        <v>3.3199999999999988E-4</v>
      </c>
      <c r="N123" s="231">
        <v>5.7799999999999995E-3</v>
      </c>
      <c r="O123" s="231">
        <v>0.47200000000000009</v>
      </c>
      <c r="P123" s="231">
        <v>1.8799999999999997E-3</v>
      </c>
      <c r="Q123" s="231">
        <v>2.4599999999999991E-4</v>
      </c>
      <c r="R123" s="231">
        <v>70.400000000000034</v>
      </c>
      <c r="S123" s="231">
        <v>8.5600000000000086E-3</v>
      </c>
      <c r="T123" s="231">
        <v>5.9799999999999975E-3</v>
      </c>
      <c r="U123" s="231">
        <v>3.1799999999999995E-2</v>
      </c>
      <c r="V123" s="231">
        <v>20.149999999999999</v>
      </c>
      <c r="W123" s="231">
        <v>4.8399999999999985E-2</v>
      </c>
      <c r="X123" s="231">
        <v>14.199999999999996</v>
      </c>
      <c r="Y123" s="231">
        <v>0.89800000000000058</v>
      </c>
      <c r="Z123" s="231">
        <v>5.2000000000000017E-5</v>
      </c>
      <c r="AA123" s="231">
        <v>1.5799999999999992E-3</v>
      </c>
      <c r="AB123" s="231">
        <v>1.2734594594594589E-2</v>
      </c>
      <c r="AC123" s="231">
        <v>2.4670270270270263</v>
      </c>
      <c r="AD123" s="231">
        <v>5.5756756756756708E-4</v>
      </c>
      <c r="AE123" s="231">
        <v>6.4297297297297271E-4</v>
      </c>
      <c r="AF123" s="231">
        <v>19.719459459459443</v>
      </c>
      <c r="AG123" s="231">
        <v>2.3529729729729717E-4</v>
      </c>
      <c r="AH123" s="231">
        <v>3.6799999999999965E-2</v>
      </c>
      <c r="AI123" s="231">
        <v>0.10600000000000001</v>
      </c>
      <c r="AK123" s="223"/>
    </row>
    <row r="124" spans="1:37" ht="14.25" customHeight="1" x14ac:dyDescent="0.2">
      <c r="A124" s="240">
        <v>42225.343755729169</v>
      </c>
      <c r="B124" s="223">
        <v>1640</v>
      </c>
      <c r="C124" s="227">
        <f t="shared" si="31"/>
        <v>41800320</v>
      </c>
      <c r="D124" s="227">
        <f t="shared" si="32"/>
        <v>158.05001749549552</v>
      </c>
      <c r="E124" s="228">
        <f t="shared" si="33"/>
        <v>51.117990468468477</v>
      </c>
      <c r="F124" s="239">
        <f t="shared" si="34"/>
        <v>1.6279904684684645</v>
      </c>
      <c r="G124" s="239">
        <f t="shared" si="35"/>
        <v>106.93202702702703</v>
      </c>
      <c r="H124" s="241">
        <v>2</v>
      </c>
      <c r="I124" s="221"/>
      <c r="J124" s="221"/>
      <c r="K124" s="231">
        <f t="shared" si="36"/>
        <v>6.3905873319588302</v>
      </c>
      <c r="L124" s="231">
        <v>29.340000000000014</v>
      </c>
      <c r="M124" s="231">
        <v>3.4049999999999987E-4</v>
      </c>
      <c r="N124" s="231">
        <v>5.8449999999999995E-3</v>
      </c>
      <c r="O124" s="231">
        <v>0.47800000000000009</v>
      </c>
      <c r="P124" s="231">
        <v>1.8699999999999997E-3</v>
      </c>
      <c r="Q124" s="231">
        <v>2.389999999999999E-4</v>
      </c>
      <c r="R124" s="231">
        <v>70.600000000000037</v>
      </c>
      <c r="S124" s="231">
        <v>7.6900000000000085E-3</v>
      </c>
      <c r="T124" s="231">
        <v>5.3949999999999979E-3</v>
      </c>
      <c r="U124" s="231">
        <v>3.1949999999999992E-2</v>
      </c>
      <c r="V124" s="231">
        <v>20.149999999999999</v>
      </c>
      <c r="W124" s="231">
        <v>4.8349999999999983E-2</v>
      </c>
      <c r="X124" s="231">
        <v>14.049999999999995</v>
      </c>
      <c r="Y124" s="231">
        <v>0.88950000000000062</v>
      </c>
      <c r="Z124" s="231">
        <v>5.5500000000000021E-5</v>
      </c>
      <c r="AA124" s="231">
        <v>1.5449999999999991E-3</v>
      </c>
      <c r="AB124" s="231">
        <v>1.2834144144144138E-2</v>
      </c>
      <c r="AC124" s="231">
        <v>2.4909459459459451</v>
      </c>
      <c r="AD124" s="231">
        <v>5.56531531531531E-4</v>
      </c>
      <c r="AE124" s="231">
        <v>6.3405405405405377E-4</v>
      </c>
      <c r="AF124" s="231">
        <v>19.791081081081064</v>
      </c>
      <c r="AG124" s="231">
        <v>2.357387387387386E-4</v>
      </c>
      <c r="AH124" s="231">
        <v>3.6449999999999962E-2</v>
      </c>
      <c r="AI124" s="231">
        <v>0.10650000000000001</v>
      </c>
      <c r="AK124" s="223"/>
    </row>
    <row r="125" spans="1:37" ht="14.25" customHeight="1" x14ac:dyDescent="0.2">
      <c r="A125" s="240">
        <v>42225.354166666664</v>
      </c>
      <c r="B125" s="223">
        <v>1670</v>
      </c>
      <c r="C125" s="227">
        <f t="shared" si="31"/>
        <v>42564960.000000007</v>
      </c>
      <c r="D125" s="227">
        <f t="shared" si="32"/>
        <v>157.57196807207208</v>
      </c>
      <c r="E125" s="228">
        <f t="shared" si="33"/>
        <v>50.494400504504526</v>
      </c>
      <c r="F125" s="239">
        <f t="shared" si="34"/>
        <v>1.6244005045045142</v>
      </c>
      <c r="G125" s="239">
        <f t="shared" si="35"/>
        <v>107.07756756756757</v>
      </c>
      <c r="H125" s="241">
        <v>2</v>
      </c>
      <c r="I125" s="221"/>
      <c r="J125" s="221"/>
      <c r="K125" s="231">
        <f t="shared" si="36"/>
        <v>5.7515285987629543</v>
      </c>
      <c r="L125" s="231">
        <v>28.720000000000013</v>
      </c>
      <c r="M125" s="231">
        <v>3.4899999999999986E-4</v>
      </c>
      <c r="N125" s="231">
        <v>5.9099999999999995E-3</v>
      </c>
      <c r="O125" s="231">
        <v>0.4840000000000001</v>
      </c>
      <c r="P125" s="231">
        <v>1.8599999999999997E-3</v>
      </c>
      <c r="Q125" s="231">
        <v>2.3199999999999989E-4</v>
      </c>
      <c r="R125" s="231">
        <v>70.80000000000004</v>
      </c>
      <c r="S125" s="231">
        <v>6.8200000000000083E-3</v>
      </c>
      <c r="T125" s="231">
        <v>4.8099999999999983E-3</v>
      </c>
      <c r="U125" s="231">
        <v>3.209999999999999E-2</v>
      </c>
      <c r="V125" s="231">
        <v>20.149999999999999</v>
      </c>
      <c r="W125" s="231">
        <v>4.8299999999999982E-2</v>
      </c>
      <c r="X125" s="231">
        <v>13.899999999999995</v>
      </c>
      <c r="Y125" s="231">
        <v>0.88100000000000067</v>
      </c>
      <c r="Z125" s="231">
        <v>5.9000000000000025E-5</v>
      </c>
      <c r="AA125" s="231">
        <v>1.509999999999999E-3</v>
      </c>
      <c r="AB125" s="231">
        <v>1.2933693693693687E-2</v>
      </c>
      <c r="AC125" s="231">
        <v>2.5148648648648639</v>
      </c>
      <c r="AD125" s="231">
        <v>5.5549549549549493E-4</v>
      </c>
      <c r="AE125" s="231">
        <v>6.2513513513513482E-4</v>
      </c>
      <c r="AF125" s="231">
        <v>19.862702702702684</v>
      </c>
      <c r="AG125" s="231">
        <v>2.3618018018018003E-4</v>
      </c>
      <c r="AH125" s="231">
        <v>3.6099999999999959E-2</v>
      </c>
      <c r="AI125" s="231">
        <v>0.10700000000000001</v>
      </c>
      <c r="AK125" s="223"/>
    </row>
    <row r="126" spans="1:37" ht="14.25" customHeight="1" x14ac:dyDescent="0.2">
      <c r="A126" s="240">
        <v>42225.364583333336</v>
      </c>
      <c r="B126" s="223">
        <v>1680</v>
      </c>
      <c r="C126" s="227">
        <f t="shared" si="31"/>
        <v>42819840.000000007</v>
      </c>
      <c r="D126" s="227">
        <f t="shared" si="32"/>
        <v>157.0939186486487</v>
      </c>
      <c r="E126" s="228">
        <f t="shared" si="33"/>
        <v>49.870810540540553</v>
      </c>
      <c r="F126" s="239">
        <f t="shared" si="34"/>
        <v>1.6208105405405426</v>
      </c>
      <c r="G126" s="239">
        <f t="shared" si="35"/>
        <v>107.22310810810814</v>
      </c>
      <c r="H126" s="241">
        <v>2</v>
      </c>
      <c r="I126" s="221"/>
      <c r="J126" s="221"/>
      <c r="K126" s="231">
        <f t="shared" si="36"/>
        <v>5.1124698655670784</v>
      </c>
      <c r="L126" s="231">
        <v>28.100000000000012</v>
      </c>
      <c r="M126" s="231">
        <v>3.5749999999999985E-4</v>
      </c>
      <c r="N126" s="231">
        <v>5.9749999999999994E-3</v>
      </c>
      <c r="O126" s="231">
        <v>0.4900000000000001</v>
      </c>
      <c r="P126" s="231">
        <v>1.8499999999999996E-3</v>
      </c>
      <c r="Q126" s="231">
        <v>2.2499999999999989E-4</v>
      </c>
      <c r="R126" s="231">
        <v>71.000000000000043</v>
      </c>
      <c r="S126" s="231">
        <v>5.9500000000000082E-3</v>
      </c>
      <c r="T126" s="231">
        <v>4.2249999999999987E-3</v>
      </c>
      <c r="U126" s="231">
        <v>3.2249999999999987E-2</v>
      </c>
      <c r="V126" s="231">
        <v>20.149999999999999</v>
      </c>
      <c r="W126" s="231">
        <v>4.824999999999998E-2</v>
      </c>
      <c r="X126" s="231">
        <v>13.749999999999995</v>
      </c>
      <c r="Y126" s="231">
        <v>0.87250000000000072</v>
      </c>
      <c r="Z126" s="231">
        <v>6.2500000000000028E-5</v>
      </c>
      <c r="AA126" s="231">
        <v>1.4749999999999989E-3</v>
      </c>
      <c r="AB126" s="231">
        <v>1.3033243243243236E-2</v>
      </c>
      <c r="AC126" s="231">
        <v>2.5387837837837828</v>
      </c>
      <c r="AD126" s="231">
        <v>5.5445945945945885E-4</v>
      </c>
      <c r="AE126" s="231">
        <v>6.1621621621621588E-4</v>
      </c>
      <c r="AF126" s="231">
        <v>19.934324324324304</v>
      </c>
      <c r="AG126" s="231">
        <v>2.3662162162162146E-4</v>
      </c>
      <c r="AH126" s="231">
        <v>3.5749999999999955E-2</v>
      </c>
      <c r="AI126" s="231">
        <v>0.10750000000000001</v>
      </c>
      <c r="AK126" s="223"/>
    </row>
    <row r="127" spans="1:37" ht="14.25" customHeight="1" x14ac:dyDescent="0.2">
      <c r="A127" s="240">
        <v>42225.375000057873</v>
      </c>
      <c r="B127" s="223">
        <v>1720</v>
      </c>
      <c r="C127" s="227">
        <f t="shared" si="31"/>
        <v>43839360</v>
      </c>
      <c r="D127" s="227">
        <f t="shared" si="32"/>
        <v>156.61586922522525</v>
      </c>
      <c r="E127" s="228">
        <f t="shared" si="33"/>
        <v>49.247220576576595</v>
      </c>
      <c r="F127" s="239">
        <f t="shared" si="34"/>
        <v>1.6172205765765852</v>
      </c>
      <c r="G127" s="239">
        <f t="shared" si="35"/>
        <v>107.36864864864867</v>
      </c>
      <c r="H127" s="241">
        <v>2</v>
      </c>
      <c r="I127" s="221"/>
      <c r="J127" s="221"/>
      <c r="K127" s="231">
        <f t="shared" si="36"/>
        <v>4.4734111323712025</v>
      </c>
      <c r="L127" s="231">
        <v>27.480000000000011</v>
      </c>
      <c r="M127" s="231">
        <v>3.6599999999999984E-4</v>
      </c>
      <c r="N127" s="231">
        <v>6.0399999999999994E-3</v>
      </c>
      <c r="O127" s="231">
        <v>0.49600000000000011</v>
      </c>
      <c r="P127" s="231">
        <v>1.8399999999999996E-3</v>
      </c>
      <c r="Q127" s="231">
        <v>2.1799999999999988E-4</v>
      </c>
      <c r="R127" s="231">
        <v>71.200000000000045</v>
      </c>
      <c r="S127" s="231">
        <v>5.0800000000000081E-3</v>
      </c>
      <c r="T127" s="231">
        <v>3.6399999999999987E-3</v>
      </c>
      <c r="U127" s="231">
        <v>3.2399999999999984E-2</v>
      </c>
      <c r="V127" s="231">
        <v>20.149999999999999</v>
      </c>
      <c r="W127" s="231">
        <v>4.8199999999999979E-2</v>
      </c>
      <c r="X127" s="231">
        <v>13.599999999999994</v>
      </c>
      <c r="Y127" s="231">
        <v>0.86400000000000077</v>
      </c>
      <c r="Z127" s="231">
        <v>6.6000000000000032E-5</v>
      </c>
      <c r="AA127" s="231">
        <v>1.4399999999999988E-3</v>
      </c>
      <c r="AB127" s="231">
        <v>1.3132792792792785E-2</v>
      </c>
      <c r="AC127" s="231">
        <v>2.5627027027027016</v>
      </c>
      <c r="AD127" s="231">
        <v>5.5342342342342278E-4</v>
      </c>
      <c r="AE127" s="231">
        <v>6.0729729729729694E-4</v>
      </c>
      <c r="AF127" s="231">
        <v>20.005945945945925</v>
      </c>
      <c r="AG127" s="231">
        <v>2.3706306306306289E-4</v>
      </c>
      <c r="AH127" s="231">
        <v>3.5399999999999952E-2</v>
      </c>
      <c r="AI127" s="231">
        <v>0.10800000000000001</v>
      </c>
      <c r="AK127" s="223"/>
    </row>
    <row r="128" spans="1:37" ht="14.25" customHeight="1" x14ac:dyDescent="0.2">
      <c r="A128" s="240">
        <v>42225.38541678241</v>
      </c>
      <c r="B128" s="223">
        <v>1740</v>
      </c>
      <c r="C128" s="227">
        <f t="shared" si="31"/>
        <v>44349120</v>
      </c>
      <c r="D128" s="227">
        <f t="shared" si="32"/>
        <v>156.13781980180187</v>
      </c>
      <c r="E128" s="228">
        <f t="shared" si="33"/>
        <v>48.623630612612615</v>
      </c>
      <c r="F128" s="239">
        <f t="shared" si="34"/>
        <v>1.6136306126126065</v>
      </c>
      <c r="G128" s="239">
        <f t="shared" si="35"/>
        <v>107.5141891891892</v>
      </c>
      <c r="H128" s="241">
        <v>2</v>
      </c>
      <c r="I128" s="221"/>
      <c r="J128" s="221"/>
      <c r="K128" s="231">
        <f t="shared" si="36"/>
        <v>3.8343523991753261</v>
      </c>
      <c r="L128" s="231">
        <v>26.86000000000001</v>
      </c>
      <c r="M128" s="231">
        <v>3.7449999999999983E-4</v>
      </c>
      <c r="N128" s="231">
        <v>6.1049999999999993E-3</v>
      </c>
      <c r="O128" s="231">
        <v>0.50200000000000011</v>
      </c>
      <c r="P128" s="231">
        <v>1.8299999999999996E-3</v>
      </c>
      <c r="Q128" s="231">
        <v>2.1099999999999987E-4</v>
      </c>
      <c r="R128" s="231">
        <v>71.400000000000048</v>
      </c>
      <c r="S128" s="231">
        <v>4.210000000000008E-3</v>
      </c>
      <c r="T128" s="231">
        <v>3.0549999999999987E-3</v>
      </c>
      <c r="U128" s="231">
        <v>3.2549999999999982E-2</v>
      </c>
      <c r="V128" s="231">
        <v>20.149999999999999</v>
      </c>
      <c r="W128" s="231">
        <v>4.8149999999999978E-2</v>
      </c>
      <c r="X128" s="231">
        <v>13.449999999999994</v>
      </c>
      <c r="Y128" s="231">
        <v>0.85550000000000082</v>
      </c>
      <c r="Z128" s="231">
        <v>6.9500000000000036E-5</v>
      </c>
      <c r="AA128" s="231">
        <v>1.4049999999999987E-3</v>
      </c>
      <c r="AB128" s="231">
        <v>1.3232342342342334E-2</v>
      </c>
      <c r="AC128" s="231">
        <v>2.5866216216216205</v>
      </c>
      <c r="AD128" s="231">
        <v>5.523873873873867E-4</v>
      </c>
      <c r="AE128" s="231">
        <v>5.98378378378378E-4</v>
      </c>
      <c r="AF128" s="231">
        <v>20.077567567567545</v>
      </c>
      <c r="AG128" s="231">
        <v>2.3750450450450432E-4</v>
      </c>
      <c r="AH128" s="231">
        <v>3.5049999999999949E-2</v>
      </c>
      <c r="AI128" s="231">
        <v>0.10850000000000001</v>
      </c>
      <c r="AK128" s="223"/>
    </row>
    <row r="129" spans="1:37" ht="14.25" customHeight="1" x14ac:dyDescent="0.2">
      <c r="A129" s="240">
        <v>42225.395833506947</v>
      </c>
      <c r="B129" s="223">
        <v>1730</v>
      </c>
      <c r="C129" s="227">
        <f t="shared" si="31"/>
        <v>44094240</v>
      </c>
      <c r="D129" s="227">
        <f t="shared" si="32"/>
        <v>155.6597703783784</v>
      </c>
      <c r="E129" s="228">
        <f t="shared" si="33"/>
        <v>48.000040648648664</v>
      </c>
      <c r="F129" s="239">
        <f t="shared" si="34"/>
        <v>1.6100406486486563</v>
      </c>
      <c r="G129" s="239">
        <f t="shared" si="35"/>
        <v>107.65972972972975</v>
      </c>
      <c r="H129" s="241">
        <v>2</v>
      </c>
      <c r="I129" s="221"/>
      <c r="J129" s="221"/>
      <c r="K129" s="231">
        <f t="shared" si="36"/>
        <v>3.1952936659794497</v>
      </c>
      <c r="L129" s="231">
        <v>26.240000000000009</v>
      </c>
      <c r="M129" s="231">
        <v>3.8299999999999982E-4</v>
      </c>
      <c r="N129" s="231">
        <v>6.1699999999999993E-3</v>
      </c>
      <c r="O129" s="231">
        <v>0.50800000000000012</v>
      </c>
      <c r="P129" s="231">
        <v>1.8199999999999996E-3</v>
      </c>
      <c r="Q129" s="231">
        <v>2.0399999999999986E-4</v>
      </c>
      <c r="R129" s="231">
        <v>71.600000000000051</v>
      </c>
      <c r="S129" s="231">
        <v>3.3400000000000079E-3</v>
      </c>
      <c r="T129" s="231">
        <v>2.4699999999999987E-3</v>
      </c>
      <c r="U129" s="231">
        <v>3.2699999999999979E-2</v>
      </c>
      <c r="V129" s="231">
        <v>20.149999999999999</v>
      </c>
      <c r="W129" s="231">
        <v>4.8099999999999976E-2</v>
      </c>
      <c r="X129" s="231">
        <v>13.299999999999994</v>
      </c>
      <c r="Y129" s="231">
        <v>0.84700000000000086</v>
      </c>
      <c r="Z129" s="231">
        <v>7.300000000000004E-5</v>
      </c>
      <c r="AA129" s="231">
        <v>1.3699999999999986E-3</v>
      </c>
      <c r="AB129" s="231">
        <v>1.3331891891891883E-2</v>
      </c>
      <c r="AC129" s="231">
        <v>2.6105405405405393</v>
      </c>
      <c r="AD129" s="231">
        <v>5.5135135135135063E-4</v>
      </c>
      <c r="AE129" s="231">
        <v>5.8945945945945905E-4</v>
      </c>
      <c r="AF129" s="231">
        <v>20.149189189189165</v>
      </c>
      <c r="AG129" s="231">
        <v>2.3794594594594575E-4</v>
      </c>
      <c r="AH129" s="231">
        <v>3.4699999999999946E-2</v>
      </c>
      <c r="AI129" s="231">
        <v>0.10900000000000001</v>
      </c>
      <c r="AJ129" s="238"/>
      <c r="AK129" s="223"/>
    </row>
    <row r="130" spans="1:37" ht="14.25" customHeight="1" x14ac:dyDescent="0.2">
      <c r="A130" s="240">
        <v>42225.406250231485</v>
      </c>
      <c r="B130" s="223">
        <v>1720</v>
      </c>
      <c r="C130" s="227">
        <f t="shared" si="31"/>
        <v>43839360</v>
      </c>
      <c r="D130" s="227">
        <f t="shared" si="32"/>
        <v>155.18172095495498</v>
      </c>
      <c r="E130" s="228">
        <f t="shared" si="33"/>
        <v>47.376450684684691</v>
      </c>
      <c r="F130" s="239">
        <f t="shared" si="34"/>
        <v>1.6064506846846847</v>
      </c>
      <c r="G130" s="239">
        <f t="shared" si="35"/>
        <v>107.8052702702703</v>
      </c>
      <c r="H130" s="241">
        <v>2</v>
      </c>
      <c r="I130" s="221"/>
      <c r="J130" s="221"/>
      <c r="K130" s="231">
        <f t="shared" si="36"/>
        <v>2.5562349327835734</v>
      </c>
      <c r="L130" s="231">
        <v>25.620000000000008</v>
      </c>
      <c r="M130" s="231">
        <v>3.9149999999999981E-4</v>
      </c>
      <c r="N130" s="231">
        <v>6.2349999999999992E-3</v>
      </c>
      <c r="O130" s="231">
        <v>0.51400000000000012</v>
      </c>
      <c r="P130" s="231">
        <v>1.8099999999999995E-3</v>
      </c>
      <c r="Q130" s="231">
        <v>1.9699999999999986E-4</v>
      </c>
      <c r="R130" s="231">
        <v>71.800000000000054</v>
      </c>
      <c r="S130" s="231">
        <v>2.4700000000000078E-3</v>
      </c>
      <c r="T130" s="231">
        <v>1.8849999999999987E-3</v>
      </c>
      <c r="U130" s="231">
        <v>3.2849999999999976E-2</v>
      </c>
      <c r="V130" s="231">
        <v>20.149999999999999</v>
      </c>
      <c r="W130" s="231">
        <v>4.8049999999999975E-2</v>
      </c>
      <c r="X130" s="231">
        <v>13.149999999999993</v>
      </c>
      <c r="Y130" s="231">
        <v>0.83850000000000091</v>
      </c>
      <c r="Z130" s="231">
        <v>7.6500000000000043E-5</v>
      </c>
      <c r="AA130" s="231">
        <v>1.3349999999999985E-3</v>
      </c>
      <c r="AB130" s="231">
        <v>1.3431441441441433E-2</v>
      </c>
      <c r="AC130" s="231">
        <v>2.6344594594594581</v>
      </c>
      <c r="AD130" s="231">
        <v>5.5031531531531455E-4</v>
      </c>
      <c r="AE130" s="231">
        <v>5.8054054054054011E-4</v>
      </c>
      <c r="AF130" s="231">
        <v>20.220810810810786</v>
      </c>
      <c r="AG130" s="231">
        <v>2.3838738738738718E-4</v>
      </c>
      <c r="AH130" s="231">
        <v>3.4349999999999943E-2</v>
      </c>
      <c r="AI130" s="231">
        <v>0.10950000000000001</v>
      </c>
      <c r="AK130" s="223"/>
    </row>
    <row r="131" spans="1:37" ht="14.25" customHeight="1" x14ac:dyDescent="0.2">
      <c r="A131" s="240">
        <v>42225.416666956022</v>
      </c>
      <c r="B131" s="223">
        <v>1700</v>
      </c>
      <c r="C131" s="227">
        <f t="shared" si="31"/>
        <v>43329600.000000007</v>
      </c>
      <c r="D131" s="227">
        <f t="shared" si="32"/>
        <v>163.20613000000003</v>
      </c>
      <c r="E131" s="228">
        <f t="shared" si="33"/>
        <v>50.606129999999993</v>
      </c>
      <c r="F131" s="239">
        <f t="shared" si="34"/>
        <v>1.6061299999999932</v>
      </c>
      <c r="G131" s="239">
        <f t="shared" si="35"/>
        <v>112.6</v>
      </c>
      <c r="H131" s="241">
        <v>2</v>
      </c>
      <c r="I131" s="221"/>
      <c r="J131" s="221"/>
      <c r="K131" s="231">
        <f t="shared" si="36"/>
        <v>1.917176199587697</v>
      </c>
      <c r="L131" s="245">
        <v>25</v>
      </c>
      <c r="M131" s="245">
        <v>4.0000000000000002E-4</v>
      </c>
      <c r="N131" s="245">
        <v>6.3E-3</v>
      </c>
      <c r="O131" s="245">
        <v>0.52</v>
      </c>
      <c r="P131" s="245">
        <v>1.8E-3</v>
      </c>
      <c r="Q131" s="245">
        <v>1.9000000000000001E-4</v>
      </c>
      <c r="R131" s="245">
        <v>72</v>
      </c>
      <c r="S131" s="245">
        <v>1.6000000000000001E-3</v>
      </c>
      <c r="T131" s="245">
        <v>1.2999999999999999E-3</v>
      </c>
      <c r="U131" s="245">
        <v>3.3000000000000002E-2</v>
      </c>
      <c r="V131" s="245">
        <v>24</v>
      </c>
      <c r="W131" s="245">
        <v>4.8000000000000001E-2</v>
      </c>
      <c r="X131" s="245">
        <v>13</v>
      </c>
      <c r="Y131" s="245">
        <v>0.83</v>
      </c>
      <c r="Z131" s="245">
        <v>8.0000000000000007E-5</v>
      </c>
      <c r="AA131" s="245">
        <v>1.2999999999999999E-3</v>
      </c>
      <c r="AB131" s="245">
        <v>1.7000000000000001E-2</v>
      </c>
      <c r="AC131" s="245">
        <v>7.6</v>
      </c>
      <c r="AD131" s="245">
        <v>5.8E-4</v>
      </c>
      <c r="AE131" s="245">
        <v>2.9999999999999997E-4</v>
      </c>
      <c r="AF131" s="245">
        <v>20</v>
      </c>
      <c r="AG131" s="245">
        <v>2.7999999999999998E-4</v>
      </c>
      <c r="AH131" s="245">
        <v>3.4000000000000002E-2</v>
      </c>
      <c r="AI131" s="245">
        <v>0.11</v>
      </c>
      <c r="AJ131" s="238" t="s">
        <v>76</v>
      </c>
      <c r="AK131" s="223"/>
    </row>
    <row r="132" spans="1:37" ht="14.25" customHeight="1" x14ac:dyDescent="0.2">
      <c r="A132" s="240">
        <v>42225.427083680559</v>
      </c>
      <c r="B132" s="223">
        <v>1700</v>
      </c>
      <c r="C132" s="227">
        <f t="shared" si="31"/>
        <v>43329600.000000007</v>
      </c>
      <c r="D132" s="227">
        <f t="shared" si="32"/>
        <v>162.66567989473683</v>
      </c>
      <c r="E132" s="228">
        <f t="shared" si="33"/>
        <v>50.322521999999985</v>
      </c>
      <c r="F132" s="239">
        <f t="shared" si="34"/>
        <v>1.5962062105263044</v>
      </c>
      <c r="G132" s="239">
        <f t="shared" si="35"/>
        <v>112.34315789473686</v>
      </c>
      <c r="H132" s="241">
        <v>2</v>
      </c>
      <c r="I132" s="221"/>
      <c r="J132" s="221"/>
      <c r="K132" s="231">
        <f t="shared" si="36"/>
        <v>1.2781174663918207</v>
      </c>
      <c r="L132" s="231">
        <v>24.86315789473684</v>
      </c>
      <c r="M132" s="231">
        <v>4.0000000000000002E-4</v>
      </c>
      <c r="N132" s="231">
        <v>6.2715789473684214E-3</v>
      </c>
      <c r="O132" s="231">
        <v>0.51726315789473687</v>
      </c>
      <c r="P132" s="231">
        <v>1.7884210526315789E-3</v>
      </c>
      <c r="Q132" s="231">
        <v>1.8947368421052632E-4</v>
      </c>
      <c r="R132" s="231">
        <v>71.831578947368428</v>
      </c>
      <c r="S132" s="231">
        <v>1.6705263157894739E-3</v>
      </c>
      <c r="T132" s="231">
        <v>1.3410526315789473E-3</v>
      </c>
      <c r="U132" s="231">
        <v>3.2810526315789477E-2</v>
      </c>
      <c r="V132" s="231">
        <v>23.86315789473684</v>
      </c>
      <c r="W132" s="231">
        <v>4.7715789473684211E-2</v>
      </c>
      <c r="X132" s="231">
        <v>12.961052631578948</v>
      </c>
      <c r="Y132" s="231">
        <v>0.82410526315789467</v>
      </c>
      <c r="Z132" s="231">
        <v>8.0000000000000007E-5</v>
      </c>
      <c r="AA132" s="231">
        <v>1.3010526315789474E-3</v>
      </c>
      <c r="AB132" s="231">
        <v>1.6902105263157895E-2</v>
      </c>
      <c r="AC132" s="231">
        <v>7.5715789473684207</v>
      </c>
      <c r="AD132" s="231">
        <v>5.8E-4</v>
      </c>
      <c r="AE132" s="231">
        <v>2.9821052631578943E-4</v>
      </c>
      <c r="AF132" s="231">
        <v>19.978947368421053</v>
      </c>
      <c r="AG132" s="231">
        <v>2.7852631578947364E-4</v>
      </c>
      <c r="AH132" s="231">
        <v>3.3842105263157896E-2</v>
      </c>
      <c r="AI132" s="231">
        <v>0.10936842105263157</v>
      </c>
      <c r="AK132" s="228"/>
    </row>
    <row r="133" spans="1:37" ht="14.25" customHeight="1" x14ac:dyDescent="0.2">
      <c r="A133" s="240">
        <v>42225.437500405096</v>
      </c>
      <c r="B133" s="223">
        <v>1720</v>
      </c>
      <c r="C133" s="227">
        <f t="shared" si="31"/>
        <v>43839360</v>
      </c>
      <c r="D133" s="227">
        <f t="shared" si="32"/>
        <v>162.12522978947374</v>
      </c>
      <c r="E133" s="228">
        <f t="shared" si="33"/>
        <v>50.038913999999998</v>
      </c>
      <c r="F133" s="239">
        <f t="shared" si="34"/>
        <v>1.5862824210526369</v>
      </c>
      <c r="G133" s="239">
        <f t="shared" si="35"/>
        <v>112.0863157894737</v>
      </c>
      <c r="H133" s="241">
        <v>2</v>
      </c>
      <c r="I133" s="221"/>
      <c r="J133" s="221"/>
      <c r="K133" s="231">
        <f t="shared" si="36"/>
        <v>0.63905873319594442</v>
      </c>
      <c r="L133" s="231">
        <v>24.726315789473681</v>
      </c>
      <c r="M133" s="231">
        <v>4.0000000000000002E-4</v>
      </c>
      <c r="N133" s="231">
        <v>6.2431578947368428E-3</v>
      </c>
      <c r="O133" s="231">
        <v>0.51452631578947372</v>
      </c>
      <c r="P133" s="231">
        <v>1.7768421052631578E-3</v>
      </c>
      <c r="Q133" s="231">
        <v>1.8894736842105264E-4</v>
      </c>
      <c r="R133" s="231">
        <v>71.663157894736855</v>
      </c>
      <c r="S133" s="231">
        <v>1.7410526315789474E-3</v>
      </c>
      <c r="T133" s="231">
        <v>1.3821052631578946E-3</v>
      </c>
      <c r="U133" s="231">
        <v>3.2621052631578953E-2</v>
      </c>
      <c r="V133" s="231">
        <v>23.726315789473681</v>
      </c>
      <c r="W133" s="231">
        <v>4.7431578947368422E-2</v>
      </c>
      <c r="X133" s="231">
        <v>12.922105263157896</v>
      </c>
      <c r="Y133" s="231">
        <v>0.81821052631578939</v>
      </c>
      <c r="Z133" s="231">
        <v>8.0000000000000007E-5</v>
      </c>
      <c r="AA133" s="231">
        <v>1.3021052631578948E-3</v>
      </c>
      <c r="AB133" s="231">
        <v>1.680421052631579E-2</v>
      </c>
      <c r="AC133" s="231">
        <v>7.5431578947368418</v>
      </c>
      <c r="AD133" s="231">
        <v>5.8E-4</v>
      </c>
      <c r="AE133" s="231">
        <v>2.9642105263157889E-4</v>
      </c>
      <c r="AF133" s="231">
        <v>19.957894736842107</v>
      </c>
      <c r="AG133" s="231">
        <v>2.7705263157894731E-4</v>
      </c>
      <c r="AH133" s="231">
        <v>3.3684210526315789E-2</v>
      </c>
      <c r="AI133" s="231">
        <v>0.10873684210526315</v>
      </c>
      <c r="AK133" s="223"/>
    </row>
    <row r="134" spans="1:37" ht="14.25" customHeight="1" x14ac:dyDescent="0.2">
      <c r="A134" s="240">
        <v>42225.447917129626</v>
      </c>
      <c r="B134" s="223">
        <v>1680</v>
      </c>
      <c r="C134" s="227">
        <f t="shared" si="31"/>
        <v>42819840.000000007</v>
      </c>
      <c r="D134" s="227">
        <f t="shared" si="32"/>
        <v>161.58477968421053</v>
      </c>
      <c r="E134" s="228">
        <f t="shared" si="33"/>
        <v>49.755305999999976</v>
      </c>
      <c r="F134" s="239">
        <f t="shared" si="34"/>
        <v>1.576358631578934</v>
      </c>
      <c r="G134" s="239">
        <f t="shared" si="35"/>
        <v>111.82947368421054</v>
      </c>
      <c r="H134" s="241">
        <v>2</v>
      </c>
      <c r="I134" s="221"/>
      <c r="J134" s="221"/>
      <c r="K134" s="239">
        <v>0</v>
      </c>
      <c r="L134" s="231">
        <v>24.589473684210521</v>
      </c>
      <c r="M134" s="231">
        <v>4.0000000000000002E-4</v>
      </c>
      <c r="N134" s="231">
        <v>6.2147368421052642E-3</v>
      </c>
      <c r="O134" s="231">
        <v>0.51178947368421057</v>
      </c>
      <c r="P134" s="231">
        <v>1.7652631578947368E-3</v>
      </c>
      <c r="Q134" s="231">
        <v>1.8842105263157895E-4</v>
      </c>
      <c r="R134" s="231">
        <v>71.494736842105283</v>
      </c>
      <c r="S134" s="231">
        <v>1.811578947368421E-3</v>
      </c>
      <c r="T134" s="231">
        <v>1.4231578947368419E-3</v>
      </c>
      <c r="U134" s="231">
        <v>3.2431578947368429E-2</v>
      </c>
      <c r="V134" s="231">
        <v>23.589473684210521</v>
      </c>
      <c r="W134" s="231">
        <v>4.7147368421052632E-2</v>
      </c>
      <c r="X134" s="231">
        <v>12.883157894736843</v>
      </c>
      <c r="Y134" s="231">
        <v>0.8123157894736841</v>
      </c>
      <c r="Z134" s="231">
        <v>8.0000000000000007E-5</v>
      </c>
      <c r="AA134" s="231">
        <v>1.3031578947368422E-3</v>
      </c>
      <c r="AB134" s="231">
        <v>1.6706315789473684E-2</v>
      </c>
      <c r="AC134" s="231">
        <v>7.5147368421052629</v>
      </c>
      <c r="AD134" s="231">
        <v>5.8E-4</v>
      </c>
      <c r="AE134" s="231">
        <v>2.9463157894736835E-4</v>
      </c>
      <c r="AF134" s="231">
        <v>19.93684210526316</v>
      </c>
      <c r="AG134" s="231">
        <v>2.7557894736842097E-4</v>
      </c>
      <c r="AH134" s="231">
        <v>3.3526315789473682E-2</v>
      </c>
      <c r="AI134" s="231">
        <v>0.10810526315789472</v>
      </c>
      <c r="AK134" s="223"/>
    </row>
    <row r="135" spans="1:37" ht="14.25" customHeight="1" x14ac:dyDescent="0.2">
      <c r="A135" s="240">
        <v>42225.458333854163</v>
      </c>
      <c r="B135" s="223">
        <v>1720</v>
      </c>
      <c r="C135" s="227">
        <f t="shared" si="31"/>
        <v>43839360</v>
      </c>
      <c r="D135" s="227">
        <f t="shared" si="32"/>
        <v>161.04432957894741</v>
      </c>
      <c r="E135" s="228">
        <f t="shared" si="33"/>
        <v>49.471697999999968</v>
      </c>
      <c r="F135" s="239">
        <f t="shared" si="34"/>
        <v>1.5664348421052452</v>
      </c>
      <c r="G135" s="239">
        <f t="shared" si="35"/>
        <v>111.57263157894739</v>
      </c>
      <c r="H135" s="241">
        <v>2</v>
      </c>
      <c r="I135" s="221"/>
      <c r="J135" s="221"/>
      <c r="L135" s="231">
        <v>24.452631578947361</v>
      </c>
      <c r="M135" s="231">
        <v>4.0000000000000002E-4</v>
      </c>
      <c r="N135" s="231">
        <v>6.1863157894736856E-3</v>
      </c>
      <c r="O135" s="231">
        <v>0.50905263157894742</v>
      </c>
      <c r="P135" s="231">
        <v>1.7536842105263157E-3</v>
      </c>
      <c r="Q135" s="231">
        <v>1.8789473684210526E-4</v>
      </c>
      <c r="R135" s="231">
        <v>71.326315789473711</v>
      </c>
      <c r="S135" s="231">
        <v>1.8821052631578946E-3</v>
      </c>
      <c r="T135" s="231">
        <v>1.4642105263157892E-3</v>
      </c>
      <c r="U135" s="231">
        <v>3.2242105263157905E-2</v>
      </c>
      <c r="V135" s="231">
        <v>23.452631578947361</v>
      </c>
      <c r="W135" s="231">
        <v>4.6863157894736843E-2</v>
      </c>
      <c r="X135" s="231">
        <v>12.844210526315791</v>
      </c>
      <c r="Y135" s="231">
        <v>0.80642105263157882</v>
      </c>
      <c r="Z135" s="231">
        <v>8.0000000000000007E-5</v>
      </c>
      <c r="AA135" s="231">
        <v>1.3042105263157897E-3</v>
      </c>
      <c r="AB135" s="231">
        <v>1.6608421052631578E-2</v>
      </c>
      <c r="AC135" s="231">
        <v>7.486315789473684</v>
      </c>
      <c r="AD135" s="231">
        <v>5.8E-4</v>
      </c>
      <c r="AE135" s="231">
        <v>2.9284210526315781E-4</v>
      </c>
      <c r="AF135" s="231">
        <v>19.915789473684214</v>
      </c>
      <c r="AG135" s="231">
        <v>2.7410526315789464E-4</v>
      </c>
      <c r="AH135" s="231">
        <v>3.3368421052631575E-2</v>
      </c>
      <c r="AI135" s="231">
        <v>0.10747368421052629</v>
      </c>
      <c r="AK135" s="223"/>
    </row>
    <row r="136" spans="1:37" ht="14.25" customHeight="1" x14ac:dyDescent="0.2">
      <c r="A136" s="240">
        <v>42225.468750578701</v>
      </c>
      <c r="B136" s="223">
        <v>1730</v>
      </c>
      <c r="C136" s="227">
        <f t="shared" si="31"/>
        <v>44094240</v>
      </c>
      <c r="D136" s="227">
        <f t="shared" si="32"/>
        <v>160.50387947368424</v>
      </c>
      <c r="E136" s="228">
        <f t="shared" si="33"/>
        <v>49.188089999999988</v>
      </c>
      <c r="F136" s="239">
        <f t="shared" si="34"/>
        <v>1.5565110526315848</v>
      </c>
      <c r="G136" s="239">
        <f t="shared" si="35"/>
        <v>111.31578947368425</v>
      </c>
      <c r="H136" s="241">
        <v>2</v>
      </c>
      <c r="I136" s="221"/>
      <c r="J136" s="221"/>
      <c r="L136" s="231">
        <v>24.315789473684202</v>
      </c>
      <c r="M136" s="231">
        <v>4.0000000000000002E-4</v>
      </c>
      <c r="N136" s="231">
        <v>6.157894736842107E-3</v>
      </c>
      <c r="O136" s="231">
        <v>0.50631578947368427</v>
      </c>
      <c r="P136" s="231">
        <v>1.7421052631578946E-3</v>
      </c>
      <c r="Q136" s="231">
        <v>1.8736842105263158E-4</v>
      </c>
      <c r="R136" s="231">
        <v>71.157894736842138</v>
      </c>
      <c r="S136" s="231">
        <v>1.9526315789473682E-3</v>
      </c>
      <c r="T136" s="231">
        <v>1.5052631578947365E-3</v>
      </c>
      <c r="U136" s="231">
        <v>3.2052631578947381E-2</v>
      </c>
      <c r="V136" s="231">
        <v>23.315789473684202</v>
      </c>
      <c r="W136" s="231">
        <v>4.6578947368421053E-2</v>
      </c>
      <c r="X136" s="231">
        <v>12.805263157894739</v>
      </c>
      <c r="Y136" s="231">
        <v>0.80052631578947353</v>
      </c>
      <c r="Z136" s="231">
        <v>8.0000000000000007E-5</v>
      </c>
      <c r="AA136" s="231">
        <v>1.3052631578947371E-3</v>
      </c>
      <c r="AB136" s="231">
        <v>1.6510526315789472E-2</v>
      </c>
      <c r="AC136" s="231">
        <v>7.4578947368421051</v>
      </c>
      <c r="AD136" s="231">
        <v>5.8E-4</v>
      </c>
      <c r="AE136" s="231">
        <v>2.9105263157894727E-4</v>
      </c>
      <c r="AF136" s="231">
        <v>19.894736842105267</v>
      </c>
      <c r="AG136" s="231">
        <v>2.726315789473683E-4</v>
      </c>
      <c r="AH136" s="231">
        <v>3.3210526315789468E-2</v>
      </c>
      <c r="AI136" s="231">
        <v>0.10684210526315786</v>
      </c>
      <c r="AK136" s="223"/>
    </row>
    <row r="137" spans="1:37" ht="14.25" customHeight="1" x14ac:dyDescent="0.2">
      <c r="A137" s="240">
        <v>42225.479167303238</v>
      </c>
      <c r="B137" s="223">
        <v>1740</v>
      </c>
      <c r="C137" s="227">
        <f t="shared" si="31"/>
        <v>44349120</v>
      </c>
      <c r="D137" s="227">
        <f t="shared" si="32"/>
        <v>159.96342936842106</v>
      </c>
      <c r="E137" s="228">
        <f t="shared" si="33"/>
        <v>48.904481999999973</v>
      </c>
      <c r="F137" s="239">
        <f t="shared" si="34"/>
        <v>1.546587263157889</v>
      </c>
      <c r="G137" s="239">
        <f t="shared" si="35"/>
        <v>111.05894736842109</v>
      </c>
      <c r="H137" s="241">
        <v>2</v>
      </c>
      <c r="I137" s="221"/>
      <c r="J137" s="221"/>
      <c r="L137" s="231">
        <v>24.178947368421042</v>
      </c>
      <c r="M137" s="231">
        <v>4.0000000000000002E-4</v>
      </c>
      <c r="N137" s="231">
        <v>6.1294736842105284E-3</v>
      </c>
      <c r="O137" s="231">
        <v>0.50357894736842113</v>
      </c>
      <c r="P137" s="231">
        <v>1.7305263157894736E-3</v>
      </c>
      <c r="Q137" s="231">
        <v>1.8684210526315789E-4</v>
      </c>
      <c r="R137" s="231">
        <v>70.989473684210566</v>
      </c>
      <c r="S137" s="231">
        <v>2.0231578947368417E-3</v>
      </c>
      <c r="T137" s="231">
        <v>1.5463157894736838E-3</v>
      </c>
      <c r="U137" s="231">
        <v>3.1863157894736857E-2</v>
      </c>
      <c r="V137" s="231">
        <v>23.178947368421042</v>
      </c>
      <c r="W137" s="231">
        <v>4.6294736842105264E-2</v>
      </c>
      <c r="X137" s="231">
        <v>12.766315789473687</v>
      </c>
      <c r="Y137" s="231">
        <v>0.79463157894736824</v>
      </c>
      <c r="Z137" s="231">
        <v>8.0000000000000007E-5</v>
      </c>
      <c r="AA137" s="231">
        <v>1.3063157894736845E-3</v>
      </c>
      <c r="AB137" s="231">
        <v>1.6412631578947366E-2</v>
      </c>
      <c r="AC137" s="231">
        <v>7.4294736842105262</v>
      </c>
      <c r="AD137" s="231">
        <v>5.8E-4</v>
      </c>
      <c r="AE137" s="231">
        <v>2.8926315789473673E-4</v>
      </c>
      <c r="AF137" s="231">
        <v>19.873684210526321</v>
      </c>
      <c r="AG137" s="231">
        <v>2.7115789473684197E-4</v>
      </c>
      <c r="AH137" s="231">
        <v>3.3052631578947361E-2</v>
      </c>
      <c r="AI137" s="231">
        <v>0.10621052631578944</v>
      </c>
      <c r="AK137" s="223"/>
    </row>
    <row r="138" spans="1:37" ht="14.25" customHeight="1" x14ac:dyDescent="0.2">
      <c r="A138" s="240">
        <v>42225.489584027775</v>
      </c>
      <c r="B138" s="223">
        <v>1750</v>
      </c>
      <c r="C138" s="227">
        <f t="shared" si="31"/>
        <v>44604000.000000007</v>
      </c>
      <c r="D138" s="227">
        <f t="shared" si="32"/>
        <v>159.42297926315797</v>
      </c>
      <c r="E138" s="228">
        <f t="shared" si="33"/>
        <v>48.620873999999972</v>
      </c>
      <c r="F138" s="239">
        <f t="shared" si="34"/>
        <v>1.5366634736842073</v>
      </c>
      <c r="G138" s="239">
        <f t="shared" si="35"/>
        <v>110.80210526315796</v>
      </c>
      <c r="H138" s="241">
        <v>2</v>
      </c>
      <c r="I138" s="221"/>
      <c r="J138" s="221"/>
      <c r="L138" s="231">
        <v>24.042105263157882</v>
      </c>
      <c r="M138" s="231">
        <v>4.0000000000000002E-4</v>
      </c>
      <c r="N138" s="231">
        <v>6.1010526315789498E-3</v>
      </c>
      <c r="O138" s="231">
        <v>0.50084210526315798</v>
      </c>
      <c r="P138" s="231">
        <v>1.7189473684210525E-3</v>
      </c>
      <c r="Q138" s="231">
        <v>1.863157894736842E-4</v>
      </c>
      <c r="R138" s="231">
        <v>70.821052631578993</v>
      </c>
      <c r="S138" s="231">
        <v>2.0936842105263153E-3</v>
      </c>
      <c r="T138" s="231">
        <v>1.5873684210526312E-3</v>
      </c>
      <c r="U138" s="231">
        <v>3.1673684210526333E-2</v>
      </c>
      <c r="V138" s="231">
        <v>23.042105263157882</v>
      </c>
      <c r="W138" s="231">
        <v>4.6010526315789474E-2</v>
      </c>
      <c r="X138" s="231">
        <v>12.727368421052635</v>
      </c>
      <c r="Y138" s="231">
        <v>0.78873684210526296</v>
      </c>
      <c r="Z138" s="231">
        <v>8.0000000000000007E-5</v>
      </c>
      <c r="AA138" s="231">
        <v>1.3073684210526319E-3</v>
      </c>
      <c r="AB138" s="231">
        <v>1.631473684210526E-2</v>
      </c>
      <c r="AC138" s="231">
        <v>7.4010526315789473</v>
      </c>
      <c r="AD138" s="231">
        <v>5.8E-4</v>
      </c>
      <c r="AE138" s="231">
        <v>2.8747368421052618E-4</v>
      </c>
      <c r="AF138" s="231">
        <v>19.852631578947374</v>
      </c>
      <c r="AG138" s="231">
        <v>2.6968421052631563E-4</v>
      </c>
      <c r="AH138" s="231">
        <v>3.2894736842105254E-2</v>
      </c>
      <c r="AI138" s="231">
        <v>0.10557894736842101</v>
      </c>
      <c r="AK138" s="223"/>
    </row>
    <row r="139" spans="1:37" ht="14.25" customHeight="1" x14ac:dyDescent="0.2">
      <c r="A139" s="240">
        <v>42225.500000752312</v>
      </c>
      <c r="B139" s="223">
        <v>1740</v>
      </c>
      <c r="C139" s="227">
        <f t="shared" si="31"/>
        <v>44349120</v>
      </c>
      <c r="D139" s="227">
        <f t="shared" si="32"/>
        <v>158.88252915789479</v>
      </c>
      <c r="E139" s="228">
        <f t="shared" si="33"/>
        <v>48.337265999999971</v>
      </c>
      <c r="F139" s="239">
        <f t="shared" si="34"/>
        <v>1.5267396842105256</v>
      </c>
      <c r="G139" s="239">
        <f t="shared" si="35"/>
        <v>110.54526315789479</v>
      </c>
      <c r="H139" s="241">
        <v>2</v>
      </c>
      <c r="I139" s="221"/>
      <c r="J139" s="221"/>
      <c r="L139" s="231">
        <v>23.905263157894723</v>
      </c>
      <c r="M139" s="231">
        <v>4.0000000000000002E-4</v>
      </c>
      <c r="N139" s="231">
        <v>6.0726315789473712E-3</v>
      </c>
      <c r="O139" s="231">
        <v>0.49810526315789483</v>
      </c>
      <c r="P139" s="231">
        <v>1.7073684210526315E-3</v>
      </c>
      <c r="Q139" s="231">
        <v>1.8578947368421051E-4</v>
      </c>
      <c r="R139" s="231">
        <v>70.652631578947421</v>
      </c>
      <c r="S139" s="231">
        <v>2.1642105263157889E-3</v>
      </c>
      <c r="T139" s="231">
        <v>1.6284210526315785E-3</v>
      </c>
      <c r="U139" s="231">
        <v>3.1484210526315809E-2</v>
      </c>
      <c r="V139" s="231">
        <v>22.905263157894723</v>
      </c>
      <c r="W139" s="231">
        <v>4.5726315789473684E-2</v>
      </c>
      <c r="X139" s="231">
        <v>12.688421052631583</v>
      </c>
      <c r="Y139" s="231">
        <v>0.78284210526315767</v>
      </c>
      <c r="Z139" s="231">
        <v>8.0000000000000007E-5</v>
      </c>
      <c r="AA139" s="231">
        <v>1.3084210526315794E-3</v>
      </c>
      <c r="AB139" s="231">
        <v>1.6216842105263155E-2</v>
      </c>
      <c r="AC139" s="231">
        <v>7.3726315789473684</v>
      </c>
      <c r="AD139" s="231">
        <v>5.8E-4</v>
      </c>
      <c r="AE139" s="231">
        <v>2.8568421052631564E-4</v>
      </c>
      <c r="AF139" s="231">
        <v>19.831578947368428</v>
      </c>
      <c r="AG139" s="231">
        <v>2.682105263157893E-4</v>
      </c>
      <c r="AH139" s="231">
        <v>3.2736842105263148E-2</v>
      </c>
      <c r="AI139" s="231">
        <v>0.10494736842105258</v>
      </c>
      <c r="AK139" s="223"/>
    </row>
    <row r="140" spans="1:37" ht="14.25" customHeight="1" x14ac:dyDescent="0.2">
      <c r="A140" s="240">
        <v>42225.510417476849</v>
      </c>
      <c r="B140" s="223">
        <v>1740</v>
      </c>
      <c r="C140" s="227">
        <f t="shared" si="31"/>
        <v>44349120</v>
      </c>
      <c r="D140" s="227">
        <f t="shared" si="32"/>
        <v>158.34207905263159</v>
      </c>
      <c r="E140" s="228">
        <f t="shared" si="33"/>
        <v>48.053657999999956</v>
      </c>
      <c r="F140" s="239">
        <f t="shared" si="34"/>
        <v>1.5168158947368298</v>
      </c>
      <c r="G140" s="239">
        <f t="shared" si="35"/>
        <v>110.28842105263166</v>
      </c>
      <c r="H140" s="241">
        <v>2</v>
      </c>
      <c r="I140" s="221"/>
      <c r="J140" s="221"/>
      <c r="L140" s="231">
        <v>23.768421052631563</v>
      </c>
      <c r="M140" s="231">
        <v>4.0000000000000002E-4</v>
      </c>
      <c r="N140" s="231">
        <v>6.0442105263157925E-3</v>
      </c>
      <c r="O140" s="231">
        <v>0.49536842105263168</v>
      </c>
      <c r="P140" s="231">
        <v>1.6957894736842104E-3</v>
      </c>
      <c r="Q140" s="231">
        <v>1.8526315789473683E-4</v>
      </c>
      <c r="R140" s="231">
        <v>70.484210526315849</v>
      </c>
      <c r="S140" s="231">
        <v>2.2347368421052624E-3</v>
      </c>
      <c r="T140" s="231">
        <v>1.6694736842105258E-3</v>
      </c>
      <c r="U140" s="231">
        <v>3.1294736842105285E-2</v>
      </c>
      <c r="V140" s="231">
        <v>22.768421052631563</v>
      </c>
      <c r="W140" s="231">
        <v>4.5442105263157895E-2</v>
      </c>
      <c r="X140" s="231">
        <v>12.64947368421053</v>
      </c>
      <c r="Y140" s="231">
        <v>0.77694736842105239</v>
      </c>
      <c r="Z140" s="231">
        <v>8.0000000000000007E-5</v>
      </c>
      <c r="AA140" s="231">
        <v>1.3094736842105268E-3</v>
      </c>
      <c r="AB140" s="231">
        <v>1.6118947368421049E-2</v>
      </c>
      <c r="AC140" s="231">
        <v>7.3442105263157895</v>
      </c>
      <c r="AD140" s="231">
        <v>5.8E-4</v>
      </c>
      <c r="AE140" s="231">
        <v>2.838947368421051E-4</v>
      </c>
      <c r="AF140" s="231">
        <v>19.810526315789481</v>
      </c>
      <c r="AG140" s="231">
        <v>2.6673684210526297E-4</v>
      </c>
      <c r="AH140" s="231">
        <v>3.2578947368421041E-2</v>
      </c>
      <c r="AI140" s="231">
        <v>0.10431578947368415</v>
      </c>
      <c r="AK140" s="223"/>
    </row>
    <row r="141" spans="1:37" ht="14.25" customHeight="1" x14ac:dyDescent="0.2">
      <c r="A141" s="240">
        <v>42225.520834201387</v>
      </c>
      <c r="B141" s="223">
        <v>1730</v>
      </c>
      <c r="C141" s="227">
        <f t="shared" si="31"/>
        <v>44094240</v>
      </c>
      <c r="D141" s="227">
        <f t="shared" si="32"/>
        <v>157.80162894736847</v>
      </c>
      <c r="E141" s="228">
        <f t="shared" si="33"/>
        <v>47.770049999999955</v>
      </c>
      <c r="F141" s="239">
        <f t="shared" si="34"/>
        <v>1.5068921052631481</v>
      </c>
      <c r="G141" s="239">
        <f t="shared" si="35"/>
        <v>110.0315789473685</v>
      </c>
      <c r="H141" s="241">
        <v>2</v>
      </c>
      <c r="I141" s="221"/>
      <c r="J141" s="221"/>
      <c r="L141" s="231">
        <v>23.631578947368403</v>
      </c>
      <c r="M141" s="231">
        <v>4.0000000000000002E-4</v>
      </c>
      <c r="N141" s="231">
        <v>6.0157894736842139E-3</v>
      </c>
      <c r="O141" s="231">
        <v>0.49263157894736853</v>
      </c>
      <c r="P141" s="231">
        <v>1.6842105263157893E-3</v>
      </c>
      <c r="Q141" s="231">
        <v>1.8473684210526314E-4</v>
      </c>
      <c r="R141" s="231">
        <v>70.315789473684276</v>
      </c>
      <c r="S141" s="231">
        <v>2.305263157894736E-3</v>
      </c>
      <c r="T141" s="231">
        <v>1.7105263157894731E-3</v>
      </c>
      <c r="U141" s="231">
        <v>3.1105263157894757E-2</v>
      </c>
      <c r="V141" s="231">
        <v>22.631578947368403</v>
      </c>
      <c r="W141" s="231">
        <v>4.5157894736842105E-2</v>
      </c>
      <c r="X141" s="231">
        <v>12.610526315789478</v>
      </c>
      <c r="Y141" s="231">
        <v>0.7710526315789471</v>
      </c>
      <c r="Z141" s="231">
        <v>8.0000000000000007E-5</v>
      </c>
      <c r="AA141" s="231">
        <v>1.3105263157894742E-3</v>
      </c>
      <c r="AB141" s="231">
        <v>1.6021052631578943E-2</v>
      </c>
      <c r="AC141" s="231">
        <v>7.3157894736842106</v>
      </c>
      <c r="AD141" s="231">
        <v>5.8E-4</v>
      </c>
      <c r="AE141" s="231">
        <v>2.8210526315789456E-4</v>
      </c>
      <c r="AF141" s="231">
        <v>19.789473684210535</v>
      </c>
      <c r="AG141" s="231">
        <v>2.6526315789473663E-4</v>
      </c>
      <c r="AH141" s="231">
        <v>3.2421052631578934E-2</v>
      </c>
      <c r="AI141" s="231">
        <v>0.10368421052631573</v>
      </c>
      <c r="AK141" s="223"/>
    </row>
    <row r="142" spans="1:37" ht="14.25" customHeight="1" x14ac:dyDescent="0.2">
      <c r="A142" s="240">
        <v>42225.531250925924</v>
      </c>
      <c r="B142" s="223">
        <v>1740</v>
      </c>
      <c r="C142" s="227">
        <f t="shared" si="31"/>
        <v>44349120</v>
      </c>
      <c r="D142" s="227">
        <f t="shared" si="32"/>
        <v>157.26117884210532</v>
      </c>
      <c r="E142" s="228">
        <f t="shared" si="33"/>
        <v>47.486441999999968</v>
      </c>
      <c r="F142" s="239">
        <f t="shared" si="34"/>
        <v>1.4969683157894806</v>
      </c>
      <c r="G142" s="239">
        <f t="shared" si="35"/>
        <v>109.77473684210534</v>
      </c>
      <c r="H142" s="241">
        <v>2</v>
      </c>
      <c r="I142" s="221"/>
      <c r="J142" s="221"/>
      <c r="L142" s="231">
        <v>23.494736842105244</v>
      </c>
      <c r="M142" s="231">
        <v>4.0000000000000002E-4</v>
      </c>
      <c r="N142" s="231">
        <v>5.9873684210526353E-3</v>
      </c>
      <c r="O142" s="231">
        <v>0.48989473684210538</v>
      </c>
      <c r="P142" s="231">
        <v>1.6726315789473683E-3</v>
      </c>
      <c r="Q142" s="231">
        <v>1.8421052631578945E-4</v>
      </c>
      <c r="R142" s="231">
        <v>70.147368421052704</v>
      </c>
      <c r="S142" s="231">
        <v>2.3757894736842096E-3</v>
      </c>
      <c r="T142" s="231">
        <v>1.7515789473684204E-3</v>
      </c>
      <c r="U142" s="231">
        <v>3.091578947368423E-2</v>
      </c>
      <c r="V142" s="231">
        <v>22.494736842105244</v>
      </c>
      <c r="W142" s="231">
        <v>4.4873684210526316E-2</v>
      </c>
      <c r="X142" s="231">
        <v>12.571578947368426</v>
      </c>
      <c r="Y142" s="231">
        <v>0.76515789473684181</v>
      </c>
      <c r="Z142" s="231">
        <v>8.0000000000000007E-5</v>
      </c>
      <c r="AA142" s="231">
        <v>1.3115789473684217E-3</v>
      </c>
      <c r="AB142" s="231">
        <v>1.5923157894736837E-2</v>
      </c>
      <c r="AC142" s="231">
        <v>7.2873684210526317</v>
      </c>
      <c r="AD142" s="231">
        <v>5.8E-4</v>
      </c>
      <c r="AE142" s="231">
        <v>2.8031578947368402E-4</v>
      </c>
      <c r="AF142" s="231">
        <v>19.768421052631588</v>
      </c>
      <c r="AG142" s="231">
        <v>2.637894736842103E-4</v>
      </c>
      <c r="AH142" s="231">
        <v>3.2263157894736827E-2</v>
      </c>
      <c r="AI142" s="231">
        <v>0.1030526315789473</v>
      </c>
      <c r="AK142" s="223"/>
    </row>
    <row r="143" spans="1:37" ht="14.25" customHeight="1" x14ac:dyDescent="0.2">
      <c r="A143" s="240">
        <v>42225.541667650461</v>
      </c>
      <c r="B143" s="223">
        <v>1740</v>
      </c>
      <c r="C143" s="227">
        <f t="shared" si="31"/>
        <v>44349120</v>
      </c>
      <c r="D143" s="227">
        <f t="shared" si="32"/>
        <v>156.72072873684215</v>
      </c>
      <c r="E143" s="228">
        <f t="shared" si="33"/>
        <v>47.202833999999946</v>
      </c>
      <c r="F143" s="239">
        <f t="shared" si="34"/>
        <v>1.4870445263157777</v>
      </c>
      <c r="G143" s="239">
        <f t="shared" si="35"/>
        <v>109.51789473684219</v>
      </c>
      <c r="H143" s="241">
        <v>2</v>
      </c>
      <c r="I143" s="221"/>
      <c r="J143" s="221"/>
      <c r="L143" s="231">
        <v>23.357894736842084</v>
      </c>
      <c r="M143" s="231">
        <v>4.0000000000000002E-4</v>
      </c>
      <c r="N143" s="231">
        <v>5.9589473684210567E-3</v>
      </c>
      <c r="O143" s="231">
        <v>0.48715789473684223</v>
      </c>
      <c r="P143" s="231">
        <v>1.6610526315789472E-3</v>
      </c>
      <c r="Q143" s="231">
        <v>1.8368421052631577E-4</v>
      </c>
      <c r="R143" s="231">
        <v>69.978947368421132</v>
      </c>
      <c r="S143" s="231">
        <v>2.4463157894736832E-3</v>
      </c>
      <c r="T143" s="231">
        <v>1.7926315789473677E-3</v>
      </c>
      <c r="U143" s="231">
        <v>3.0726315789473702E-2</v>
      </c>
      <c r="V143" s="231">
        <v>22.357894736842084</v>
      </c>
      <c r="W143" s="231">
        <v>4.4589473684210526E-2</v>
      </c>
      <c r="X143" s="231">
        <v>12.532631578947374</v>
      </c>
      <c r="Y143" s="231">
        <v>0.75926315789473653</v>
      </c>
      <c r="Z143" s="231">
        <v>8.0000000000000007E-5</v>
      </c>
      <c r="AA143" s="231">
        <v>1.3126315789473691E-3</v>
      </c>
      <c r="AB143" s="231">
        <v>1.5825263157894731E-2</v>
      </c>
      <c r="AC143" s="231">
        <v>7.2589473684210528</v>
      </c>
      <c r="AD143" s="231">
        <v>5.8E-4</v>
      </c>
      <c r="AE143" s="231">
        <v>2.7852631578947348E-4</v>
      </c>
      <c r="AF143" s="231">
        <v>19.747368421052641</v>
      </c>
      <c r="AG143" s="231">
        <v>2.6231578947368396E-4</v>
      </c>
      <c r="AH143" s="231">
        <v>3.210526315789472E-2</v>
      </c>
      <c r="AI143" s="231">
        <v>0.10242105263157887</v>
      </c>
      <c r="AK143" s="223"/>
    </row>
    <row r="144" spans="1:37" ht="14.25" customHeight="1" x14ac:dyDescent="0.2">
      <c r="A144" s="240">
        <v>42225.552084374998</v>
      </c>
      <c r="B144" s="223">
        <v>1730</v>
      </c>
      <c r="C144" s="227">
        <f t="shared" si="31"/>
        <v>44094240</v>
      </c>
      <c r="D144" s="227">
        <f t="shared" si="32"/>
        <v>156.18027863157897</v>
      </c>
      <c r="E144" s="228">
        <f t="shared" si="33"/>
        <v>46.919225999999952</v>
      </c>
      <c r="F144" s="239">
        <f t="shared" si="34"/>
        <v>1.4771207368421031</v>
      </c>
      <c r="G144" s="239">
        <f t="shared" si="35"/>
        <v>109.26105263157905</v>
      </c>
      <c r="H144" s="241">
        <v>2</v>
      </c>
      <c r="I144" s="221"/>
      <c r="J144" s="221"/>
      <c r="L144" s="231">
        <v>23.221052631578925</v>
      </c>
      <c r="M144" s="231">
        <v>4.0000000000000002E-4</v>
      </c>
      <c r="N144" s="231">
        <v>5.9305263157894781E-3</v>
      </c>
      <c r="O144" s="231">
        <v>0.48442105263157909</v>
      </c>
      <c r="P144" s="231">
        <v>1.6494736842105262E-3</v>
      </c>
      <c r="Q144" s="231">
        <v>1.8315789473684208E-4</v>
      </c>
      <c r="R144" s="231">
        <v>69.810526315789559</v>
      </c>
      <c r="S144" s="231">
        <v>2.5168421052631567E-3</v>
      </c>
      <c r="T144" s="231">
        <v>1.8336842105263151E-3</v>
      </c>
      <c r="U144" s="231">
        <v>3.0536842105263175E-2</v>
      </c>
      <c r="V144" s="231">
        <v>22.221052631578925</v>
      </c>
      <c r="W144" s="231">
        <v>4.4305263157894736E-2</v>
      </c>
      <c r="X144" s="231">
        <v>12.493684210526322</v>
      </c>
      <c r="Y144" s="231">
        <v>0.75336842105263124</v>
      </c>
      <c r="Z144" s="231">
        <v>8.0000000000000007E-5</v>
      </c>
      <c r="AA144" s="231">
        <v>1.3136842105263165E-3</v>
      </c>
      <c r="AB144" s="231">
        <v>1.5727368421052625E-2</v>
      </c>
      <c r="AC144" s="231">
        <v>7.2305263157894739</v>
      </c>
      <c r="AD144" s="231">
        <v>5.8E-4</v>
      </c>
      <c r="AE144" s="231">
        <v>2.7673684210526294E-4</v>
      </c>
      <c r="AF144" s="231">
        <v>19.726315789473695</v>
      </c>
      <c r="AG144" s="231">
        <v>2.6084210526315763E-4</v>
      </c>
      <c r="AH144" s="231">
        <v>3.1947368421052613E-2</v>
      </c>
      <c r="AI144" s="231">
        <v>0.10178947368421044</v>
      </c>
      <c r="AK144" s="223"/>
    </row>
    <row r="145" spans="1:37" ht="14.25" customHeight="1" x14ac:dyDescent="0.2">
      <c r="A145" s="240">
        <v>42225.562501099535</v>
      </c>
      <c r="B145" s="223">
        <v>1750</v>
      </c>
      <c r="C145" s="227">
        <f t="shared" si="31"/>
        <v>44604000.000000007</v>
      </c>
      <c r="D145" s="227">
        <f t="shared" si="32"/>
        <v>155.63982852631582</v>
      </c>
      <c r="E145" s="228">
        <f t="shared" si="33"/>
        <v>46.635617999999944</v>
      </c>
      <c r="F145" s="239">
        <f t="shared" si="34"/>
        <v>1.4671969473684143</v>
      </c>
      <c r="G145" s="239">
        <f t="shared" si="35"/>
        <v>109.00421052631589</v>
      </c>
      <c r="H145" s="241">
        <v>2</v>
      </c>
      <c r="I145" s="221"/>
      <c r="J145" s="221"/>
      <c r="L145" s="231">
        <v>23.084210526315765</v>
      </c>
      <c r="M145" s="231">
        <v>4.0000000000000002E-4</v>
      </c>
      <c r="N145" s="231">
        <v>5.9021052631578995E-3</v>
      </c>
      <c r="O145" s="231">
        <v>0.48168421052631594</v>
      </c>
      <c r="P145" s="231">
        <v>1.6378947368421051E-3</v>
      </c>
      <c r="Q145" s="231">
        <v>1.8263157894736839E-4</v>
      </c>
      <c r="R145" s="231">
        <v>69.642105263157987</v>
      </c>
      <c r="S145" s="231">
        <v>2.5873684210526303E-3</v>
      </c>
      <c r="T145" s="231">
        <v>1.8747368421052624E-3</v>
      </c>
      <c r="U145" s="231">
        <v>3.0347368421052647E-2</v>
      </c>
      <c r="V145" s="231">
        <v>22.084210526315765</v>
      </c>
      <c r="W145" s="231">
        <v>4.4021052631578947E-2</v>
      </c>
      <c r="X145" s="231">
        <v>12.45473684210527</v>
      </c>
      <c r="Y145" s="231">
        <v>0.74747368421052596</v>
      </c>
      <c r="Z145" s="231">
        <v>8.0000000000000007E-5</v>
      </c>
      <c r="AA145" s="231">
        <v>1.3147368421052639E-3</v>
      </c>
      <c r="AB145" s="231">
        <v>1.5629473684210519E-2</v>
      </c>
      <c r="AC145" s="231">
        <v>7.202105263157895</v>
      </c>
      <c r="AD145" s="231">
        <v>5.8E-4</v>
      </c>
      <c r="AE145" s="231">
        <v>2.749473684210524E-4</v>
      </c>
      <c r="AF145" s="231">
        <v>19.705263157894748</v>
      </c>
      <c r="AG145" s="231">
        <v>2.5936842105263129E-4</v>
      </c>
      <c r="AH145" s="231">
        <v>3.1789473684210506E-2</v>
      </c>
      <c r="AI145" s="231">
        <v>0.10115789473684202</v>
      </c>
      <c r="AK145" s="223"/>
    </row>
    <row r="146" spans="1:37" ht="14.25" customHeight="1" x14ac:dyDescent="0.2">
      <c r="A146" s="240">
        <v>42225.572917824073</v>
      </c>
      <c r="B146" s="223">
        <v>1760</v>
      </c>
      <c r="C146" s="227">
        <f t="shared" si="31"/>
        <v>44858880.000000007</v>
      </c>
      <c r="D146" s="227">
        <f t="shared" si="32"/>
        <v>155.09937842105268</v>
      </c>
      <c r="E146" s="228">
        <f t="shared" si="33"/>
        <v>46.35200999999995</v>
      </c>
      <c r="F146" s="239">
        <f t="shared" si="34"/>
        <v>1.4572731578947398</v>
      </c>
      <c r="G146" s="239">
        <f t="shared" si="35"/>
        <v>108.74736842105276</v>
      </c>
      <c r="H146" s="241">
        <v>2</v>
      </c>
      <c r="I146" s="221"/>
      <c r="J146" s="221"/>
      <c r="L146" s="231">
        <v>22.947368421052605</v>
      </c>
      <c r="M146" s="231">
        <v>4.0000000000000002E-4</v>
      </c>
      <c r="N146" s="231">
        <v>5.8736842105263209E-3</v>
      </c>
      <c r="O146" s="231">
        <v>0.47894736842105279</v>
      </c>
      <c r="P146" s="231">
        <v>1.626315789473684E-3</v>
      </c>
      <c r="Q146" s="231">
        <v>1.8210526315789471E-4</v>
      </c>
      <c r="R146" s="231">
        <v>69.473684210526415</v>
      </c>
      <c r="S146" s="231">
        <v>2.6578947368421039E-3</v>
      </c>
      <c r="T146" s="231">
        <v>1.9157894736842097E-3</v>
      </c>
      <c r="U146" s="231">
        <v>3.015789473684212E-2</v>
      </c>
      <c r="V146" s="231">
        <v>21.947368421052605</v>
      </c>
      <c r="W146" s="231">
        <v>4.3736842105263157E-2</v>
      </c>
      <c r="X146" s="231">
        <v>12.415789473684217</v>
      </c>
      <c r="Y146" s="231">
        <v>0.74157894736842067</v>
      </c>
      <c r="Z146" s="231">
        <v>8.0000000000000007E-5</v>
      </c>
      <c r="AA146" s="231">
        <v>1.3157894736842114E-3</v>
      </c>
      <c r="AB146" s="231">
        <v>1.5531578947368414E-2</v>
      </c>
      <c r="AC146" s="231">
        <v>7.1736842105263161</v>
      </c>
      <c r="AD146" s="231">
        <v>5.8E-4</v>
      </c>
      <c r="AE146" s="231">
        <v>2.7315789473684185E-4</v>
      </c>
      <c r="AF146" s="231">
        <v>19.684210526315802</v>
      </c>
      <c r="AG146" s="231">
        <v>2.5789473684210496E-4</v>
      </c>
      <c r="AH146" s="231">
        <v>3.1631578947368399E-2</v>
      </c>
      <c r="AI146" s="231">
        <v>0.10052631578947359</v>
      </c>
      <c r="AK146" s="223"/>
    </row>
    <row r="147" spans="1:37" ht="14.25" customHeight="1" x14ac:dyDescent="0.2">
      <c r="A147" s="240">
        <v>42225.58333454861</v>
      </c>
      <c r="B147" s="223">
        <v>1750</v>
      </c>
      <c r="C147" s="227">
        <f t="shared" si="31"/>
        <v>44604000.000000007</v>
      </c>
      <c r="D147" s="227">
        <f t="shared" si="32"/>
        <v>154.55892831578956</v>
      </c>
      <c r="E147" s="228">
        <f t="shared" si="33"/>
        <v>46.068401999999928</v>
      </c>
      <c r="F147" s="239">
        <f t="shared" si="34"/>
        <v>1.4473493684210368</v>
      </c>
      <c r="G147" s="239">
        <f t="shared" si="35"/>
        <v>108.49052631578959</v>
      </c>
      <c r="H147" s="241">
        <v>2</v>
      </c>
      <c r="I147" s="221"/>
      <c r="J147" s="221"/>
      <c r="L147" s="231">
        <v>22.810526315789446</v>
      </c>
      <c r="M147" s="231">
        <v>4.0000000000000002E-4</v>
      </c>
      <c r="N147" s="231">
        <v>5.8452631578947423E-3</v>
      </c>
      <c r="O147" s="231">
        <v>0.47621052631578964</v>
      </c>
      <c r="P147" s="231">
        <v>1.614736842105263E-3</v>
      </c>
      <c r="Q147" s="231">
        <v>1.8157894736842102E-4</v>
      </c>
      <c r="R147" s="231">
        <v>69.305263157894842</v>
      </c>
      <c r="S147" s="231">
        <v>2.7284210526315775E-3</v>
      </c>
      <c r="T147" s="231">
        <v>1.956842105263157E-3</v>
      </c>
      <c r="U147" s="231">
        <v>2.9968421052631592E-2</v>
      </c>
      <c r="V147" s="231">
        <v>21.810526315789446</v>
      </c>
      <c r="W147" s="231">
        <v>4.3452631578947368E-2</v>
      </c>
      <c r="X147" s="231">
        <v>12.376842105263165</v>
      </c>
      <c r="Y147" s="231">
        <v>0.73568421052631539</v>
      </c>
      <c r="Z147" s="231">
        <v>8.0000000000000007E-5</v>
      </c>
      <c r="AA147" s="231">
        <v>1.3168421052631588E-3</v>
      </c>
      <c r="AB147" s="231">
        <v>1.5433684210526308E-2</v>
      </c>
      <c r="AC147" s="231">
        <v>7.1452631578947372</v>
      </c>
      <c r="AD147" s="231">
        <v>5.8E-4</v>
      </c>
      <c r="AE147" s="231">
        <v>2.7136842105263131E-4</v>
      </c>
      <c r="AF147" s="231">
        <v>19.663157894736855</v>
      </c>
      <c r="AG147" s="231">
        <v>2.5642105263157862E-4</v>
      </c>
      <c r="AH147" s="231">
        <v>3.1473684210526293E-2</v>
      </c>
      <c r="AI147" s="231">
        <v>9.9894736842105161E-2</v>
      </c>
      <c r="AK147" s="223"/>
    </row>
    <row r="148" spans="1:37" ht="14.25" customHeight="1" x14ac:dyDescent="0.2">
      <c r="A148" s="240">
        <v>42225.593751273147</v>
      </c>
      <c r="B148" s="223">
        <v>1730</v>
      </c>
      <c r="C148" s="227">
        <f t="shared" ref="C148:C211" si="37">B148*0.02832*15*60*1000</f>
        <v>44094240</v>
      </c>
      <c r="D148" s="227">
        <f t="shared" ref="D148:D211" si="38">SUM(L148:AI148)</f>
        <v>154.01847821052644</v>
      </c>
      <c r="E148" s="228">
        <f t="shared" ref="E148:E211" si="39">SUM(L148:Q148,S148:W148,Y148:AB148,AD148:AE148,AG148:AI148)</f>
        <v>45.784793999999934</v>
      </c>
      <c r="F148" s="239">
        <f t="shared" ref="F148:F211" si="40">E148-L148-V148</f>
        <v>1.4374255789473622</v>
      </c>
      <c r="G148" s="239">
        <f t="shared" ref="G148:G211" si="41">R148+X148+AC148+AF148</f>
        <v>108.23368421052646</v>
      </c>
      <c r="H148" s="241">
        <v>2</v>
      </c>
      <c r="I148" s="221"/>
      <c r="J148" s="221"/>
      <c r="L148" s="231">
        <v>22.673684210526286</v>
      </c>
      <c r="M148" s="231">
        <v>4.0000000000000002E-4</v>
      </c>
      <c r="N148" s="231">
        <v>5.8168421052631637E-3</v>
      </c>
      <c r="O148" s="231">
        <v>0.47347368421052649</v>
      </c>
      <c r="P148" s="231">
        <v>1.6031578947368419E-3</v>
      </c>
      <c r="Q148" s="231">
        <v>1.8105263157894733E-4</v>
      </c>
      <c r="R148" s="231">
        <v>69.13684210526327</v>
      </c>
      <c r="S148" s="231">
        <v>2.798947368421051E-3</v>
      </c>
      <c r="T148" s="231">
        <v>1.9978947368421043E-3</v>
      </c>
      <c r="U148" s="231">
        <v>2.9778947368421065E-2</v>
      </c>
      <c r="V148" s="231">
        <v>21.673684210526286</v>
      </c>
      <c r="W148" s="231">
        <v>4.3168421052631578E-2</v>
      </c>
      <c r="X148" s="231">
        <v>12.337894736842113</v>
      </c>
      <c r="Y148" s="231">
        <v>0.7297894736842101</v>
      </c>
      <c r="Z148" s="231">
        <v>8.0000000000000007E-5</v>
      </c>
      <c r="AA148" s="231">
        <v>1.3178947368421062E-3</v>
      </c>
      <c r="AB148" s="231">
        <v>1.5335789473684202E-2</v>
      </c>
      <c r="AC148" s="231">
        <v>7.1168421052631583</v>
      </c>
      <c r="AD148" s="231">
        <v>5.8E-4</v>
      </c>
      <c r="AE148" s="231">
        <v>2.6957894736842077E-4</v>
      </c>
      <c r="AF148" s="231">
        <v>19.642105263157909</v>
      </c>
      <c r="AG148" s="231">
        <v>2.5494736842105229E-4</v>
      </c>
      <c r="AH148" s="231">
        <v>3.1315789473684186E-2</v>
      </c>
      <c r="AI148" s="231">
        <v>9.9263157894736734E-2</v>
      </c>
      <c r="AK148" s="223"/>
    </row>
    <row r="149" spans="1:37" ht="14.25" customHeight="1" x14ac:dyDescent="0.2">
      <c r="A149" s="240">
        <v>42225.604167997684</v>
      </c>
      <c r="B149" s="223">
        <v>1750</v>
      </c>
      <c r="C149" s="227">
        <f t="shared" si="37"/>
        <v>44604000.000000007</v>
      </c>
      <c r="D149" s="227">
        <f t="shared" si="38"/>
        <v>153.47802810526323</v>
      </c>
      <c r="E149" s="228">
        <f t="shared" si="39"/>
        <v>45.501185999999933</v>
      </c>
      <c r="F149" s="239">
        <f t="shared" si="40"/>
        <v>1.4275017894736806</v>
      </c>
      <c r="G149" s="239">
        <f t="shared" si="41"/>
        <v>107.9768421052633</v>
      </c>
      <c r="H149" s="241">
        <v>2</v>
      </c>
      <c r="I149" s="221"/>
      <c r="J149" s="221"/>
      <c r="L149" s="231">
        <v>22.536842105263126</v>
      </c>
      <c r="M149" s="231">
        <v>4.0000000000000002E-4</v>
      </c>
      <c r="N149" s="231">
        <v>5.788421052631585E-3</v>
      </c>
      <c r="O149" s="231">
        <v>0.47073684210526334</v>
      </c>
      <c r="P149" s="231">
        <v>1.5915789473684209E-3</v>
      </c>
      <c r="Q149" s="231">
        <v>1.8052631578947364E-4</v>
      </c>
      <c r="R149" s="231">
        <v>68.968421052631697</v>
      </c>
      <c r="S149" s="231">
        <v>2.8694736842105246E-3</v>
      </c>
      <c r="T149" s="231">
        <v>2.0389473684210516E-3</v>
      </c>
      <c r="U149" s="231">
        <v>2.9589473684210537E-2</v>
      </c>
      <c r="V149" s="231">
        <v>21.536842105263126</v>
      </c>
      <c r="W149" s="231">
        <v>4.2884210526315789E-2</v>
      </c>
      <c r="X149" s="231">
        <v>12.298947368421061</v>
      </c>
      <c r="Y149" s="231">
        <v>0.72389473684210481</v>
      </c>
      <c r="Z149" s="231">
        <v>8.0000000000000007E-5</v>
      </c>
      <c r="AA149" s="231">
        <v>1.3189473684210536E-3</v>
      </c>
      <c r="AB149" s="231">
        <v>1.5237894736842096E-2</v>
      </c>
      <c r="AC149" s="231">
        <v>7.0884210526315794</v>
      </c>
      <c r="AD149" s="231">
        <v>5.8E-4</v>
      </c>
      <c r="AE149" s="231">
        <v>2.6778947368421023E-4</v>
      </c>
      <c r="AF149" s="231">
        <v>19.621052631578962</v>
      </c>
      <c r="AG149" s="231">
        <v>2.5347368421052595E-4</v>
      </c>
      <c r="AH149" s="231">
        <v>3.1157894736842079E-2</v>
      </c>
      <c r="AI149" s="231">
        <v>9.8631578947368306E-2</v>
      </c>
      <c r="AK149" s="223"/>
    </row>
    <row r="150" spans="1:37" ht="14.25" customHeight="1" x14ac:dyDescent="0.2">
      <c r="A150" s="240">
        <v>42225.614584722221</v>
      </c>
      <c r="B150" s="223">
        <v>1750</v>
      </c>
      <c r="C150" s="227">
        <f t="shared" si="37"/>
        <v>44604000.000000007</v>
      </c>
      <c r="D150" s="227">
        <f t="shared" si="38"/>
        <v>152.93757800000012</v>
      </c>
      <c r="E150" s="228">
        <f t="shared" si="39"/>
        <v>45.217577999999925</v>
      </c>
      <c r="F150" s="239">
        <f t="shared" si="40"/>
        <v>1.4175779999999918</v>
      </c>
      <c r="G150" s="239">
        <f t="shared" si="41"/>
        <v>107.72000000000014</v>
      </c>
      <c r="H150" s="241">
        <v>2</v>
      </c>
      <c r="I150" s="221"/>
      <c r="J150" s="221"/>
      <c r="L150" s="231">
        <v>22.399999999999967</v>
      </c>
      <c r="M150" s="231">
        <v>4.0000000000000002E-4</v>
      </c>
      <c r="N150" s="231">
        <v>5.7600000000000064E-3</v>
      </c>
      <c r="O150" s="231">
        <v>0.46800000000000019</v>
      </c>
      <c r="P150" s="231">
        <v>1.5799999999999998E-3</v>
      </c>
      <c r="Q150" s="231">
        <v>1.7999999999999996E-4</v>
      </c>
      <c r="R150" s="231">
        <v>68.800000000000125</v>
      </c>
      <c r="S150" s="231">
        <v>2.9399999999999982E-3</v>
      </c>
      <c r="T150" s="231">
        <v>2.079999999999999E-3</v>
      </c>
      <c r="U150" s="231">
        <v>2.9400000000000009E-2</v>
      </c>
      <c r="V150" s="231">
        <v>21.399999999999967</v>
      </c>
      <c r="W150" s="231">
        <v>4.2599999999999999E-2</v>
      </c>
      <c r="X150" s="231">
        <v>12.260000000000009</v>
      </c>
      <c r="Y150" s="231">
        <v>0.71799999999999953</v>
      </c>
      <c r="Z150" s="231">
        <v>8.0000000000000007E-5</v>
      </c>
      <c r="AA150" s="231">
        <v>1.3200000000000011E-3</v>
      </c>
      <c r="AB150" s="231">
        <v>1.513999999999999E-2</v>
      </c>
      <c r="AC150" s="231">
        <v>7.0600000000000005</v>
      </c>
      <c r="AD150" s="231">
        <v>5.8E-4</v>
      </c>
      <c r="AE150" s="231">
        <v>2.6599999999999969E-4</v>
      </c>
      <c r="AF150" s="231">
        <v>19.600000000000016</v>
      </c>
      <c r="AG150" s="231">
        <v>2.5199999999999962E-4</v>
      </c>
      <c r="AH150" s="231">
        <v>3.0999999999999972E-2</v>
      </c>
      <c r="AI150" s="231">
        <v>9.7999999999999879E-2</v>
      </c>
      <c r="AK150" s="223"/>
    </row>
    <row r="151" spans="1:37" ht="14.25" customHeight="1" x14ac:dyDescent="0.2">
      <c r="A151" s="240">
        <v>42225.625001446759</v>
      </c>
      <c r="B151" s="223">
        <v>1780</v>
      </c>
      <c r="C151" s="227">
        <f t="shared" si="37"/>
        <v>45368640.000000007</v>
      </c>
      <c r="D151" s="227">
        <f t="shared" si="38"/>
        <v>152.39712789473697</v>
      </c>
      <c r="E151" s="228">
        <f t="shared" si="39"/>
        <v>44.933969999999917</v>
      </c>
      <c r="F151" s="239">
        <f t="shared" si="40"/>
        <v>1.407654210526303</v>
      </c>
      <c r="G151" s="239">
        <f t="shared" si="41"/>
        <v>107.46315789473699</v>
      </c>
      <c r="H151" s="241">
        <v>2</v>
      </c>
      <c r="I151" s="221"/>
      <c r="J151" s="221"/>
      <c r="L151" s="231">
        <v>22.263157894736807</v>
      </c>
      <c r="M151" s="231">
        <v>4.0000000000000002E-4</v>
      </c>
      <c r="N151" s="231">
        <v>5.7315789473684278E-3</v>
      </c>
      <c r="O151" s="231">
        <v>0.46526315789473704</v>
      </c>
      <c r="P151" s="231">
        <v>1.5684210526315787E-3</v>
      </c>
      <c r="Q151" s="231">
        <v>1.7947368421052627E-4</v>
      </c>
      <c r="R151" s="231">
        <v>68.631578947368553</v>
      </c>
      <c r="S151" s="231">
        <v>3.0105263157894717E-3</v>
      </c>
      <c r="T151" s="231">
        <v>2.1210526315789463E-3</v>
      </c>
      <c r="U151" s="231">
        <v>2.9210526315789482E-2</v>
      </c>
      <c r="V151" s="231">
        <v>21.263157894736807</v>
      </c>
      <c r="W151" s="231">
        <v>4.2315789473684209E-2</v>
      </c>
      <c r="X151" s="231">
        <v>12.221052631578956</v>
      </c>
      <c r="Y151" s="231">
        <v>0.71210526315789424</v>
      </c>
      <c r="Z151" s="231">
        <v>8.0000000000000007E-5</v>
      </c>
      <c r="AA151" s="231">
        <v>1.3210526315789485E-3</v>
      </c>
      <c r="AB151" s="231">
        <v>1.5042105263157884E-2</v>
      </c>
      <c r="AC151" s="231">
        <v>7.0315789473684216</v>
      </c>
      <c r="AD151" s="231">
        <v>5.8E-4</v>
      </c>
      <c r="AE151" s="231">
        <v>2.6421052631578915E-4</v>
      </c>
      <c r="AF151" s="231">
        <v>19.578947368421069</v>
      </c>
      <c r="AG151" s="231">
        <v>2.5052631578947329E-4</v>
      </c>
      <c r="AH151" s="231">
        <v>3.0842105263157865E-2</v>
      </c>
      <c r="AI151" s="231">
        <v>9.7368421052631451E-2</v>
      </c>
      <c r="AK151" s="223"/>
    </row>
    <row r="152" spans="1:37" ht="14.25" customHeight="1" x14ac:dyDescent="0.2">
      <c r="A152" s="240">
        <v>42225.635418171296</v>
      </c>
      <c r="B152" s="223">
        <v>1740</v>
      </c>
      <c r="C152" s="227">
        <f t="shared" si="37"/>
        <v>44349120</v>
      </c>
      <c r="D152" s="227">
        <f t="shared" si="38"/>
        <v>151.85667778947376</v>
      </c>
      <c r="E152" s="228">
        <f t="shared" si="39"/>
        <v>44.650361999999923</v>
      </c>
      <c r="F152" s="239">
        <f t="shared" si="40"/>
        <v>1.3977304210526285</v>
      </c>
      <c r="G152" s="239">
        <f t="shared" si="41"/>
        <v>107.20631578947385</v>
      </c>
      <c r="H152" s="241">
        <v>2</v>
      </c>
      <c r="I152" s="221"/>
      <c r="J152" s="221"/>
      <c r="L152" s="231">
        <v>22.126315789473647</v>
      </c>
      <c r="M152" s="231">
        <v>4.0000000000000002E-4</v>
      </c>
      <c r="N152" s="231">
        <v>5.7031578947368492E-3</v>
      </c>
      <c r="O152" s="231">
        <v>0.4625263157894739</v>
      </c>
      <c r="P152" s="231">
        <v>1.5568421052631577E-3</v>
      </c>
      <c r="Q152" s="231">
        <v>1.7894736842105258E-4</v>
      </c>
      <c r="R152" s="231">
        <v>68.46315789473698</v>
      </c>
      <c r="S152" s="231">
        <v>3.0810526315789453E-3</v>
      </c>
      <c r="T152" s="231">
        <v>2.1621052631578936E-3</v>
      </c>
      <c r="U152" s="231">
        <v>2.9021052631578954E-2</v>
      </c>
      <c r="V152" s="231">
        <v>21.126315789473647</v>
      </c>
      <c r="W152" s="231">
        <v>4.203157894736842E-2</v>
      </c>
      <c r="X152" s="231">
        <v>12.182105263157904</v>
      </c>
      <c r="Y152" s="231">
        <v>0.70621052631578896</v>
      </c>
      <c r="Z152" s="231">
        <v>8.0000000000000007E-5</v>
      </c>
      <c r="AA152" s="231">
        <v>1.3221052631578959E-3</v>
      </c>
      <c r="AB152" s="231">
        <v>1.4944210526315779E-2</v>
      </c>
      <c r="AC152" s="231">
        <v>7.0031578947368427</v>
      </c>
      <c r="AD152" s="231">
        <v>5.8E-4</v>
      </c>
      <c r="AE152" s="231">
        <v>2.6242105263157861E-4</v>
      </c>
      <c r="AF152" s="231">
        <v>19.557894736842123</v>
      </c>
      <c r="AG152" s="231">
        <v>2.4905263157894695E-4</v>
      </c>
      <c r="AH152" s="231">
        <v>3.0684210526315758E-2</v>
      </c>
      <c r="AI152" s="231">
        <v>9.6736842105263024E-2</v>
      </c>
      <c r="AK152" s="223"/>
    </row>
    <row r="153" spans="1:37" ht="14.25" customHeight="1" x14ac:dyDescent="0.2">
      <c r="A153" s="240">
        <v>42225.645834895833</v>
      </c>
      <c r="B153" s="223">
        <v>1720</v>
      </c>
      <c r="C153" s="227">
        <f t="shared" si="37"/>
        <v>43839360</v>
      </c>
      <c r="D153" s="227">
        <f t="shared" si="38"/>
        <v>151.31622768421062</v>
      </c>
      <c r="E153" s="228">
        <f t="shared" si="39"/>
        <v>44.366753999999915</v>
      </c>
      <c r="F153" s="239">
        <f t="shared" si="40"/>
        <v>1.3878066315789397</v>
      </c>
      <c r="G153" s="239">
        <f t="shared" si="41"/>
        <v>106.94947368421069</v>
      </c>
      <c r="H153" s="241">
        <v>2</v>
      </c>
      <c r="I153" s="221"/>
      <c r="J153" s="221"/>
      <c r="L153" s="231">
        <v>21.989473684210488</v>
      </c>
      <c r="M153" s="231">
        <v>4.0000000000000002E-4</v>
      </c>
      <c r="N153" s="231">
        <v>5.6747368421052706E-3</v>
      </c>
      <c r="O153" s="231">
        <v>0.45978947368421075</v>
      </c>
      <c r="P153" s="231">
        <v>1.5452631578947366E-3</v>
      </c>
      <c r="Q153" s="231">
        <v>1.784210526315789E-4</v>
      </c>
      <c r="R153" s="231">
        <v>68.294736842105408</v>
      </c>
      <c r="S153" s="231">
        <v>3.1515789473684189E-3</v>
      </c>
      <c r="T153" s="231">
        <v>2.2031578947368409E-3</v>
      </c>
      <c r="U153" s="231">
        <v>2.8831578947368427E-2</v>
      </c>
      <c r="V153" s="231">
        <v>20.989473684210488</v>
      </c>
      <c r="W153" s="231">
        <v>4.174736842105263E-2</v>
      </c>
      <c r="X153" s="231">
        <v>12.143157894736852</v>
      </c>
      <c r="Y153" s="231">
        <v>0.70031578947368367</v>
      </c>
      <c r="Z153" s="231">
        <v>8.0000000000000007E-5</v>
      </c>
      <c r="AA153" s="231">
        <v>1.3231578947368434E-3</v>
      </c>
      <c r="AB153" s="231">
        <v>1.4846315789473673E-2</v>
      </c>
      <c r="AC153" s="231">
        <v>6.9747368421052638</v>
      </c>
      <c r="AD153" s="231">
        <v>5.8E-4</v>
      </c>
      <c r="AE153" s="231">
        <v>2.6063157894736807E-4</v>
      </c>
      <c r="AF153" s="231">
        <v>19.536842105263176</v>
      </c>
      <c r="AG153" s="231">
        <v>2.4757894736842062E-4</v>
      </c>
      <c r="AH153" s="231">
        <v>3.0526315789473651E-2</v>
      </c>
      <c r="AI153" s="231">
        <v>9.6105263157894597E-2</v>
      </c>
      <c r="AK153" s="223"/>
    </row>
    <row r="154" spans="1:37" ht="14.25" customHeight="1" x14ac:dyDescent="0.2">
      <c r="A154" s="240">
        <v>42225.65625162037</v>
      </c>
      <c r="B154" s="223">
        <v>1720</v>
      </c>
      <c r="C154" s="227">
        <f t="shared" si="37"/>
        <v>43839360</v>
      </c>
      <c r="D154" s="227">
        <f t="shared" si="38"/>
        <v>150.7757775789475</v>
      </c>
      <c r="E154" s="228">
        <f t="shared" si="39"/>
        <v>44.083145999999907</v>
      </c>
      <c r="F154" s="239">
        <f t="shared" si="40"/>
        <v>1.3778828421052509</v>
      </c>
      <c r="G154" s="239">
        <f t="shared" si="41"/>
        <v>106.69263157894756</v>
      </c>
      <c r="H154" s="241">
        <v>2</v>
      </c>
      <c r="I154" s="221"/>
      <c r="J154" s="221"/>
      <c r="L154" s="231">
        <v>21.852631578947328</v>
      </c>
      <c r="M154" s="231">
        <v>4.0000000000000002E-4</v>
      </c>
      <c r="N154" s="231">
        <v>5.646315789473692E-3</v>
      </c>
      <c r="O154" s="231">
        <v>0.4570526315789476</v>
      </c>
      <c r="P154" s="231">
        <v>1.5336842105263156E-3</v>
      </c>
      <c r="Q154" s="231">
        <v>1.7789473684210521E-4</v>
      </c>
      <c r="R154" s="231">
        <v>68.126315789473836</v>
      </c>
      <c r="S154" s="231">
        <v>3.2221052631578925E-3</v>
      </c>
      <c r="T154" s="231">
        <v>2.2442105263157882E-3</v>
      </c>
      <c r="U154" s="231">
        <v>2.8642105263157899E-2</v>
      </c>
      <c r="V154" s="231">
        <v>20.852631578947328</v>
      </c>
      <c r="W154" s="231">
        <v>4.1463157894736841E-2</v>
      </c>
      <c r="X154" s="231">
        <v>12.1042105263158</v>
      </c>
      <c r="Y154" s="231">
        <v>0.69442105263157838</v>
      </c>
      <c r="Z154" s="231">
        <v>8.0000000000000007E-5</v>
      </c>
      <c r="AA154" s="231">
        <v>1.3242105263157908E-3</v>
      </c>
      <c r="AB154" s="231">
        <v>1.4748421052631567E-2</v>
      </c>
      <c r="AC154" s="231">
        <v>6.9463157894736849</v>
      </c>
      <c r="AD154" s="231">
        <v>5.8E-4</v>
      </c>
      <c r="AE154" s="231">
        <v>2.5884210526315752E-4</v>
      </c>
      <c r="AF154" s="231">
        <v>19.515789473684229</v>
      </c>
      <c r="AG154" s="231">
        <v>2.4610526315789428E-4</v>
      </c>
      <c r="AH154" s="231">
        <v>3.0368421052631545E-2</v>
      </c>
      <c r="AI154" s="231">
        <v>9.5473684210526169E-2</v>
      </c>
      <c r="AK154" s="223"/>
    </row>
    <row r="155" spans="1:37" ht="14.25" customHeight="1" x14ac:dyDescent="0.2">
      <c r="A155" s="240">
        <v>42225.666668344908</v>
      </c>
      <c r="B155" s="223">
        <v>1740</v>
      </c>
      <c r="C155" s="227">
        <f t="shared" si="37"/>
        <v>44349120</v>
      </c>
      <c r="D155" s="227">
        <f t="shared" si="38"/>
        <v>150.23532747368432</v>
      </c>
      <c r="E155" s="228">
        <f t="shared" si="39"/>
        <v>43.799537999999913</v>
      </c>
      <c r="F155" s="239">
        <f t="shared" si="40"/>
        <v>1.3679590526315764</v>
      </c>
      <c r="G155" s="239">
        <f t="shared" si="41"/>
        <v>106.43578947368439</v>
      </c>
      <c r="H155" s="241">
        <v>2</v>
      </c>
      <c r="I155" s="221"/>
      <c r="J155" s="221"/>
      <c r="L155" s="231">
        <v>21.715789473684168</v>
      </c>
      <c r="M155" s="231">
        <v>4.0000000000000002E-4</v>
      </c>
      <c r="N155" s="231">
        <v>5.6178947368421134E-3</v>
      </c>
      <c r="O155" s="231">
        <v>0.45431578947368445</v>
      </c>
      <c r="P155" s="231">
        <v>1.5221052631578945E-3</v>
      </c>
      <c r="Q155" s="231">
        <v>1.7736842105263152E-4</v>
      </c>
      <c r="R155" s="231">
        <v>67.957894736842263</v>
      </c>
      <c r="S155" s="231">
        <v>3.292631578947366E-3</v>
      </c>
      <c r="T155" s="231">
        <v>2.2852631578947355E-3</v>
      </c>
      <c r="U155" s="231">
        <v>2.8452631578947372E-2</v>
      </c>
      <c r="V155" s="231">
        <v>20.715789473684168</v>
      </c>
      <c r="W155" s="231">
        <v>4.1178947368421051E-2</v>
      </c>
      <c r="X155" s="231">
        <v>12.065263157894748</v>
      </c>
      <c r="Y155" s="231">
        <v>0.6885263157894731</v>
      </c>
      <c r="Z155" s="231">
        <v>8.0000000000000007E-5</v>
      </c>
      <c r="AA155" s="231">
        <v>1.3252631578947382E-3</v>
      </c>
      <c r="AB155" s="231">
        <v>1.4650526315789461E-2</v>
      </c>
      <c r="AC155" s="231">
        <v>6.917894736842106</v>
      </c>
      <c r="AD155" s="231">
        <v>5.8E-4</v>
      </c>
      <c r="AE155" s="231">
        <v>2.5705263157894698E-4</v>
      </c>
      <c r="AF155" s="231">
        <v>19.494736842105283</v>
      </c>
      <c r="AG155" s="231">
        <v>2.4463157894736795E-4</v>
      </c>
      <c r="AH155" s="231">
        <v>3.0210526315789438E-2</v>
      </c>
      <c r="AI155" s="231">
        <v>9.4842105263157742E-2</v>
      </c>
      <c r="AK155" s="223"/>
    </row>
    <row r="156" spans="1:37" ht="14.25" customHeight="1" x14ac:dyDescent="0.2">
      <c r="A156" s="240">
        <v>42225.677085069445</v>
      </c>
      <c r="B156" s="223">
        <v>1750</v>
      </c>
      <c r="C156" s="227">
        <f t="shared" si="37"/>
        <v>44604000.000000007</v>
      </c>
      <c r="D156" s="227">
        <f t="shared" si="38"/>
        <v>149.69487736842115</v>
      </c>
      <c r="E156" s="228">
        <f t="shared" si="39"/>
        <v>43.515929999999912</v>
      </c>
      <c r="F156" s="239">
        <f t="shared" si="40"/>
        <v>1.3580352631578947</v>
      </c>
      <c r="G156" s="239">
        <f t="shared" si="41"/>
        <v>106.17894736842126</v>
      </c>
      <c r="H156" s="241">
        <v>2</v>
      </c>
      <c r="I156" s="221"/>
      <c r="J156" s="221"/>
      <c r="L156" s="231">
        <v>21.578947368421009</v>
      </c>
      <c r="M156" s="231">
        <v>4.0000000000000002E-4</v>
      </c>
      <c r="N156" s="231">
        <v>5.5894736842105348E-3</v>
      </c>
      <c r="O156" s="231">
        <v>0.4515789473684213</v>
      </c>
      <c r="P156" s="231">
        <v>1.5105263157894734E-3</v>
      </c>
      <c r="Q156" s="231">
        <v>1.7684210526315784E-4</v>
      </c>
      <c r="R156" s="231">
        <v>67.789473684210691</v>
      </c>
      <c r="S156" s="231">
        <v>3.3631578947368396E-3</v>
      </c>
      <c r="T156" s="231">
        <v>2.3263157894736828E-3</v>
      </c>
      <c r="U156" s="231">
        <v>2.8263157894736844E-2</v>
      </c>
      <c r="V156" s="231">
        <v>20.578947368421009</v>
      </c>
      <c r="W156" s="231">
        <v>4.0894736842105261E-2</v>
      </c>
      <c r="X156" s="231">
        <v>12.026315789473696</v>
      </c>
      <c r="Y156" s="231">
        <v>0.68263157894736781</v>
      </c>
      <c r="Z156" s="231">
        <v>8.0000000000000007E-5</v>
      </c>
      <c r="AA156" s="231">
        <v>1.3263157894736856E-3</v>
      </c>
      <c r="AB156" s="231">
        <v>1.4552631578947355E-2</v>
      </c>
      <c r="AC156" s="231">
        <v>6.8894736842105271</v>
      </c>
      <c r="AD156" s="231">
        <v>5.8E-4</v>
      </c>
      <c r="AE156" s="231">
        <v>2.5526315789473644E-4</v>
      </c>
      <c r="AF156" s="231">
        <v>19.473684210526336</v>
      </c>
      <c r="AG156" s="231">
        <v>2.4315789473684164E-4</v>
      </c>
      <c r="AH156" s="231">
        <v>3.0052631578947331E-2</v>
      </c>
      <c r="AI156" s="231">
        <v>9.4210526315789314E-2</v>
      </c>
      <c r="AK156" s="223"/>
    </row>
    <row r="157" spans="1:37" ht="14.25" customHeight="1" x14ac:dyDescent="0.2">
      <c r="A157" s="240">
        <v>42225.687501793982</v>
      </c>
      <c r="B157" s="223">
        <v>1740</v>
      </c>
      <c r="C157" s="227">
        <f t="shared" si="37"/>
        <v>44349120</v>
      </c>
      <c r="D157" s="227">
        <f t="shared" si="38"/>
        <v>149.154427263158</v>
      </c>
      <c r="E157" s="228">
        <f t="shared" si="39"/>
        <v>43.232321999999897</v>
      </c>
      <c r="F157" s="239">
        <f t="shared" si="40"/>
        <v>1.3481114736841988</v>
      </c>
      <c r="G157" s="239">
        <f t="shared" si="41"/>
        <v>105.9221052631581</v>
      </c>
      <c r="H157" s="241">
        <v>2</v>
      </c>
      <c r="I157" s="221"/>
      <c r="J157" s="221"/>
      <c r="L157" s="231">
        <v>21.442105263157849</v>
      </c>
      <c r="M157" s="231">
        <v>4.0000000000000002E-4</v>
      </c>
      <c r="N157" s="231">
        <v>5.5610526315789562E-3</v>
      </c>
      <c r="O157" s="231">
        <v>0.44884210526315815</v>
      </c>
      <c r="P157" s="231">
        <v>1.4989473684210524E-3</v>
      </c>
      <c r="Q157" s="231">
        <v>1.7631578947368415E-4</v>
      </c>
      <c r="R157" s="231">
        <v>67.621052631579118</v>
      </c>
      <c r="S157" s="231">
        <v>3.4336842105263132E-3</v>
      </c>
      <c r="T157" s="231">
        <v>2.3673684210526302E-3</v>
      </c>
      <c r="U157" s="231">
        <v>2.8073684210526317E-2</v>
      </c>
      <c r="V157" s="231">
        <v>20.442105263157849</v>
      </c>
      <c r="W157" s="231">
        <v>4.0610526315789472E-2</v>
      </c>
      <c r="X157" s="231">
        <v>11.987368421052643</v>
      </c>
      <c r="Y157" s="231">
        <v>0.67673684210526253</v>
      </c>
      <c r="Z157" s="231">
        <v>8.0000000000000007E-5</v>
      </c>
      <c r="AA157" s="231">
        <v>1.3273684210526331E-3</v>
      </c>
      <c r="AB157" s="231">
        <v>1.4454736842105249E-2</v>
      </c>
      <c r="AC157" s="231">
        <v>6.8610526315789482</v>
      </c>
      <c r="AD157" s="231">
        <v>5.8E-4</v>
      </c>
      <c r="AE157" s="231">
        <v>2.534736842105259E-4</v>
      </c>
      <c r="AF157" s="231">
        <v>19.45263157894739</v>
      </c>
      <c r="AG157" s="231">
        <v>2.4168421052631533E-4</v>
      </c>
      <c r="AH157" s="231">
        <v>2.9894736842105224E-2</v>
      </c>
      <c r="AI157" s="231">
        <v>9.3578947368420887E-2</v>
      </c>
      <c r="AK157" s="223"/>
    </row>
    <row r="158" spans="1:37" ht="14.25" customHeight="1" x14ac:dyDescent="0.2">
      <c r="A158" s="240">
        <v>42225.697918518519</v>
      </c>
      <c r="B158" s="223">
        <v>1740</v>
      </c>
      <c r="C158" s="227">
        <f t="shared" si="37"/>
        <v>44349120</v>
      </c>
      <c r="D158" s="227">
        <f t="shared" si="38"/>
        <v>148.61397715789485</v>
      </c>
      <c r="E158" s="228">
        <f t="shared" si="39"/>
        <v>42.948713999999896</v>
      </c>
      <c r="F158" s="239">
        <f t="shared" si="40"/>
        <v>1.3381876842105171</v>
      </c>
      <c r="G158" s="239">
        <f t="shared" si="41"/>
        <v>105.66526315789494</v>
      </c>
      <c r="H158" s="241">
        <v>2</v>
      </c>
      <c r="I158" s="221"/>
      <c r="J158" s="221"/>
      <c r="L158" s="231">
        <v>21.305263157894689</v>
      </c>
      <c r="M158" s="231">
        <v>4.0000000000000002E-4</v>
      </c>
      <c r="N158" s="231">
        <v>5.5326315789473775E-3</v>
      </c>
      <c r="O158" s="231">
        <v>0.446105263157895</v>
      </c>
      <c r="P158" s="231">
        <v>1.4873684210526313E-3</v>
      </c>
      <c r="Q158" s="231">
        <v>1.7578947368421046E-4</v>
      </c>
      <c r="R158" s="231">
        <v>67.452631578947546</v>
      </c>
      <c r="S158" s="231">
        <v>3.5042105263157868E-3</v>
      </c>
      <c r="T158" s="231">
        <v>2.4084210526315775E-3</v>
      </c>
      <c r="U158" s="231">
        <v>2.7884210526315789E-2</v>
      </c>
      <c r="V158" s="231">
        <v>20.305263157894689</v>
      </c>
      <c r="W158" s="231">
        <v>4.0326315789473682E-2</v>
      </c>
      <c r="X158" s="231">
        <v>11.948421052631591</v>
      </c>
      <c r="Y158" s="231">
        <v>0.67084210526315724</v>
      </c>
      <c r="Z158" s="231">
        <v>8.0000000000000007E-5</v>
      </c>
      <c r="AA158" s="231">
        <v>1.3284210526315805E-3</v>
      </c>
      <c r="AB158" s="231">
        <v>1.4356842105263144E-2</v>
      </c>
      <c r="AC158" s="231">
        <v>6.8326315789473693</v>
      </c>
      <c r="AD158" s="231">
        <v>5.8E-4</v>
      </c>
      <c r="AE158" s="231">
        <v>2.5168421052631536E-4</v>
      </c>
      <c r="AF158" s="231">
        <v>19.431578947368443</v>
      </c>
      <c r="AG158" s="231">
        <v>2.4021052631578903E-4</v>
      </c>
      <c r="AH158" s="231">
        <v>2.9736842105263117E-2</v>
      </c>
      <c r="AI158" s="231">
        <v>9.2947368421052459E-2</v>
      </c>
      <c r="AK158" s="223"/>
    </row>
    <row r="159" spans="1:37" ht="14.25" customHeight="1" x14ac:dyDescent="0.2">
      <c r="A159" s="240">
        <v>42225.708335243056</v>
      </c>
      <c r="B159" s="223">
        <v>1740</v>
      </c>
      <c r="C159" s="227">
        <f t="shared" si="37"/>
        <v>44349120</v>
      </c>
      <c r="D159" s="227">
        <f t="shared" si="38"/>
        <v>148.0735270526317</v>
      </c>
      <c r="E159" s="228">
        <f t="shared" si="39"/>
        <v>42.665105999999902</v>
      </c>
      <c r="F159" s="239">
        <f t="shared" si="40"/>
        <v>1.3282638947368426</v>
      </c>
      <c r="G159" s="239">
        <f t="shared" si="41"/>
        <v>105.40842105263179</v>
      </c>
      <c r="H159" s="241">
        <v>2</v>
      </c>
      <c r="I159" s="221"/>
      <c r="J159" s="221"/>
      <c r="L159" s="231">
        <v>21.16842105263153</v>
      </c>
      <c r="M159" s="231">
        <v>4.0000000000000002E-4</v>
      </c>
      <c r="N159" s="231">
        <v>5.5042105263157989E-3</v>
      </c>
      <c r="O159" s="231">
        <v>0.44336842105263186</v>
      </c>
      <c r="P159" s="231">
        <v>1.4757894736842103E-3</v>
      </c>
      <c r="Q159" s="231">
        <v>1.7526315789473677E-4</v>
      </c>
      <c r="R159" s="231">
        <v>67.284210526315974</v>
      </c>
      <c r="S159" s="231">
        <v>3.5747368421052603E-3</v>
      </c>
      <c r="T159" s="231">
        <v>2.4494736842105248E-3</v>
      </c>
      <c r="U159" s="231">
        <v>2.7694736842105262E-2</v>
      </c>
      <c r="V159" s="231">
        <v>20.16842105263153</v>
      </c>
      <c r="W159" s="231">
        <v>4.0042105263157893E-2</v>
      </c>
      <c r="X159" s="231">
        <v>11.909473684210539</v>
      </c>
      <c r="Y159" s="231">
        <v>0.66494736842105195</v>
      </c>
      <c r="Z159" s="231">
        <v>8.0000000000000007E-5</v>
      </c>
      <c r="AA159" s="231">
        <v>1.3294736842105279E-3</v>
      </c>
      <c r="AB159" s="231">
        <v>1.4258947368421038E-2</v>
      </c>
      <c r="AC159" s="231">
        <v>6.8042105263157904</v>
      </c>
      <c r="AD159" s="231">
        <v>5.8E-4</v>
      </c>
      <c r="AE159" s="231">
        <v>2.4989473684210482E-4</v>
      </c>
      <c r="AF159" s="231">
        <v>19.410526315789497</v>
      </c>
      <c r="AG159" s="231">
        <v>2.3873684210526272E-4</v>
      </c>
      <c r="AH159" s="231">
        <v>2.957894736842101E-2</v>
      </c>
      <c r="AI159" s="231">
        <v>9.2315789473684032E-2</v>
      </c>
      <c r="AK159" s="223"/>
    </row>
    <row r="160" spans="1:37" ht="14.25" customHeight="1" x14ac:dyDescent="0.2">
      <c r="A160" s="240">
        <v>42225.718751967594</v>
      </c>
      <c r="B160" s="223">
        <v>1740</v>
      </c>
      <c r="C160" s="227">
        <f t="shared" si="37"/>
        <v>44349120</v>
      </c>
      <c r="D160" s="227">
        <f t="shared" si="38"/>
        <v>147.53307694736856</v>
      </c>
      <c r="E160" s="228">
        <f t="shared" si="39"/>
        <v>42.381497999999894</v>
      </c>
      <c r="F160" s="239">
        <f t="shared" si="40"/>
        <v>1.3183401052631538</v>
      </c>
      <c r="G160" s="239">
        <f t="shared" si="41"/>
        <v>105.15157894736865</v>
      </c>
      <c r="H160" s="241">
        <v>2</v>
      </c>
      <c r="I160" s="221"/>
      <c r="J160" s="221"/>
      <c r="L160" s="231">
        <v>21.03157894736837</v>
      </c>
      <c r="M160" s="231">
        <v>4.0000000000000002E-4</v>
      </c>
      <c r="N160" s="231">
        <v>5.4757894736842203E-3</v>
      </c>
      <c r="O160" s="231">
        <v>0.44063157894736871</v>
      </c>
      <c r="P160" s="231">
        <v>1.4642105263157892E-3</v>
      </c>
      <c r="Q160" s="231">
        <v>1.7473684210526309E-4</v>
      </c>
      <c r="R160" s="231">
        <v>67.115789473684401</v>
      </c>
      <c r="S160" s="231">
        <v>3.6452631578947339E-3</v>
      </c>
      <c r="T160" s="231">
        <v>2.4905263157894721E-3</v>
      </c>
      <c r="U160" s="231">
        <v>2.7505263157894734E-2</v>
      </c>
      <c r="V160" s="231">
        <v>20.03157894736837</v>
      </c>
      <c r="W160" s="231">
        <v>3.9757894736842103E-2</v>
      </c>
      <c r="X160" s="231">
        <v>11.870526315789487</v>
      </c>
      <c r="Y160" s="231">
        <v>0.65905263157894667</v>
      </c>
      <c r="Z160" s="231">
        <v>8.0000000000000007E-5</v>
      </c>
      <c r="AA160" s="231">
        <v>1.3305263157894754E-3</v>
      </c>
      <c r="AB160" s="231">
        <v>1.4161052631578932E-2</v>
      </c>
      <c r="AC160" s="231">
        <v>6.7757894736842115</v>
      </c>
      <c r="AD160" s="231">
        <v>5.8E-4</v>
      </c>
      <c r="AE160" s="231">
        <v>2.4810526315789428E-4</v>
      </c>
      <c r="AF160" s="231">
        <v>19.38947368421055</v>
      </c>
      <c r="AG160" s="231">
        <v>2.3726315789473641E-4</v>
      </c>
      <c r="AH160" s="231">
        <v>2.9421052631578903E-2</v>
      </c>
      <c r="AI160" s="231">
        <v>9.1684210526315604E-2</v>
      </c>
      <c r="AK160" s="223"/>
    </row>
    <row r="161" spans="1:37" ht="14.25" customHeight="1" x14ac:dyDescent="0.2">
      <c r="A161" s="240">
        <v>42225.729168692131</v>
      </c>
      <c r="B161" s="223">
        <v>1750</v>
      </c>
      <c r="C161" s="227">
        <f t="shared" si="37"/>
        <v>44604000.000000007</v>
      </c>
      <c r="D161" s="227">
        <f t="shared" si="38"/>
        <v>146.99262684210538</v>
      </c>
      <c r="E161" s="228">
        <f t="shared" si="39"/>
        <v>42.097889999999893</v>
      </c>
      <c r="F161" s="239">
        <f t="shared" si="40"/>
        <v>1.3084163157894722</v>
      </c>
      <c r="G161" s="239">
        <f t="shared" si="41"/>
        <v>104.89473684210549</v>
      </c>
      <c r="H161" s="241">
        <v>2</v>
      </c>
      <c r="I161" s="221"/>
      <c r="J161" s="221"/>
      <c r="L161" s="231">
        <v>20.89473684210521</v>
      </c>
      <c r="M161" s="231">
        <v>4.0000000000000002E-4</v>
      </c>
      <c r="N161" s="231">
        <v>5.4473684210526417E-3</v>
      </c>
      <c r="O161" s="231">
        <v>0.43789473684210556</v>
      </c>
      <c r="P161" s="231">
        <v>1.4526315789473681E-3</v>
      </c>
      <c r="Q161" s="231">
        <v>1.742105263157894E-4</v>
      </c>
      <c r="R161" s="231">
        <v>66.947368421052829</v>
      </c>
      <c r="S161" s="231">
        <v>3.7157894736842075E-3</v>
      </c>
      <c r="T161" s="231">
        <v>2.5315789473684194E-3</v>
      </c>
      <c r="U161" s="231">
        <v>2.7315789473684206E-2</v>
      </c>
      <c r="V161" s="231">
        <v>19.89473684210521</v>
      </c>
      <c r="W161" s="231">
        <v>3.9473684210526314E-2</v>
      </c>
      <c r="X161" s="231">
        <v>11.831578947368435</v>
      </c>
      <c r="Y161" s="231">
        <v>0.65315789473684138</v>
      </c>
      <c r="Z161" s="231">
        <v>8.0000000000000007E-5</v>
      </c>
      <c r="AA161" s="231">
        <v>1.3315789473684228E-3</v>
      </c>
      <c r="AB161" s="231">
        <v>1.4063157894736826E-2</v>
      </c>
      <c r="AC161" s="231">
        <v>6.7473684210526326</v>
      </c>
      <c r="AD161" s="231">
        <v>5.8E-4</v>
      </c>
      <c r="AE161" s="231">
        <v>2.4631578947368374E-4</v>
      </c>
      <c r="AF161" s="231">
        <v>19.368421052631604</v>
      </c>
      <c r="AG161" s="231">
        <v>2.357894736842101E-4</v>
      </c>
      <c r="AH161" s="231">
        <v>2.9263157894736797E-2</v>
      </c>
      <c r="AI161" s="231">
        <v>9.1052631578947177E-2</v>
      </c>
      <c r="AK161" s="223"/>
    </row>
    <row r="162" spans="1:37" ht="14.25" customHeight="1" x14ac:dyDescent="0.2">
      <c r="A162" s="240">
        <v>42225.739585416668</v>
      </c>
      <c r="B162" s="223">
        <v>1740</v>
      </c>
      <c r="C162" s="227">
        <f t="shared" si="37"/>
        <v>44349120</v>
      </c>
      <c r="D162" s="227">
        <f t="shared" si="38"/>
        <v>146.45217673684223</v>
      </c>
      <c r="E162" s="228">
        <f t="shared" si="39"/>
        <v>41.814281999999885</v>
      </c>
      <c r="F162" s="239">
        <f t="shared" si="40"/>
        <v>1.2984925263157834</v>
      </c>
      <c r="G162" s="239">
        <f t="shared" si="41"/>
        <v>104.63789473684236</v>
      </c>
      <c r="H162" s="241">
        <v>2</v>
      </c>
      <c r="I162" s="221"/>
      <c r="J162" s="221"/>
      <c r="L162" s="231">
        <v>20.757894736842051</v>
      </c>
      <c r="M162" s="231">
        <v>4.0000000000000002E-4</v>
      </c>
      <c r="N162" s="231">
        <v>5.4189473684210631E-3</v>
      </c>
      <c r="O162" s="231">
        <v>0.43515789473684241</v>
      </c>
      <c r="P162" s="231">
        <v>1.4410526315789471E-3</v>
      </c>
      <c r="Q162" s="231">
        <v>1.7368421052631571E-4</v>
      </c>
      <c r="R162" s="231">
        <v>66.778947368421257</v>
      </c>
      <c r="S162" s="231">
        <v>3.786315789473681E-3</v>
      </c>
      <c r="T162" s="231">
        <v>2.5726315789473667E-3</v>
      </c>
      <c r="U162" s="231">
        <v>2.7126315789473679E-2</v>
      </c>
      <c r="V162" s="231">
        <v>19.757894736842051</v>
      </c>
      <c r="W162" s="231">
        <v>3.9189473684210524E-2</v>
      </c>
      <c r="X162" s="231">
        <v>11.792631578947383</v>
      </c>
      <c r="Y162" s="231">
        <v>0.6472631578947361</v>
      </c>
      <c r="Z162" s="231">
        <v>8.0000000000000007E-5</v>
      </c>
      <c r="AA162" s="231">
        <v>1.3326315789473702E-3</v>
      </c>
      <c r="AB162" s="231">
        <v>1.396526315789472E-2</v>
      </c>
      <c r="AC162" s="231">
        <v>6.7189473684210537</v>
      </c>
      <c r="AD162" s="231">
        <v>5.8E-4</v>
      </c>
      <c r="AE162" s="231">
        <v>2.4452631578947319E-4</v>
      </c>
      <c r="AF162" s="231">
        <v>19.347368421052657</v>
      </c>
      <c r="AG162" s="231">
        <v>2.343157894736838E-4</v>
      </c>
      <c r="AH162" s="231">
        <v>2.910526315789469E-2</v>
      </c>
      <c r="AI162" s="231">
        <v>9.0421052631578749E-2</v>
      </c>
      <c r="AK162" s="223"/>
    </row>
    <row r="163" spans="1:37" ht="14.25" customHeight="1" x14ac:dyDescent="0.2">
      <c r="A163" s="240">
        <v>42225.750002141205</v>
      </c>
      <c r="B163" s="223">
        <v>1740</v>
      </c>
      <c r="C163" s="227">
        <f t="shared" si="37"/>
        <v>44349120</v>
      </c>
      <c r="D163" s="227">
        <f t="shared" si="38"/>
        <v>145.91172663157911</v>
      </c>
      <c r="E163" s="228">
        <f t="shared" si="39"/>
        <v>41.530673999999891</v>
      </c>
      <c r="F163" s="239">
        <f t="shared" si="40"/>
        <v>1.2885687368421088</v>
      </c>
      <c r="G163" s="239">
        <f t="shared" si="41"/>
        <v>104.38105263157919</v>
      </c>
      <c r="H163" s="241">
        <v>2</v>
      </c>
      <c r="I163" s="221"/>
      <c r="J163" s="221"/>
      <c r="L163" s="231">
        <v>20.621052631578891</v>
      </c>
      <c r="M163" s="231">
        <v>4.0000000000000002E-4</v>
      </c>
      <c r="N163" s="231">
        <v>5.3905263157894845E-3</v>
      </c>
      <c r="O163" s="231">
        <v>0.43242105263157926</v>
      </c>
      <c r="P163" s="231">
        <v>1.429473684210526E-3</v>
      </c>
      <c r="Q163" s="231">
        <v>1.7315789473684203E-4</v>
      </c>
      <c r="R163" s="231">
        <v>66.610526315789684</v>
      </c>
      <c r="S163" s="231">
        <v>3.8568421052631546E-3</v>
      </c>
      <c r="T163" s="231">
        <v>2.6136842105263141E-3</v>
      </c>
      <c r="U163" s="231">
        <v>2.6936842105263151E-2</v>
      </c>
      <c r="V163" s="231">
        <v>19.621052631578891</v>
      </c>
      <c r="W163" s="231">
        <v>3.8905263157894734E-2</v>
      </c>
      <c r="X163" s="231">
        <v>11.75368421052633</v>
      </c>
      <c r="Y163" s="231">
        <v>0.64136842105263081</v>
      </c>
      <c r="Z163" s="231">
        <v>8.0000000000000007E-5</v>
      </c>
      <c r="AA163" s="231">
        <v>1.3336842105263176E-3</v>
      </c>
      <c r="AB163" s="231">
        <v>1.3867368421052614E-2</v>
      </c>
      <c r="AC163" s="231">
        <v>6.6905263157894748</v>
      </c>
      <c r="AD163" s="231">
        <v>5.8E-4</v>
      </c>
      <c r="AE163" s="231">
        <v>2.4273684210526268E-4</v>
      </c>
      <c r="AF163" s="231">
        <v>19.326315789473711</v>
      </c>
      <c r="AG163" s="231">
        <v>2.3284210526315749E-4</v>
      </c>
      <c r="AH163" s="231">
        <v>2.8947368421052583E-2</v>
      </c>
      <c r="AI163" s="231">
        <v>8.9789473684210322E-2</v>
      </c>
      <c r="AK163" s="223"/>
    </row>
    <row r="164" spans="1:37" ht="14.25" customHeight="1" x14ac:dyDescent="0.2">
      <c r="A164" s="240">
        <v>42225.760418865742</v>
      </c>
      <c r="B164" s="223">
        <v>1730</v>
      </c>
      <c r="C164" s="227">
        <f t="shared" si="37"/>
        <v>44094240</v>
      </c>
      <c r="D164" s="227">
        <f t="shared" si="38"/>
        <v>145.37127652631594</v>
      </c>
      <c r="E164" s="228">
        <f t="shared" si="39"/>
        <v>41.247065999999876</v>
      </c>
      <c r="F164" s="239">
        <f t="shared" si="40"/>
        <v>1.2786449473684129</v>
      </c>
      <c r="G164" s="239">
        <f t="shared" si="41"/>
        <v>104.12421052631606</v>
      </c>
      <c r="H164" s="241">
        <v>2</v>
      </c>
      <c r="I164" s="221"/>
      <c r="J164" s="221"/>
      <c r="L164" s="231">
        <v>20.484210526315731</v>
      </c>
      <c r="M164" s="231">
        <v>4.0000000000000002E-4</v>
      </c>
      <c r="N164" s="231">
        <v>5.3621052631579059E-3</v>
      </c>
      <c r="O164" s="231">
        <v>0.42968421052631611</v>
      </c>
      <c r="P164" s="231">
        <v>1.417894736842105E-3</v>
      </c>
      <c r="Q164" s="231">
        <v>1.7263157894736834E-4</v>
      </c>
      <c r="R164" s="231">
        <v>66.442105263158112</v>
      </c>
      <c r="S164" s="231">
        <v>3.9273684210526282E-3</v>
      </c>
      <c r="T164" s="231">
        <v>2.6547368421052614E-3</v>
      </c>
      <c r="U164" s="231">
        <v>2.6747368421052624E-2</v>
      </c>
      <c r="V164" s="231">
        <v>19.484210526315731</v>
      </c>
      <c r="W164" s="231">
        <v>3.8621052631578945E-2</v>
      </c>
      <c r="X164" s="231">
        <v>11.714736842105278</v>
      </c>
      <c r="Y164" s="231">
        <v>0.63547368421052552</v>
      </c>
      <c r="Z164" s="231">
        <v>8.0000000000000007E-5</v>
      </c>
      <c r="AA164" s="231">
        <v>1.3347368421052651E-3</v>
      </c>
      <c r="AB164" s="231">
        <v>1.3769473684210509E-2</v>
      </c>
      <c r="AC164" s="231">
        <v>6.6621052631578959</v>
      </c>
      <c r="AD164" s="231">
        <v>5.8E-4</v>
      </c>
      <c r="AE164" s="231">
        <v>2.4094736842105217E-4</v>
      </c>
      <c r="AF164" s="231">
        <v>19.305263157894764</v>
      </c>
      <c r="AG164" s="231">
        <v>2.3136842105263118E-4</v>
      </c>
      <c r="AH164" s="231">
        <v>2.8789473684210476E-2</v>
      </c>
      <c r="AI164" s="231">
        <v>8.9157894736841894E-2</v>
      </c>
      <c r="AK164" s="223"/>
    </row>
    <row r="165" spans="1:37" ht="14.25" customHeight="1" x14ac:dyDescent="0.2">
      <c r="A165" s="240">
        <v>42225.77083559028</v>
      </c>
      <c r="B165" s="223">
        <v>1740</v>
      </c>
      <c r="C165" s="227">
        <f t="shared" si="37"/>
        <v>44349120</v>
      </c>
      <c r="D165" s="227">
        <f t="shared" si="38"/>
        <v>144.83082642105276</v>
      </c>
      <c r="E165" s="228">
        <f t="shared" si="39"/>
        <v>40.963457999999882</v>
      </c>
      <c r="F165" s="239">
        <f t="shared" si="40"/>
        <v>1.2687211578947384</v>
      </c>
      <c r="G165" s="239">
        <f t="shared" si="41"/>
        <v>103.8673684210529</v>
      </c>
      <c r="H165" s="241">
        <v>2</v>
      </c>
      <c r="I165" s="221"/>
      <c r="J165" s="221"/>
      <c r="L165" s="231">
        <v>20.347368421052572</v>
      </c>
      <c r="M165" s="231">
        <v>4.0000000000000002E-4</v>
      </c>
      <c r="N165" s="231">
        <v>5.3336842105263273E-3</v>
      </c>
      <c r="O165" s="231">
        <v>0.42694736842105296</v>
      </c>
      <c r="P165" s="231">
        <v>1.4063157894736839E-3</v>
      </c>
      <c r="Q165" s="231">
        <v>1.7210526315789465E-4</v>
      </c>
      <c r="R165" s="231">
        <v>66.27368421052654</v>
      </c>
      <c r="S165" s="231">
        <v>3.9978947368421022E-3</v>
      </c>
      <c r="T165" s="231">
        <v>2.6957894736842087E-3</v>
      </c>
      <c r="U165" s="231">
        <v>2.6557894736842096E-2</v>
      </c>
      <c r="V165" s="231">
        <v>19.347368421052572</v>
      </c>
      <c r="W165" s="231">
        <v>3.8336842105263155E-2</v>
      </c>
      <c r="X165" s="231">
        <v>11.675789473684226</v>
      </c>
      <c r="Y165" s="231">
        <v>0.62957894736842024</v>
      </c>
      <c r="Z165" s="231">
        <v>8.0000000000000007E-5</v>
      </c>
      <c r="AA165" s="231">
        <v>1.3357894736842125E-3</v>
      </c>
      <c r="AB165" s="231">
        <v>1.3671578947368403E-2</v>
      </c>
      <c r="AC165" s="231">
        <v>6.633684210526317</v>
      </c>
      <c r="AD165" s="231">
        <v>5.8E-4</v>
      </c>
      <c r="AE165" s="231">
        <v>2.3915789473684165E-4</v>
      </c>
      <c r="AF165" s="231">
        <v>19.284210526315817</v>
      </c>
      <c r="AG165" s="231">
        <v>2.2989473684210487E-4</v>
      </c>
      <c r="AH165" s="231">
        <v>2.8631578947368369E-2</v>
      </c>
      <c r="AI165" s="231">
        <v>8.8526315789473467E-2</v>
      </c>
      <c r="AK165" s="223"/>
    </row>
    <row r="166" spans="1:37" ht="14.25" customHeight="1" x14ac:dyDescent="0.2">
      <c r="A166" s="240">
        <v>42225.781252314817</v>
      </c>
      <c r="B166" s="223">
        <v>1730</v>
      </c>
      <c r="C166" s="227">
        <f t="shared" si="37"/>
        <v>44094240</v>
      </c>
      <c r="D166" s="227">
        <f t="shared" si="38"/>
        <v>144.29037631578964</v>
      </c>
      <c r="E166" s="228">
        <f t="shared" si="39"/>
        <v>40.679849999999874</v>
      </c>
      <c r="F166" s="239">
        <f t="shared" si="40"/>
        <v>1.2587973684210496</v>
      </c>
      <c r="G166" s="239">
        <f t="shared" si="41"/>
        <v>103.61052631578974</v>
      </c>
      <c r="H166" s="241">
        <v>2</v>
      </c>
      <c r="I166" s="221"/>
      <c r="J166" s="221"/>
      <c r="L166" s="231">
        <v>20.210526315789412</v>
      </c>
      <c r="M166" s="231">
        <v>4.0000000000000002E-4</v>
      </c>
      <c r="N166" s="231">
        <v>5.3052631578947487E-3</v>
      </c>
      <c r="O166" s="231">
        <v>0.42421052631578982</v>
      </c>
      <c r="P166" s="231">
        <v>1.3947368421052628E-3</v>
      </c>
      <c r="Q166" s="231">
        <v>1.7157894736842096E-4</v>
      </c>
      <c r="R166" s="231">
        <v>66.105263157894967</v>
      </c>
      <c r="S166" s="231">
        <v>4.0684210526315762E-3</v>
      </c>
      <c r="T166" s="231">
        <v>2.736842105263156E-3</v>
      </c>
      <c r="U166" s="231">
        <v>2.6368421052631569E-2</v>
      </c>
      <c r="V166" s="231">
        <v>19.210526315789412</v>
      </c>
      <c r="W166" s="231">
        <v>3.8052631578947366E-2</v>
      </c>
      <c r="X166" s="231">
        <v>11.636842105263174</v>
      </c>
      <c r="Y166" s="231">
        <v>0.62368421052631495</v>
      </c>
      <c r="Z166" s="231">
        <v>8.0000000000000007E-5</v>
      </c>
      <c r="AA166" s="231">
        <v>1.3368421052631599E-3</v>
      </c>
      <c r="AB166" s="231">
        <v>1.3573684210526297E-2</v>
      </c>
      <c r="AC166" s="231">
        <v>6.6052631578947381</v>
      </c>
      <c r="AD166" s="231">
        <v>5.8E-4</v>
      </c>
      <c r="AE166" s="231">
        <v>2.3736842105263114E-4</v>
      </c>
      <c r="AF166" s="231">
        <v>19.263157894736871</v>
      </c>
      <c r="AG166" s="231">
        <v>2.2842105263157857E-4</v>
      </c>
      <c r="AH166" s="231">
        <v>2.8473684210526262E-2</v>
      </c>
      <c r="AI166" s="231">
        <v>8.789473684210504E-2</v>
      </c>
      <c r="AK166" s="223"/>
    </row>
    <row r="167" spans="1:37" ht="14.25" customHeight="1" x14ac:dyDescent="0.2">
      <c r="A167" s="240">
        <v>42225.791669039354</v>
      </c>
      <c r="B167" s="223">
        <v>1740</v>
      </c>
      <c r="C167" s="227">
        <f t="shared" si="37"/>
        <v>44349120</v>
      </c>
      <c r="D167" s="227">
        <f t="shared" si="38"/>
        <v>143.74992621052647</v>
      </c>
      <c r="E167" s="228">
        <f t="shared" si="39"/>
        <v>40.396241999999866</v>
      </c>
      <c r="F167" s="239">
        <f t="shared" si="40"/>
        <v>1.2488735789473608</v>
      </c>
      <c r="G167" s="239">
        <f t="shared" si="41"/>
        <v>103.35368421052659</v>
      </c>
      <c r="H167" s="241">
        <v>2</v>
      </c>
      <c r="I167" s="221"/>
      <c r="J167" s="221"/>
      <c r="L167" s="231">
        <v>20.073684210526253</v>
      </c>
      <c r="M167" s="231">
        <v>4.0000000000000002E-4</v>
      </c>
      <c r="N167" s="231">
        <v>5.27684210526317E-3</v>
      </c>
      <c r="O167" s="231">
        <v>0.42147368421052667</v>
      </c>
      <c r="P167" s="231">
        <v>1.3831578947368418E-3</v>
      </c>
      <c r="Q167" s="231">
        <v>1.7105263157894728E-4</v>
      </c>
      <c r="R167" s="231">
        <v>65.936842105263395</v>
      </c>
      <c r="S167" s="231">
        <v>4.1389473684210502E-3</v>
      </c>
      <c r="T167" s="231">
        <v>2.7778947368421033E-3</v>
      </c>
      <c r="U167" s="231">
        <v>2.6178947368421041E-2</v>
      </c>
      <c r="V167" s="231">
        <v>19.073684210526253</v>
      </c>
      <c r="W167" s="231">
        <v>3.7768421052631576E-2</v>
      </c>
      <c r="X167" s="231">
        <v>11.597894736842122</v>
      </c>
      <c r="Y167" s="231">
        <v>0.61778947368420967</v>
      </c>
      <c r="Z167" s="231">
        <v>8.0000000000000007E-5</v>
      </c>
      <c r="AA167" s="231">
        <v>1.3378947368421074E-3</v>
      </c>
      <c r="AB167" s="231">
        <v>1.3475789473684191E-2</v>
      </c>
      <c r="AC167" s="231">
        <v>6.5768421052631592</v>
      </c>
      <c r="AD167" s="231">
        <v>5.8E-4</v>
      </c>
      <c r="AE167" s="231">
        <v>2.3557894736842062E-4</v>
      </c>
      <c r="AF167" s="231">
        <v>19.242105263157924</v>
      </c>
      <c r="AG167" s="231">
        <v>2.2694736842105226E-4</v>
      </c>
      <c r="AH167" s="231">
        <v>2.8315789473684155E-2</v>
      </c>
      <c r="AI167" s="231">
        <v>8.7263157894736612E-2</v>
      </c>
      <c r="AK167" s="223"/>
    </row>
    <row r="168" spans="1:37" ht="14.25" customHeight="1" x14ac:dyDescent="0.2">
      <c r="A168" s="240">
        <v>42225.802085763891</v>
      </c>
      <c r="B168" s="223">
        <v>1750</v>
      </c>
      <c r="C168" s="227">
        <f t="shared" si="37"/>
        <v>44604000.000000007</v>
      </c>
      <c r="D168" s="227">
        <f t="shared" si="38"/>
        <v>143.20947610526332</v>
      </c>
      <c r="E168" s="228">
        <f t="shared" si="39"/>
        <v>40.112633999999865</v>
      </c>
      <c r="F168" s="239">
        <f t="shared" si="40"/>
        <v>1.2389497894736792</v>
      </c>
      <c r="G168" s="239">
        <f t="shared" si="41"/>
        <v>103.09684210526345</v>
      </c>
      <c r="H168" s="241">
        <v>2</v>
      </c>
      <c r="I168" s="221"/>
      <c r="J168" s="221"/>
      <c r="L168" s="231">
        <v>19.936842105263093</v>
      </c>
      <c r="M168" s="231">
        <v>4.0000000000000002E-4</v>
      </c>
      <c r="N168" s="231">
        <v>5.2484210526315914E-3</v>
      </c>
      <c r="O168" s="231">
        <v>0.41873684210526352</v>
      </c>
      <c r="P168" s="231">
        <v>1.3715789473684207E-3</v>
      </c>
      <c r="Q168" s="231">
        <v>1.7052631578947359E-4</v>
      </c>
      <c r="R168" s="231">
        <v>65.768421052631822</v>
      </c>
      <c r="S168" s="231">
        <v>4.2094736842105242E-3</v>
      </c>
      <c r="T168" s="231">
        <v>2.8189473684210506E-3</v>
      </c>
      <c r="U168" s="231">
        <v>2.5989473684210514E-2</v>
      </c>
      <c r="V168" s="231">
        <v>18.936842105263093</v>
      </c>
      <c r="W168" s="231">
        <v>3.7484210526315787E-2</v>
      </c>
      <c r="X168" s="231">
        <v>11.55894736842107</v>
      </c>
      <c r="Y168" s="231">
        <v>0.61189473684210438</v>
      </c>
      <c r="Z168" s="231">
        <v>8.0000000000000007E-5</v>
      </c>
      <c r="AA168" s="231">
        <v>1.3389473684210548E-3</v>
      </c>
      <c r="AB168" s="231">
        <v>1.3377894736842085E-2</v>
      </c>
      <c r="AC168" s="231">
        <v>6.5484210526315803</v>
      </c>
      <c r="AD168" s="231">
        <v>5.8E-4</v>
      </c>
      <c r="AE168" s="231">
        <v>2.3378947368421011E-4</v>
      </c>
      <c r="AF168" s="231">
        <v>19.221052631578978</v>
      </c>
      <c r="AG168" s="231">
        <v>2.2547368421052595E-4</v>
      </c>
      <c r="AH168" s="231">
        <v>2.8157894736842048E-2</v>
      </c>
      <c r="AI168" s="231">
        <v>8.6631578947368185E-2</v>
      </c>
      <c r="AK168" s="223"/>
    </row>
    <row r="169" spans="1:37" ht="14.25" customHeight="1" x14ac:dyDescent="0.2">
      <c r="A169" s="240">
        <v>42225.812502488428</v>
      </c>
      <c r="B169" s="223">
        <v>1740</v>
      </c>
      <c r="C169" s="227">
        <f t="shared" si="37"/>
        <v>44349120</v>
      </c>
      <c r="D169" s="227">
        <f t="shared" si="38"/>
        <v>142.66902600000017</v>
      </c>
      <c r="E169" s="228">
        <f t="shared" si="39"/>
        <v>39.829025999999864</v>
      </c>
      <c r="F169" s="239">
        <f t="shared" si="40"/>
        <v>1.2290259999999975</v>
      </c>
      <c r="G169" s="239">
        <f t="shared" si="41"/>
        <v>102.84000000000029</v>
      </c>
      <c r="H169" s="241">
        <v>2</v>
      </c>
      <c r="I169" s="221"/>
      <c r="J169" s="221"/>
      <c r="L169" s="231">
        <v>19.799999999999933</v>
      </c>
      <c r="M169" s="231">
        <v>4.0000000000000002E-4</v>
      </c>
      <c r="N169" s="231">
        <v>5.2200000000000128E-3</v>
      </c>
      <c r="O169" s="231">
        <v>0.41600000000000037</v>
      </c>
      <c r="P169" s="231">
        <v>1.3599999999999997E-3</v>
      </c>
      <c r="Q169" s="231">
        <v>1.699999999999999E-4</v>
      </c>
      <c r="R169" s="231">
        <v>65.60000000000025</v>
      </c>
      <c r="S169" s="231">
        <v>4.2799999999999982E-3</v>
      </c>
      <c r="T169" s="231">
        <v>2.859999999999998E-3</v>
      </c>
      <c r="U169" s="231">
        <v>2.5799999999999986E-2</v>
      </c>
      <c r="V169" s="231">
        <v>18.799999999999933</v>
      </c>
      <c r="W169" s="231">
        <v>3.7199999999999997E-2</v>
      </c>
      <c r="X169" s="231">
        <v>11.520000000000017</v>
      </c>
      <c r="Y169" s="231">
        <v>0.60599999999999909</v>
      </c>
      <c r="Z169" s="231">
        <v>8.0000000000000007E-5</v>
      </c>
      <c r="AA169" s="231">
        <v>1.3400000000000022E-3</v>
      </c>
      <c r="AB169" s="231">
        <v>1.3279999999999979E-2</v>
      </c>
      <c r="AC169" s="231">
        <v>6.5200000000000014</v>
      </c>
      <c r="AD169" s="231">
        <v>5.8E-4</v>
      </c>
      <c r="AE169" s="231">
        <v>2.3199999999999959E-4</v>
      </c>
      <c r="AF169" s="231">
        <v>19.200000000000031</v>
      </c>
      <c r="AG169" s="231">
        <v>2.2399999999999964E-4</v>
      </c>
      <c r="AH169" s="231">
        <v>2.7999999999999942E-2</v>
      </c>
      <c r="AI169" s="231">
        <v>8.5999999999999757E-2</v>
      </c>
      <c r="AK169" s="223"/>
    </row>
    <row r="170" spans="1:37" ht="14.25" customHeight="1" x14ac:dyDescent="0.2">
      <c r="A170" s="240">
        <v>42225.822919212966</v>
      </c>
      <c r="B170" s="223">
        <v>1750</v>
      </c>
      <c r="C170" s="227">
        <f t="shared" si="37"/>
        <v>44604000.000000007</v>
      </c>
      <c r="D170" s="227">
        <f t="shared" si="38"/>
        <v>142.12857589473697</v>
      </c>
      <c r="E170" s="228">
        <f t="shared" si="39"/>
        <v>39.545417999999842</v>
      </c>
      <c r="F170" s="239">
        <f t="shared" si="40"/>
        <v>1.2191022105262945</v>
      </c>
      <c r="G170" s="239">
        <f t="shared" si="41"/>
        <v>102.58315789473716</v>
      </c>
      <c r="H170" s="241">
        <v>2</v>
      </c>
      <c r="I170" s="221"/>
      <c r="J170" s="221"/>
      <c r="L170" s="231">
        <v>19.663157894736774</v>
      </c>
      <c r="M170" s="231">
        <v>4.0000000000000002E-4</v>
      </c>
      <c r="N170" s="231">
        <v>5.1915789473684342E-3</v>
      </c>
      <c r="O170" s="231">
        <v>0.41326315789473722</v>
      </c>
      <c r="P170" s="231">
        <v>1.3484210526315786E-3</v>
      </c>
      <c r="Q170" s="231">
        <v>1.6947368421052622E-4</v>
      </c>
      <c r="R170" s="231">
        <v>65.431578947368678</v>
      </c>
      <c r="S170" s="231">
        <v>4.3505263157894722E-3</v>
      </c>
      <c r="T170" s="231">
        <v>2.9010526315789453E-3</v>
      </c>
      <c r="U170" s="231">
        <v>2.5610526315789459E-2</v>
      </c>
      <c r="V170" s="231">
        <v>18.663157894736774</v>
      </c>
      <c r="W170" s="231">
        <v>3.6915789473684207E-2</v>
      </c>
      <c r="X170" s="231">
        <v>11.481052631578965</v>
      </c>
      <c r="Y170" s="231">
        <v>0.60010526315789381</v>
      </c>
      <c r="Z170" s="231">
        <v>8.0000000000000007E-5</v>
      </c>
      <c r="AA170" s="231">
        <v>1.3410526315789496E-3</v>
      </c>
      <c r="AB170" s="231">
        <v>1.3182105263157873E-2</v>
      </c>
      <c r="AC170" s="231">
        <v>6.4915789473684224</v>
      </c>
      <c r="AD170" s="231">
        <v>5.8E-4</v>
      </c>
      <c r="AE170" s="231">
        <v>2.3021052631578908E-4</v>
      </c>
      <c r="AF170" s="231">
        <v>19.178947368421085</v>
      </c>
      <c r="AG170" s="231">
        <v>2.2252631578947334E-4</v>
      </c>
      <c r="AH170" s="231">
        <v>2.7842105263157835E-2</v>
      </c>
      <c r="AI170" s="231">
        <v>8.536842105263133E-2</v>
      </c>
      <c r="AK170" s="223"/>
    </row>
    <row r="171" spans="1:37" ht="14.25" customHeight="1" x14ac:dyDescent="0.2">
      <c r="A171" s="240">
        <v>42225.833335937503</v>
      </c>
      <c r="B171" s="223">
        <v>1740</v>
      </c>
      <c r="C171" s="227">
        <f t="shared" si="37"/>
        <v>44349120</v>
      </c>
      <c r="D171" s="227">
        <f t="shared" si="38"/>
        <v>141.58812578947385</v>
      </c>
      <c r="E171" s="228">
        <f t="shared" si="39"/>
        <v>39.261809999999862</v>
      </c>
      <c r="F171" s="239">
        <f t="shared" si="40"/>
        <v>1.2091784210526342</v>
      </c>
      <c r="G171" s="239">
        <f t="shared" si="41"/>
        <v>102.32631578947399</v>
      </c>
      <c r="H171" s="241">
        <v>2</v>
      </c>
      <c r="I171" s="221"/>
      <c r="J171" s="221"/>
      <c r="L171" s="231">
        <v>19.526315789473614</v>
      </c>
      <c r="M171" s="231">
        <v>4.0000000000000002E-4</v>
      </c>
      <c r="N171" s="231">
        <v>5.1631578947368556E-3</v>
      </c>
      <c r="O171" s="231">
        <v>0.41052631578947407</v>
      </c>
      <c r="P171" s="231">
        <v>1.3368421052631575E-3</v>
      </c>
      <c r="Q171" s="231">
        <v>1.6894736842105253E-4</v>
      </c>
      <c r="R171" s="231">
        <v>65.263157894737105</v>
      </c>
      <c r="S171" s="231">
        <v>4.4210526315789462E-3</v>
      </c>
      <c r="T171" s="231">
        <v>2.9421052631578926E-3</v>
      </c>
      <c r="U171" s="231">
        <v>2.5421052631578931E-2</v>
      </c>
      <c r="V171" s="231">
        <v>18.526315789473614</v>
      </c>
      <c r="W171" s="231">
        <v>3.6631578947368418E-2</v>
      </c>
      <c r="X171" s="231">
        <v>11.442105263157913</v>
      </c>
      <c r="Y171" s="231">
        <v>0.59421052631578852</v>
      </c>
      <c r="Z171" s="231">
        <v>8.0000000000000007E-5</v>
      </c>
      <c r="AA171" s="231">
        <v>1.3421052631578971E-3</v>
      </c>
      <c r="AB171" s="231">
        <v>1.3084210526315768E-2</v>
      </c>
      <c r="AC171" s="231">
        <v>6.4631578947368435</v>
      </c>
      <c r="AD171" s="231">
        <v>5.8E-4</v>
      </c>
      <c r="AE171" s="231">
        <v>2.2842105263157857E-4</v>
      </c>
      <c r="AF171" s="231">
        <v>19.157894736842138</v>
      </c>
      <c r="AG171" s="231">
        <v>2.2105263157894703E-4</v>
      </c>
      <c r="AH171" s="231">
        <v>2.7684210526315728E-2</v>
      </c>
      <c r="AI171" s="231">
        <v>8.4736842105262902E-2</v>
      </c>
      <c r="AK171" s="223"/>
    </row>
    <row r="172" spans="1:37" ht="14.25" customHeight="1" x14ac:dyDescent="0.2">
      <c r="A172" s="240">
        <v>42225.84375266204</v>
      </c>
      <c r="B172" s="223">
        <v>1730</v>
      </c>
      <c r="C172" s="227">
        <f t="shared" si="37"/>
        <v>44094240</v>
      </c>
      <c r="D172" s="227">
        <f t="shared" si="38"/>
        <v>141.0476756842107</v>
      </c>
      <c r="E172" s="228">
        <f t="shared" si="39"/>
        <v>38.978201999999854</v>
      </c>
      <c r="F172" s="239">
        <f t="shared" si="40"/>
        <v>1.1992546315789454</v>
      </c>
      <c r="G172" s="239">
        <f t="shared" si="41"/>
        <v>102.06947368421086</v>
      </c>
      <c r="H172" s="241">
        <v>2</v>
      </c>
      <c r="I172" s="221"/>
      <c r="J172" s="221"/>
      <c r="L172" s="231">
        <v>19.389473684210454</v>
      </c>
      <c r="M172" s="231">
        <v>4.0000000000000002E-4</v>
      </c>
      <c r="N172" s="231">
        <v>5.134736842105277E-3</v>
      </c>
      <c r="O172" s="231">
        <v>0.40778947368421092</v>
      </c>
      <c r="P172" s="231">
        <v>1.3252631578947365E-3</v>
      </c>
      <c r="Q172" s="231">
        <v>1.6842105263157884E-4</v>
      </c>
      <c r="R172" s="231">
        <v>65.094736842105533</v>
      </c>
      <c r="S172" s="231">
        <v>4.4915789473684202E-3</v>
      </c>
      <c r="T172" s="231">
        <v>2.9831578947368399E-3</v>
      </c>
      <c r="U172" s="231">
        <v>2.5231578947368404E-2</v>
      </c>
      <c r="V172" s="231">
        <v>18.389473684210454</v>
      </c>
      <c r="W172" s="231">
        <v>3.6347368421052628E-2</v>
      </c>
      <c r="X172" s="231">
        <v>11.403157894736861</v>
      </c>
      <c r="Y172" s="231">
        <v>0.58831578947368324</v>
      </c>
      <c r="Z172" s="231">
        <v>8.0000000000000007E-5</v>
      </c>
      <c r="AA172" s="231">
        <v>1.3431578947368445E-3</v>
      </c>
      <c r="AB172" s="231">
        <v>1.2986315789473662E-2</v>
      </c>
      <c r="AC172" s="231">
        <v>6.4347368421052646</v>
      </c>
      <c r="AD172" s="231">
        <v>5.8E-4</v>
      </c>
      <c r="AE172" s="231">
        <v>2.2663157894736805E-4</v>
      </c>
      <c r="AF172" s="231">
        <v>19.136842105263192</v>
      </c>
      <c r="AG172" s="231">
        <v>2.1957894736842072E-4</v>
      </c>
      <c r="AH172" s="231">
        <v>2.7526315789473621E-2</v>
      </c>
      <c r="AI172" s="231">
        <v>8.4105263157894475E-2</v>
      </c>
      <c r="AK172" s="223"/>
    </row>
    <row r="173" spans="1:37" ht="14.25" customHeight="1" x14ac:dyDescent="0.2">
      <c r="A173" s="240">
        <v>42225.854169386577</v>
      </c>
      <c r="B173" s="223">
        <v>1720</v>
      </c>
      <c r="C173" s="227">
        <f t="shared" si="37"/>
        <v>43839360</v>
      </c>
      <c r="D173" s="227">
        <f t="shared" si="38"/>
        <v>140.50722557894753</v>
      </c>
      <c r="E173" s="228">
        <f t="shared" si="39"/>
        <v>38.694593999999832</v>
      </c>
      <c r="F173" s="239">
        <f t="shared" si="40"/>
        <v>1.1893308421052424</v>
      </c>
      <c r="G173" s="239">
        <f t="shared" si="41"/>
        <v>101.8126315789477</v>
      </c>
      <c r="H173" s="241">
        <v>2</v>
      </c>
      <c r="I173" s="221"/>
      <c r="J173" s="221"/>
      <c r="L173" s="231">
        <v>19.252631578947295</v>
      </c>
      <c r="M173" s="231">
        <v>4.0000000000000002E-4</v>
      </c>
      <c r="N173" s="231">
        <v>5.1063157894736984E-3</v>
      </c>
      <c r="O173" s="231">
        <v>0.40505263157894777</v>
      </c>
      <c r="P173" s="231">
        <v>1.3136842105263154E-3</v>
      </c>
      <c r="Q173" s="231">
        <v>1.6789473684210516E-4</v>
      </c>
      <c r="R173" s="231">
        <v>64.926315789473961</v>
      </c>
      <c r="S173" s="231">
        <v>4.5621052631578942E-3</v>
      </c>
      <c r="T173" s="231">
        <v>3.0242105263157872E-3</v>
      </c>
      <c r="U173" s="231">
        <v>2.5042105263157876E-2</v>
      </c>
      <c r="V173" s="231">
        <v>18.252631578947295</v>
      </c>
      <c r="W173" s="231">
        <v>3.6063157894736839E-2</v>
      </c>
      <c r="X173" s="231">
        <v>11.364210526315809</v>
      </c>
      <c r="Y173" s="231">
        <v>0.58242105263157795</v>
      </c>
      <c r="Z173" s="231">
        <v>8.0000000000000007E-5</v>
      </c>
      <c r="AA173" s="231">
        <v>1.3442105263157919E-3</v>
      </c>
      <c r="AB173" s="231">
        <v>1.2888421052631556E-2</v>
      </c>
      <c r="AC173" s="231">
        <v>6.4063157894736857</v>
      </c>
      <c r="AD173" s="231">
        <v>5.8E-4</v>
      </c>
      <c r="AE173" s="231">
        <v>2.2484210526315754E-4</v>
      </c>
      <c r="AF173" s="231">
        <v>19.115789473684245</v>
      </c>
      <c r="AG173" s="231">
        <v>2.1810526315789441E-4</v>
      </c>
      <c r="AH173" s="231">
        <v>2.7368421052631514E-2</v>
      </c>
      <c r="AI173" s="231">
        <v>8.3473684210526047E-2</v>
      </c>
      <c r="AK173" s="223"/>
    </row>
    <row r="174" spans="1:37" ht="14.25" customHeight="1" x14ac:dyDescent="0.2">
      <c r="A174" s="240">
        <v>42225.864586111114</v>
      </c>
      <c r="B174" s="223">
        <v>1690</v>
      </c>
      <c r="C174" s="227">
        <f t="shared" si="37"/>
        <v>43074720</v>
      </c>
      <c r="D174" s="227">
        <f t="shared" si="38"/>
        <v>139.96677547368441</v>
      </c>
      <c r="E174" s="228">
        <f t="shared" si="39"/>
        <v>38.410985999999845</v>
      </c>
      <c r="F174" s="239">
        <f t="shared" si="40"/>
        <v>1.179407052631575</v>
      </c>
      <c r="G174" s="239">
        <f t="shared" si="41"/>
        <v>101.55578947368454</v>
      </c>
      <c r="H174" s="241">
        <v>2</v>
      </c>
      <c r="I174" s="221"/>
      <c r="J174" s="221"/>
      <c r="L174" s="231">
        <v>19.115789473684135</v>
      </c>
      <c r="M174" s="231">
        <v>4.0000000000000002E-4</v>
      </c>
      <c r="N174" s="231">
        <v>5.0778947368421198E-3</v>
      </c>
      <c r="O174" s="231">
        <v>0.40231578947368463</v>
      </c>
      <c r="P174" s="231">
        <v>1.3021052631578944E-3</v>
      </c>
      <c r="Q174" s="231">
        <v>1.6736842105263147E-4</v>
      </c>
      <c r="R174" s="231">
        <v>64.757894736842388</v>
      </c>
      <c r="S174" s="231">
        <v>4.6326315789473682E-3</v>
      </c>
      <c r="T174" s="231">
        <v>3.0652631578947345E-3</v>
      </c>
      <c r="U174" s="231">
        <v>2.4852631578947348E-2</v>
      </c>
      <c r="V174" s="231">
        <v>18.115789473684135</v>
      </c>
      <c r="W174" s="231">
        <v>3.5778947368421049E-2</v>
      </c>
      <c r="X174" s="231">
        <v>11.325263157894756</v>
      </c>
      <c r="Y174" s="231">
        <v>0.57652631578947267</v>
      </c>
      <c r="Z174" s="231">
        <v>8.0000000000000007E-5</v>
      </c>
      <c r="AA174" s="231">
        <v>1.3452631578947394E-3</v>
      </c>
      <c r="AB174" s="231">
        <v>1.279052631578945E-2</v>
      </c>
      <c r="AC174" s="231">
        <v>6.3778947368421068</v>
      </c>
      <c r="AD174" s="231">
        <v>5.8E-4</v>
      </c>
      <c r="AE174" s="231">
        <v>2.2305263157894702E-4</v>
      </c>
      <c r="AF174" s="231">
        <v>19.094736842105299</v>
      </c>
      <c r="AG174" s="231">
        <v>2.1663157894736811E-4</v>
      </c>
      <c r="AH174" s="231">
        <v>2.7210526315789407E-2</v>
      </c>
      <c r="AI174" s="231">
        <v>8.284210526315762E-2</v>
      </c>
      <c r="AK174" s="223"/>
    </row>
    <row r="175" spans="1:37" ht="14.25" customHeight="1" x14ac:dyDescent="0.2">
      <c r="A175" s="240">
        <v>42225.875002835652</v>
      </c>
      <c r="B175" s="223">
        <v>1720</v>
      </c>
      <c r="C175" s="227">
        <f t="shared" si="37"/>
        <v>43839360</v>
      </c>
      <c r="D175" s="227">
        <f t="shared" si="38"/>
        <v>139.42632536842123</v>
      </c>
      <c r="E175" s="228">
        <f t="shared" si="39"/>
        <v>38.127377999999851</v>
      </c>
      <c r="F175" s="239">
        <f t="shared" si="40"/>
        <v>1.1694832631579004</v>
      </c>
      <c r="G175" s="239">
        <f t="shared" si="41"/>
        <v>101.29894736842139</v>
      </c>
      <c r="H175" s="241">
        <v>2</v>
      </c>
      <c r="I175" s="221"/>
      <c r="J175" s="221"/>
      <c r="L175" s="231">
        <v>18.978947368420975</v>
      </c>
      <c r="M175" s="231">
        <v>4.0000000000000002E-4</v>
      </c>
      <c r="N175" s="231">
        <v>5.0494736842105412E-3</v>
      </c>
      <c r="O175" s="231">
        <v>0.39957894736842148</v>
      </c>
      <c r="P175" s="231">
        <v>1.2905263157894733E-3</v>
      </c>
      <c r="Q175" s="231">
        <v>1.6684210526315778E-4</v>
      </c>
      <c r="R175" s="231">
        <v>64.589473684210816</v>
      </c>
      <c r="S175" s="231">
        <v>4.7031578947368423E-3</v>
      </c>
      <c r="T175" s="231">
        <v>3.1063157894736819E-3</v>
      </c>
      <c r="U175" s="231">
        <v>2.4663157894736821E-2</v>
      </c>
      <c r="V175" s="231">
        <v>17.978947368420975</v>
      </c>
      <c r="W175" s="231">
        <v>3.5494736842105259E-2</v>
      </c>
      <c r="X175" s="231">
        <v>11.286315789473704</v>
      </c>
      <c r="Y175" s="231">
        <v>0.57063157894736738</v>
      </c>
      <c r="Z175" s="231">
        <v>8.0000000000000007E-5</v>
      </c>
      <c r="AA175" s="231">
        <v>1.3463157894736868E-3</v>
      </c>
      <c r="AB175" s="231">
        <v>1.2692631578947344E-2</v>
      </c>
      <c r="AC175" s="231">
        <v>6.3494736842105279</v>
      </c>
      <c r="AD175" s="231">
        <v>5.8E-4</v>
      </c>
      <c r="AE175" s="231">
        <v>2.2126315789473651E-4</v>
      </c>
      <c r="AF175" s="231">
        <v>19.073684210526352</v>
      </c>
      <c r="AG175" s="231">
        <v>2.151578947368418E-4</v>
      </c>
      <c r="AH175" s="231">
        <v>2.70526315789473E-2</v>
      </c>
      <c r="AI175" s="231">
        <v>8.2210526315789192E-2</v>
      </c>
      <c r="AK175" s="223"/>
    </row>
    <row r="176" spans="1:37" ht="14.25" customHeight="1" x14ac:dyDescent="0.2">
      <c r="A176" s="240">
        <v>42225.885419560182</v>
      </c>
      <c r="B176" s="223">
        <v>1730</v>
      </c>
      <c r="C176" s="227">
        <f t="shared" si="37"/>
        <v>44094240</v>
      </c>
      <c r="D176" s="227">
        <f t="shared" si="38"/>
        <v>138.88587526315811</v>
      </c>
      <c r="E176" s="228">
        <f t="shared" si="39"/>
        <v>37.843769999999836</v>
      </c>
      <c r="F176" s="239">
        <f t="shared" si="40"/>
        <v>1.1595594736842045</v>
      </c>
      <c r="G176" s="239">
        <f t="shared" si="41"/>
        <v>101.04210526315825</v>
      </c>
      <c r="H176" s="241">
        <v>2</v>
      </c>
      <c r="I176" s="221"/>
      <c r="J176" s="221"/>
      <c r="L176" s="231">
        <v>18.842105263157816</v>
      </c>
      <c r="M176" s="231">
        <v>4.0000000000000002E-4</v>
      </c>
      <c r="N176" s="231">
        <v>5.0210526315789625E-3</v>
      </c>
      <c r="O176" s="231">
        <v>0.39684210526315833</v>
      </c>
      <c r="P176" s="231">
        <v>1.2789473684210522E-3</v>
      </c>
      <c r="Q176" s="231">
        <v>1.6631578947368409E-4</v>
      </c>
      <c r="R176" s="231">
        <v>64.421052631579244</v>
      </c>
      <c r="S176" s="231">
        <v>4.7736842105263163E-3</v>
      </c>
      <c r="T176" s="231">
        <v>3.1473684210526292E-3</v>
      </c>
      <c r="U176" s="231">
        <v>2.4473684210526293E-2</v>
      </c>
      <c r="V176" s="231">
        <v>17.842105263157816</v>
      </c>
      <c r="W176" s="231">
        <v>3.521052631578947E-2</v>
      </c>
      <c r="X176" s="231">
        <v>11.247368421052652</v>
      </c>
      <c r="Y176" s="231">
        <v>0.56473684210526209</v>
      </c>
      <c r="Z176" s="231">
        <v>8.0000000000000007E-5</v>
      </c>
      <c r="AA176" s="231">
        <v>1.3473684210526342E-3</v>
      </c>
      <c r="AB176" s="231">
        <v>1.2594736842105238E-2</v>
      </c>
      <c r="AC176" s="231">
        <v>6.321052631578949</v>
      </c>
      <c r="AD176" s="231">
        <v>5.8E-4</v>
      </c>
      <c r="AE176" s="231">
        <v>2.19473684210526E-4</v>
      </c>
      <c r="AF176" s="231">
        <v>19.052631578947405</v>
      </c>
      <c r="AG176" s="231">
        <v>2.1368421052631549E-4</v>
      </c>
      <c r="AH176" s="231">
        <v>2.6894736842105194E-2</v>
      </c>
      <c r="AI176" s="231">
        <v>8.1578947368420765E-2</v>
      </c>
      <c r="AK176" s="223"/>
    </row>
    <row r="177" spans="1:37" ht="14.25" customHeight="1" x14ac:dyDescent="0.2">
      <c r="A177" s="240">
        <v>42225.895836284719</v>
      </c>
      <c r="B177" s="223">
        <v>1690</v>
      </c>
      <c r="C177" s="227">
        <f t="shared" si="37"/>
        <v>43074720</v>
      </c>
      <c r="D177" s="227">
        <f t="shared" si="38"/>
        <v>138.34542515789494</v>
      </c>
      <c r="E177" s="228">
        <f t="shared" si="39"/>
        <v>37.560161999999835</v>
      </c>
      <c r="F177" s="239">
        <f t="shared" si="40"/>
        <v>1.1496356842105229</v>
      </c>
      <c r="G177" s="239">
        <f t="shared" si="41"/>
        <v>100.78526315789509</v>
      </c>
      <c r="H177" s="241">
        <v>2</v>
      </c>
      <c r="I177" s="221"/>
      <c r="J177" s="221"/>
      <c r="L177" s="231">
        <v>18.705263157894656</v>
      </c>
      <c r="M177" s="231">
        <v>4.0000000000000002E-4</v>
      </c>
      <c r="N177" s="231">
        <v>4.9926315789473839E-3</v>
      </c>
      <c r="O177" s="231">
        <v>0.39410526315789518</v>
      </c>
      <c r="P177" s="231">
        <v>1.2673684210526312E-3</v>
      </c>
      <c r="Q177" s="231">
        <v>1.6578947368421041E-4</v>
      </c>
      <c r="R177" s="231">
        <v>64.252631578947671</v>
      </c>
      <c r="S177" s="231">
        <v>4.8442105263157903E-3</v>
      </c>
      <c r="T177" s="231">
        <v>3.1884210526315765E-3</v>
      </c>
      <c r="U177" s="231">
        <v>2.4284210526315766E-2</v>
      </c>
      <c r="V177" s="231">
        <v>17.705263157894656</v>
      </c>
      <c r="W177" s="231">
        <v>3.492631578947368E-2</v>
      </c>
      <c r="X177" s="231">
        <v>11.2084210526316</v>
      </c>
      <c r="Y177" s="231">
        <v>0.55884210526315681</v>
      </c>
      <c r="Z177" s="231">
        <v>8.0000000000000007E-5</v>
      </c>
      <c r="AA177" s="231">
        <v>1.3484210526315816E-3</v>
      </c>
      <c r="AB177" s="231">
        <v>1.2496842105263133E-2</v>
      </c>
      <c r="AC177" s="231">
        <v>6.2926315789473701</v>
      </c>
      <c r="AD177" s="231">
        <v>5.8E-4</v>
      </c>
      <c r="AE177" s="231">
        <v>2.1768421052631548E-4</v>
      </c>
      <c r="AF177" s="231">
        <v>19.031578947368459</v>
      </c>
      <c r="AG177" s="231">
        <v>2.1221052631578919E-4</v>
      </c>
      <c r="AH177" s="231">
        <v>2.6736842105263087E-2</v>
      </c>
      <c r="AI177" s="231">
        <v>8.0947368421052338E-2</v>
      </c>
      <c r="AK177" s="223"/>
    </row>
    <row r="178" spans="1:37" ht="14.25" customHeight="1" x14ac:dyDescent="0.2">
      <c r="A178" s="240">
        <v>42225.906253009256</v>
      </c>
      <c r="B178" s="223">
        <v>1700</v>
      </c>
      <c r="C178" s="227">
        <f t="shared" si="37"/>
        <v>43329600.000000007</v>
      </c>
      <c r="D178" s="227">
        <f t="shared" si="38"/>
        <v>137.80497505263176</v>
      </c>
      <c r="E178" s="228">
        <f t="shared" si="39"/>
        <v>37.276553999999834</v>
      </c>
      <c r="F178" s="239">
        <f t="shared" si="40"/>
        <v>1.1397118947368412</v>
      </c>
      <c r="G178" s="239">
        <f t="shared" si="41"/>
        <v>100.52842105263196</v>
      </c>
      <c r="H178" s="241">
        <v>2</v>
      </c>
      <c r="I178" s="221"/>
      <c r="J178" s="221"/>
      <c r="L178" s="231">
        <v>18.568421052631496</v>
      </c>
      <c r="M178" s="231">
        <v>4.0000000000000002E-4</v>
      </c>
      <c r="N178" s="231">
        <v>4.9642105263158053E-3</v>
      </c>
      <c r="O178" s="231">
        <v>0.39136842105263203</v>
      </c>
      <c r="P178" s="231">
        <v>1.2557894736842101E-3</v>
      </c>
      <c r="Q178" s="231">
        <v>1.6526315789473672E-4</v>
      </c>
      <c r="R178" s="231">
        <v>64.084210526316099</v>
      </c>
      <c r="S178" s="231">
        <v>4.9147368421052643E-3</v>
      </c>
      <c r="T178" s="231">
        <v>3.2294736842105238E-3</v>
      </c>
      <c r="U178" s="231">
        <v>2.4094736842105238E-2</v>
      </c>
      <c r="V178" s="231">
        <v>17.568421052631496</v>
      </c>
      <c r="W178" s="231">
        <v>3.4642105263157891E-2</v>
      </c>
      <c r="X178" s="231">
        <v>11.169473684210548</v>
      </c>
      <c r="Y178" s="231">
        <v>0.55294736842105152</v>
      </c>
      <c r="Z178" s="231">
        <v>8.0000000000000007E-5</v>
      </c>
      <c r="AA178" s="231">
        <v>1.3494736842105291E-3</v>
      </c>
      <c r="AB178" s="231">
        <v>1.2398947368421027E-2</v>
      </c>
      <c r="AC178" s="231">
        <v>6.2642105263157912</v>
      </c>
      <c r="AD178" s="231">
        <v>5.8E-4</v>
      </c>
      <c r="AE178" s="231">
        <v>2.1589473684210497E-4</v>
      </c>
      <c r="AF178" s="231">
        <v>19.010526315789512</v>
      </c>
      <c r="AG178" s="231">
        <v>2.1073684210526288E-4</v>
      </c>
      <c r="AH178" s="231">
        <v>2.657894736842098E-2</v>
      </c>
      <c r="AI178" s="231">
        <v>8.031578947368391E-2</v>
      </c>
      <c r="AK178" s="223"/>
    </row>
    <row r="179" spans="1:37" ht="14.25" customHeight="1" x14ac:dyDescent="0.2">
      <c r="A179" s="240">
        <v>42225.916669733793</v>
      </c>
      <c r="B179" s="223">
        <v>1680</v>
      </c>
      <c r="C179" s="227">
        <f t="shared" si="37"/>
        <v>42819840.000000007</v>
      </c>
      <c r="D179" s="227">
        <f t="shared" si="38"/>
        <v>137.26452494736864</v>
      </c>
      <c r="E179" s="228">
        <f t="shared" si="39"/>
        <v>36.992945999999819</v>
      </c>
      <c r="F179" s="239">
        <f t="shared" si="40"/>
        <v>1.1297881052631453</v>
      </c>
      <c r="G179" s="239">
        <f t="shared" si="41"/>
        <v>100.27157894736879</v>
      </c>
      <c r="H179" s="241">
        <v>2</v>
      </c>
      <c r="I179" s="221"/>
      <c r="J179" s="221"/>
      <c r="L179" s="231">
        <v>18.431578947368337</v>
      </c>
      <c r="M179" s="231">
        <v>4.0000000000000002E-4</v>
      </c>
      <c r="N179" s="231">
        <v>4.9357894736842267E-3</v>
      </c>
      <c r="O179" s="231">
        <v>0.38863157894736888</v>
      </c>
      <c r="P179" s="231">
        <v>1.2442105263157891E-3</v>
      </c>
      <c r="Q179" s="231">
        <v>1.6473684210526303E-4</v>
      </c>
      <c r="R179" s="231">
        <v>63.915789473684519</v>
      </c>
      <c r="S179" s="231">
        <v>4.9852631578947383E-3</v>
      </c>
      <c r="T179" s="231">
        <v>3.2705263157894711E-3</v>
      </c>
      <c r="U179" s="231">
        <v>2.3905263157894711E-2</v>
      </c>
      <c r="V179" s="231">
        <v>17.431578947368337</v>
      </c>
      <c r="W179" s="231">
        <v>3.4357894736842101E-2</v>
      </c>
      <c r="X179" s="231">
        <v>11.130526315789496</v>
      </c>
      <c r="Y179" s="231">
        <v>0.54705263157894624</v>
      </c>
      <c r="Z179" s="231">
        <v>8.0000000000000007E-5</v>
      </c>
      <c r="AA179" s="231">
        <v>1.3505263157894765E-3</v>
      </c>
      <c r="AB179" s="231">
        <v>1.2301052631578921E-2</v>
      </c>
      <c r="AC179" s="231">
        <v>6.2357894736842123</v>
      </c>
      <c r="AD179" s="231">
        <v>5.8E-4</v>
      </c>
      <c r="AE179" s="231">
        <v>2.1410526315789445E-4</v>
      </c>
      <c r="AF179" s="231">
        <v>18.989473684210566</v>
      </c>
      <c r="AG179" s="231">
        <v>2.0926315789473657E-4</v>
      </c>
      <c r="AH179" s="231">
        <v>2.6421052631578873E-2</v>
      </c>
      <c r="AI179" s="231">
        <v>7.9684210526315483E-2</v>
      </c>
      <c r="AK179" s="223"/>
    </row>
    <row r="180" spans="1:37" ht="14.25" customHeight="1" x14ac:dyDescent="0.2">
      <c r="A180" s="240">
        <v>42225.92708645833</v>
      </c>
      <c r="B180" s="223">
        <v>1670</v>
      </c>
      <c r="C180" s="227">
        <f t="shared" si="37"/>
        <v>42564960.000000007</v>
      </c>
      <c r="D180" s="227">
        <f t="shared" si="38"/>
        <v>136.72407484210544</v>
      </c>
      <c r="E180" s="228">
        <f t="shared" si="39"/>
        <v>36.709337999999825</v>
      </c>
      <c r="F180" s="239">
        <f t="shared" si="40"/>
        <v>1.1198643157894708</v>
      </c>
      <c r="G180" s="239">
        <f t="shared" si="41"/>
        <v>100.01473684210563</v>
      </c>
      <c r="H180" s="241">
        <v>2</v>
      </c>
      <c r="I180" s="221"/>
      <c r="J180" s="221"/>
      <c r="L180" s="231">
        <v>18.294736842105177</v>
      </c>
      <c r="M180" s="231">
        <v>4.0000000000000002E-4</v>
      </c>
      <c r="N180" s="231">
        <v>4.9073684210526481E-3</v>
      </c>
      <c r="O180" s="231">
        <v>0.38589473684210573</v>
      </c>
      <c r="P180" s="231">
        <v>1.232631578947368E-3</v>
      </c>
      <c r="Q180" s="231">
        <v>1.6421052631578935E-4</v>
      </c>
      <c r="R180" s="231">
        <v>63.74736842105294</v>
      </c>
      <c r="S180" s="231">
        <v>5.0557894736842123E-3</v>
      </c>
      <c r="T180" s="231">
        <v>3.3115789473684184E-3</v>
      </c>
      <c r="U180" s="231">
        <v>2.3715789473684183E-2</v>
      </c>
      <c r="V180" s="231">
        <v>17.294736842105177</v>
      </c>
      <c r="W180" s="231">
        <v>3.4073684210526312E-2</v>
      </c>
      <c r="X180" s="231">
        <v>11.091578947368443</v>
      </c>
      <c r="Y180" s="231">
        <v>0.54115789473684095</v>
      </c>
      <c r="Z180" s="231">
        <v>8.0000000000000007E-5</v>
      </c>
      <c r="AA180" s="231">
        <v>1.3515789473684239E-3</v>
      </c>
      <c r="AB180" s="231">
        <v>1.2203157894736815E-2</v>
      </c>
      <c r="AC180" s="231">
        <v>6.2073684210526334</v>
      </c>
      <c r="AD180" s="231">
        <v>5.8E-4</v>
      </c>
      <c r="AE180" s="231">
        <v>2.1231578947368394E-4</v>
      </c>
      <c r="AF180" s="231">
        <v>18.968421052631619</v>
      </c>
      <c r="AG180" s="231">
        <v>2.0778947368421026E-4</v>
      </c>
      <c r="AH180" s="231">
        <v>2.6263157894736766E-2</v>
      </c>
      <c r="AI180" s="231">
        <v>7.9052631578947055E-2</v>
      </c>
      <c r="AK180" s="223"/>
    </row>
    <row r="181" spans="1:37" ht="14.25" customHeight="1" x14ac:dyDescent="0.2">
      <c r="A181" s="240">
        <v>42225.937503182868</v>
      </c>
      <c r="B181" s="223">
        <v>1640</v>
      </c>
      <c r="C181" s="227">
        <f t="shared" si="37"/>
        <v>41800320</v>
      </c>
      <c r="D181" s="227">
        <f t="shared" si="38"/>
        <v>136.18362473684226</v>
      </c>
      <c r="E181" s="228">
        <f t="shared" si="39"/>
        <v>36.425729999999817</v>
      </c>
      <c r="F181" s="239">
        <f t="shared" si="40"/>
        <v>1.109940526315782</v>
      </c>
      <c r="G181" s="239">
        <f t="shared" si="41"/>
        <v>99.757894736842474</v>
      </c>
      <c r="H181" s="241">
        <v>2</v>
      </c>
      <c r="I181" s="221"/>
      <c r="J181" s="221"/>
      <c r="L181" s="231">
        <v>18.157894736842017</v>
      </c>
      <c r="M181" s="231">
        <v>4.0000000000000002E-4</v>
      </c>
      <c r="N181" s="231">
        <v>4.8789473684210695E-3</v>
      </c>
      <c r="O181" s="231">
        <v>0.38315789473684259</v>
      </c>
      <c r="P181" s="231">
        <v>1.2210526315789469E-3</v>
      </c>
      <c r="Q181" s="231">
        <v>1.6368421052631566E-4</v>
      </c>
      <c r="R181" s="231">
        <v>63.57894736842136</v>
      </c>
      <c r="S181" s="231">
        <v>5.1263157894736863E-3</v>
      </c>
      <c r="T181" s="231">
        <v>3.3526315789473658E-3</v>
      </c>
      <c r="U181" s="231">
        <v>2.3526315789473656E-2</v>
      </c>
      <c r="V181" s="231">
        <v>17.157894736842017</v>
      </c>
      <c r="W181" s="231">
        <v>3.3789473684210522E-2</v>
      </c>
      <c r="X181" s="231">
        <v>11.052631578947391</v>
      </c>
      <c r="Y181" s="231">
        <v>0.53526315789473566</v>
      </c>
      <c r="Z181" s="231">
        <v>8.0000000000000007E-5</v>
      </c>
      <c r="AA181" s="231">
        <v>1.3526315789473714E-3</v>
      </c>
      <c r="AB181" s="231">
        <v>1.2105263157894709E-2</v>
      </c>
      <c r="AC181" s="231">
        <v>6.1789473684210545</v>
      </c>
      <c r="AD181" s="231">
        <v>5.8E-4</v>
      </c>
      <c r="AE181" s="231">
        <v>2.1052631578947342E-4</v>
      </c>
      <c r="AF181" s="231">
        <v>18.947368421052673</v>
      </c>
      <c r="AG181" s="231">
        <v>2.0631578947368396E-4</v>
      </c>
      <c r="AH181" s="231">
        <v>2.6105263157894659E-2</v>
      </c>
      <c r="AI181" s="231">
        <v>7.8421052631578628E-2</v>
      </c>
      <c r="AK181" s="223"/>
    </row>
    <row r="182" spans="1:37" ht="14.25" customHeight="1" x14ac:dyDescent="0.2">
      <c r="A182" s="240">
        <v>42225.947919907405</v>
      </c>
      <c r="B182" s="223">
        <v>1630</v>
      </c>
      <c r="C182" s="227">
        <f t="shared" si="37"/>
        <v>41545440</v>
      </c>
      <c r="D182" s="227">
        <f t="shared" si="38"/>
        <v>135.64317463157911</v>
      </c>
      <c r="E182" s="228">
        <f t="shared" si="39"/>
        <v>36.142121999999809</v>
      </c>
      <c r="F182" s="239">
        <f t="shared" si="40"/>
        <v>1.1000167368420932</v>
      </c>
      <c r="G182" s="239">
        <f t="shared" si="41"/>
        <v>99.501052631579313</v>
      </c>
      <c r="H182" s="241">
        <v>2</v>
      </c>
      <c r="I182" s="221"/>
      <c r="J182" s="221"/>
      <c r="L182" s="231">
        <v>18.021052631578858</v>
      </c>
      <c r="M182" s="231">
        <v>4.0000000000000002E-4</v>
      </c>
      <c r="N182" s="231">
        <v>4.8505263157894909E-3</v>
      </c>
      <c r="O182" s="231">
        <v>0.38042105263157944</v>
      </c>
      <c r="P182" s="231">
        <v>1.2094736842105259E-3</v>
      </c>
      <c r="Q182" s="231">
        <v>1.6315789473684197E-4</v>
      </c>
      <c r="R182" s="231">
        <v>63.410526315789781</v>
      </c>
      <c r="S182" s="231">
        <v>5.1968421052631603E-3</v>
      </c>
      <c r="T182" s="231">
        <v>3.3936842105263131E-3</v>
      </c>
      <c r="U182" s="231">
        <v>2.3336842105263128E-2</v>
      </c>
      <c r="V182" s="231">
        <v>17.021052631578858</v>
      </c>
      <c r="W182" s="231">
        <v>3.3505263157894732E-2</v>
      </c>
      <c r="X182" s="231">
        <v>11.013684210526339</v>
      </c>
      <c r="Y182" s="231">
        <v>0.52936842105263038</v>
      </c>
      <c r="Z182" s="231">
        <v>8.0000000000000007E-5</v>
      </c>
      <c r="AA182" s="231">
        <v>1.3536842105263188E-3</v>
      </c>
      <c r="AB182" s="231">
        <v>1.2007368421052603E-2</v>
      </c>
      <c r="AC182" s="231">
        <v>6.1505263157894756</v>
      </c>
      <c r="AD182" s="231">
        <v>5.8E-4</v>
      </c>
      <c r="AE182" s="231">
        <v>2.0873684210526291E-4</v>
      </c>
      <c r="AF182" s="231">
        <v>18.926315789473726</v>
      </c>
      <c r="AG182" s="231">
        <v>2.0484210526315765E-4</v>
      </c>
      <c r="AH182" s="231">
        <v>2.5947368421052552E-2</v>
      </c>
      <c r="AI182" s="231">
        <v>7.77894736842102E-2</v>
      </c>
      <c r="AK182" s="223"/>
    </row>
    <row r="183" spans="1:37" ht="14.25" customHeight="1" x14ac:dyDescent="0.2">
      <c r="A183" s="240">
        <v>42225.958336631942</v>
      </c>
      <c r="B183" s="223">
        <v>1610</v>
      </c>
      <c r="C183" s="227">
        <f t="shared" si="37"/>
        <v>41035680.000000007</v>
      </c>
      <c r="D183" s="227">
        <f t="shared" si="38"/>
        <v>135.10272452631594</v>
      </c>
      <c r="E183" s="228">
        <f t="shared" si="39"/>
        <v>35.858513999999815</v>
      </c>
      <c r="F183" s="239">
        <f t="shared" si="40"/>
        <v>1.0900929473684187</v>
      </c>
      <c r="G183" s="239">
        <f t="shared" si="41"/>
        <v>99.244210526316152</v>
      </c>
      <c r="H183" s="241">
        <v>2</v>
      </c>
      <c r="I183" s="221"/>
      <c r="J183" s="221"/>
      <c r="L183" s="231">
        <v>17.884210526315698</v>
      </c>
      <c r="M183" s="231">
        <v>4.0000000000000002E-4</v>
      </c>
      <c r="N183" s="231">
        <v>4.8221052631579123E-3</v>
      </c>
      <c r="O183" s="231">
        <v>0.37768421052631629</v>
      </c>
      <c r="P183" s="231">
        <v>1.1978947368421048E-3</v>
      </c>
      <c r="Q183" s="231">
        <v>1.6263157894736829E-4</v>
      </c>
      <c r="R183" s="231">
        <v>63.242105263158201</v>
      </c>
      <c r="S183" s="231">
        <v>5.2673684210526343E-3</v>
      </c>
      <c r="T183" s="231">
        <v>3.4347368421052604E-3</v>
      </c>
      <c r="U183" s="231">
        <v>2.3147368421052601E-2</v>
      </c>
      <c r="V183" s="231">
        <v>16.884210526315698</v>
      </c>
      <c r="W183" s="231">
        <v>3.3221052631578943E-2</v>
      </c>
      <c r="X183" s="231">
        <v>10.974736842105287</v>
      </c>
      <c r="Y183" s="231">
        <v>0.52347368421052509</v>
      </c>
      <c r="Z183" s="231">
        <v>8.0000000000000007E-5</v>
      </c>
      <c r="AA183" s="231">
        <v>1.3547368421052662E-3</v>
      </c>
      <c r="AB183" s="231">
        <v>1.1909473684210498E-2</v>
      </c>
      <c r="AC183" s="231">
        <v>6.1221052631578967</v>
      </c>
      <c r="AD183" s="231">
        <v>5.8E-4</v>
      </c>
      <c r="AE183" s="231">
        <v>2.069473684210524E-4</v>
      </c>
      <c r="AF183" s="231">
        <v>18.90526315789478</v>
      </c>
      <c r="AG183" s="231">
        <v>2.0336842105263134E-4</v>
      </c>
      <c r="AH183" s="231">
        <v>2.5789473684210446E-2</v>
      </c>
      <c r="AI183" s="231">
        <v>7.7157894736841773E-2</v>
      </c>
      <c r="AK183" s="223"/>
    </row>
    <row r="184" spans="1:37" ht="14.25" customHeight="1" x14ac:dyDescent="0.2">
      <c r="A184" s="240">
        <v>42225.968753356479</v>
      </c>
      <c r="B184" s="223">
        <v>1620</v>
      </c>
      <c r="C184" s="227">
        <f t="shared" si="37"/>
        <v>41290560</v>
      </c>
      <c r="D184" s="227">
        <f t="shared" si="38"/>
        <v>134.56227442105282</v>
      </c>
      <c r="E184" s="228">
        <f t="shared" si="39"/>
        <v>35.574905999999807</v>
      </c>
      <c r="F184" s="239">
        <f t="shared" si="40"/>
        <v>1.0801691578947299</v>
      </c>
      <c r="G184" s="239">
        <f t="shared" si="41"/>
        <v>98.98736842105302</v>
      </c>
      <c r="H184" s="241">
        <v>2</v>
      </c>
      <c r="I184" s="221"/>
      <c r="J184" s="221"/>
      <c r="L184" s="231">
        <v>17.747368421052538</v>
      </c>
      <c r="M184" s="231">
        <v>4.0000000000000002E-4</v>
      </c>
      <c r="N184" s="231">
        <v>4.7936842105263337E-3</v>
      </c>
      <c r="O184" s="231">
        <v>0.37494736842105314</v>
      </c>
      <c r="P184" s="231">
        <v>1.1863157894736838E-3</v>
      </c>
      <c r="Q184" s="231">
        <v>1.621052631578946E-4</v>
      </c>
      <c r="R184" s="231">
        <v>63.073684210526622</v>
      </c>
      <c r="S184" s="231">
        <v>5.3378947368421083E-3</v>
      </c>
      <c r="T184" s="231">
        <v>3.4757894736842077E-3</v>
      </c>
      <c r="U184" s="231">
        <v>2.2957894736842073E-2</v>
      </c>
      <c r="V184" s="231">
        <v>16.747368421052538</v>
      </c>
      <c r="W184" s="231">
        <v>3.2936842105263153E-2</v>
      </c>
      <c r="X184" s="231">
        <v>10.935789473684235</v>
      </c>
      <c r="Y184" s="231">
        <v>0.51757894736841981</v>
      </c>
      <c r="Z184" s="231">
        <v>8.0000000000000007E-5</v>
      </c>
      <c r="AA184" s="231">
        <v>1.3557894736842136E-3</v>
      </c>
      <c r="AB184" s="231">
        <v>1.1811578947368392E-2</v>
      </c>
      <c r="AC184" s="231">
        <v>6.0936842105263178</v>
      </c>
      <c r="AD184" s="231">
        <v>5.8E-4</v>
      </c>
      <c r="AE184" s="231">
        <v>2.0515789473684188E-4</v>
      </c>
      <c r="AF184" s="231">
        <v>18.884210526315833</v>
      </c>
      <c r="AG184" s="231">
        <v>2.0189473684210503E-4</v>
      </c>
      <c r="AH184" s="231">
        <v>2.5631578947368339E-2</v>
      </c>
      <c r="AI184" s="231">
        <v>7.6526315789473345E-2</v>
      </c>
      <c r="AK184" s="223"/>
    </row>
    <row r="185" spans="1:37" ht="14.25" customHeight="1" x14ac:dyDescent="0.2">
      <c r="A185" s="240">
        <v>42225.979170081016</v>
      </c>
      <c r="B185" s="223">
        <v>1600</v>
      </c>
      <c r="C185" s="227">
        <f t="shared" si="37"/>
        <v>40780800</v>
      </c>
      <c r="D185" s="227">
        <f t="shared" si="38"/>
        <v>134.02182431578967</v>
      </c>
      <c r="E185" s="228">
        <f t="shared" si="39"/>
        <v>35.291297999999799</v>
      </c>
      <c r="F185" s="239">
        <f t="shared" si="40"/>
        <v>1.0702453684210411</v>
      </c>
      <c r="G185" s="239">
        <f t="shared" si="41"/>
        <v>98.730526315789845</v>
      </c>
      <c r="H185" s="241">
        <v>2</v>
      </c>
      <c r="I185" s="221"/>
      <c r="J185" s="221"/>
      <c r="L185" s="231">
        <v>17.610526315789379</v>
      </c>
      <c r="M185" s="231">
        <v>4.0000000000000002E-4</v>
      </c>
      <c r="N185" s="231">
        <v>4.765263157894755E-3</v>
      </c>
      <c r="O185" s="231">
        <v>0.37221052631578999</v>
      </c>
      <c r="P185" s="231">
        <v>1.1747368421052627E-3</v>
      </c>
      <c r="Q185" s="231">
        <v>1.6157894736842091E-4</v>
      </c>
      <c r="R185" s="231">
        <v>62.905263157895043</v>
      </c>
      <c r="S185" s="231">
        <v>5.4084210526315823E-3</v>
      </c>
      <c r="T185" s="231">
        <v>3.516842105263155E-3</v>
      </c>
      <c r="U185" s="231">
        <v>2.2768421052631545E-2</v>
      </c>
      <c r="V185" s="231">
        <v>16.610526315789379</v>
      </c>
      <c r="W185" s="231">
        <v>3.2652631578947364E-2</v>
      </c>
      <c r="X185" s="231">
        <v>10.896842105263183</v>
      </c>
      <c r="Y185" s="231">
        <v>0.51168421052631452</v>
      </c>
      <c r="Z185" s="231">
        <v>8.0000000000000007E-5</v>
      </c>
      <c r="AA185" s="231">
        <v>1.3568421052631611E-3</v>
      </c>
      <c r="AB185" s="231">
        <v>1.1713684210526286E-2</v>
      </c>
      <c r="AC185" s="231">
        <v>6.0652631578947389</v>
      </c>
      <c r="AD185" s="231">
        <v>5.8E-4</v>
      </c>
      <c r="AE185" s="231">
        <v>2.0336842105263137E-4</v>
      </c>
      <c r="AF185" s="231">
        <v>18.863157894736887</v>
      </c>
      <c r="AG185" s="231">
        <v>2.0042105263157873E-4</v>
      </c>
      <c r="AH185" s="231">
        <v>2.5473684210526232E-2</v>
      </c>
      <c r="AI185" s="231">
        <v>7.5894736842104918E-2</v>
      </c>
      <c r="AK185" s="223"/>
    </row>
    <row r="186" spans="1:37" ht="14.25" customHeight="1" x14ac:dyDescent="0.2">
      <c r="A186" s="240">
        <v>42225.989586805554</v>
      </c>
      <c r="B186" s="223">
        <v>1620</v>
      </c>
      <c r="C186" s="227">
        <f t="shared" si="37"/>
        <v>41290560</v>
      </c>
      <c r="D186" s="227">
        <f t="shared" si="38"/>
        <v>133.4813742105265</v>
      </c>
      <c r="E186" s="228">
        <f t="shared" si="39"/>
        <v>35.007689999999805</v>
      </c>
      <c r="F186" s="239">
        <f t="shared" si="40"/>
        <v>1.0603215789473666</v>
      </c>
      <c r="G186" s="239">
        <f t="shared" si="41"/>
        <v>98.473684210526699</v>
      </c>
      <c r="H186" s="241">
        <v>2</v>
      </c>
      <c r="I186" s="221"/>
      <c r="J186" s="221"/>
      <c r="L186" s="231">
        <v>17.473684210526219</v>
      </c>
      <c r="M186" s="231">
        <v>4.0000000000000002E-4</v>
      </c>
      <c r="N186" s="231">
        <v>4.7368421052631764E-3</v>
      </c>
      <c r="O186" s="231">
        <v>0.36947368421052684</v>
      </c>
      <c r="P186" s="231">
        <v>1.1631578947368416E-3</v>
      </c>
      <c r="Q186" s="231">
        <v>1.6105263157894722E-4</v>
      </c>
      <c r="R186" s="231">
        <v>62.736842105263463</v>
      </c>
      <c r="S186" s="231">
        <v>5.4789473684210563E-3</v>
      </c>
      <c r="T186" s="231">
        <v>3.5578947368421023E-3</v>
      </c>
      <c r="U186" s="231">
        <v>2.2578947368421018E-2</v>
      </c>
      <c r="V186" s="231">
        <v>16.473684210526219</v>
      </c>
      <c r="W186" s="231">
        <v>3.2368421052631574E-2</v>
      </c>
      <c r="X186" s="231">
        <v>10.85789473684213</v>
      </c>
      <c r="Y186" s="231">
        <v>0.50578947368420923</v>
      </c>
      <c r="Z186" s="231">
        <v>8.0000000000000007E-5</v>
      </c>
      <c r="AA186" s="231">
        <v>1.3578947368421085E-3</v>
      </c>
      <c r="AB186" s="231">
        <v>1.161578947368418E-2</v>
      </c>
      <c r="AC186" s="231">
        <v>6.03684210526316</v>
      </c>
      <c r="AD186" s="231">
        <v>5.8E-4</v>
      </c>
      <c r="AE186" s="231">
        <v>2.0157894736842085E-4</v>
      </c>
      <c r="AF186" s="231">
        <v>18.84210526315794</v>
      </c>
      <c r="AG186" s="231">
        <v>1.9894736842105242E-4</v>
      </c>
      <c r="AH186" s="231">
        <v>2.5315789473684125E-2</v>
      </c>
      <c r="AI186" s="231">
        <v>7.526315789473649E-2</v>
      </c>
      <c r="AK186" s="223"/>
    </row>
    <row r="187" spans="1:37" ht="14.25" customHeight="1" x14ac:dyDescent="0.2">
      <c r="A187" s="240">
        <v>42226.000003472225</v>
      </c>
      <c r="B187" s="223">
        <v>1600</v>
      </c>
      <c r="C187" s="227">
        <f t="shared" si="37"/>
        <v>40780800</v>
      </c>
      <c r="D187" s="227">
        <f t="shared" si="38"/>
        <v>132.94092410526335</v>
      </c>
      <c r="E187" s="228">
        <f t="shared" si="39"/>
        <v>34.72408199999979</v>
      </c>
      <c r="F187" s="239">
        <f t="shared" si="40"/>
        <v>1.0503977894736707</v>
      </c>
      <c r="G187" s="239">
        <f t="shared" si="41"/>
        <v>98.216842105263538</v>
      </c>
      <c r="H187" s="241">
        <v>2</v>
      </c>
      <c r="I187" s="221"/>
      <c r="J187" s="221"/>
      <c r="L187" s="231">
        <v>17.336842105263059</v>
      </c>
      <c r="M187" s="231">
        <v>4.0000000000000002E-4</v>
      </c>
      <c r="N187" s="231">
        <v>4.7084210526315978E-3</v>
      </c>
      <c r="O187" s="231">
        <v>0.36673684210526369</v>
      </c>
      <c r="P187" s="231">
        <v>1.1515789473684206E-3</v>
      </c>
      <c r="Q187" s="231">
        <v>1.6052631578947354E-4</v>
      </c>
      <c r="R187" s="231">
        <v>62.568421052631884</v>
      </c>
      <c r="S187" s="231">
        <v>5.5494736842105303E-3</v>
      </c>
      <c r="T187" s="231">
        <v>3.5989473684210497E-3</v>
      </c>
      <c r="U187" s="231">
        <v>2.238947368421049E-2</v>
      </c>
      <c r="V187" s="231">
        <v>16.336842105263059</v>
      </c>
      <c r="W187" s="231">
        <v>3.2084210526315785E-2</v>
      </c>
      <c r="X187" s="231">
        <v>10.818947368421078</v>
      </c>
      <c r="Y187" s="231">
        <v>0.49989473684210395</v>
      </c>
      <c r="Z187" s="231">
        <v>8.0000000000000007E-5</v>
      </c>
      <c r="AA187" s="231">
        <v>1.3589473684210559E-3</v>
      </c>
      <c r="AB187" s="231">
        <v>1.1517894736842074E-2</v>
      </c>
      <c r="AC187" s="231">
        <v>6.0084210526315811</v>
      </c>
      <c r="AD187" s="231">
        <v>5.8E-4</v>
      </c>
      <c r="AE187" s="231">
        <v>1.9978947368421034E-4</v>
      </c>
      <c r="AF187" s="231">
        <v>18.821052631578993</v>
      </c>
      <c r="AG187" s="231">
        <v>1.9747368421052611E-4</v>
      </c>
      <c r="AH187" s="231">
        <v>2.5157894736842018E-2</v>
      </c>
      <c r="AI187" s="231">
        <v>7.4631578947368063E-2</v>
      </c>
      <c r="AK187" s="223"/>
    </row>
    <row r="188" spans="1:37" ht="14.25" customHeight="1" x14ac:dyDescent="0.2">
      <c r="A188" s="240">
        <v>42226.010420196762</v>
      </c>
      <c r="B188" s="223">
        <v>1620</v>
      </c>
      <c r="C188" s="227">
        <f t="shared" si="37"/>
        <v>41290560</v>
      </c>
      <c r="D188" s="227">
        <f t="shared" si="38"/>
        <v>132.4004740000002</v>
      </c>
      <c r="E188" s="228">
        <f t="shared" si="39"/>
        <v>34.440473999999789</v>
      </c>
      <c r="F188" s="239">
        <f t="shared" si="40"/>
        <v>1.040473999999989</v>
      </c>
      <c r="G188" s="239">
        <f t="shared" si="41"/>
        <v>97.960000000000377</v>
      </c>
      <c r="H188" s="241">
        <v>2</v>
      </c>
      <c r="I188" s="221"/>
      <c r="J188" s="221"/>
      <c r="L188" s="231">
        <v>17.1999999999999</v>
      </c>
      <c r="M188" s="231">
        <v>4.0000000000000002E-4</v>
      </c>
      <c r="N188" s="231">
        <v>4.6800000000000192E-3</v>
      </c>
      <c r="O188" s="231">
        <v>0.36400000000000055</v>
      </c>
      <c r="P188" s="231">
        <v>1.1399999999999995E-3</v>
      </c>
      <c r="Q188" s="231">
        <v>1.5999999999999985E-4</v>
      </c>
      <c r="R188" s="231">
        <v>62.400000000000304</v>
      </c>
      <c r="S188" s="231">
        <v>5.6200000000000043E-3</v>
      </c>
      <c r="T188" s="231">
        <v>3.639999999999997E-3</v>
      </c>
      <c r="U188" s="231">
        <v>2.2199999999999963E-2</v>
      </c>
      <c r="V188" s="231">
        <v>16.1999999999999</v>
      </c>
      <c r="W188" s="231">
        <v>3.1799999999999995E-2</v>
      </c>
      <c r="X188" s="231">
        <v>10.780000000000026</v>
      </c>
      <c r="Y188" s="231">
        <v>0.49399999999999866</v>
      </c>
      <c r="Z188" s="231">
        <v>8.0000000000000007E-5</v>
      </c>
      <c r="AA188" s="231">
        <v>1.3600000000000034E-3</v>
      </c>
      <c r="AB188" s="231">
        <v>1.1419999999999968E-2</v>
      </c>
      <c r="AC188" s="231">
        <v>5.9800000000000022</v>
      </c>
      <c r="AD188" s="231">
        <v>5.8E-4</v>
      </c>
      <c r="AE188" s="231">
        <v>1.9799999999999983E-4</v>
      </c>
      <c r="AF188" s="231">
        <v>18.800000000000047</v>
      </c>
      <c r="AG188" s="231">
        <v>1.959999999999998E-4</v>
      </c>
      <c r="AH188" s="231">
        <v>2.4999999999999911E-2</v>
      </c>
      <c r="AI188" s="231">
        <v>7.3999999999999636E-2</v>
      </c>
      <c r="AK188" s="223"/>
    </row>
    <row r="189" spans="1:37" ht="14.25" customHeight="1" x14ac:dyDescent="0.2">
      <c r="A189" s="240">
        <v>42226.0208369213</v>
      </c>
      <c r="B189" s="223">
        <v>1630</v>
      </c>
      <c r="C189" s="227">
        <f t="shared" si="37"/>
        <v>41545440</v>
      </c>
      <c r="D189" s="227">
        <f t="shared" si="38"/>
        <v>131.860023894737</v>
      </c>
      <c r="E189" s="228">
        <f t="shared" si="39"/>
        <v>34.156865999999781</v>
      </c>
      <c r="F189" s="239">
        <f t="shared" si="40"/>
        <v>1.0305502105263002</v>
      </c>
      <c r="G189" s="239">
        <f t="shared" si="41"/>
        <v>97.703157894737217</v>
      </c>
      <c r="H189" s="241">
        <v>2</v>
      </c>
      <c r="I189" s="221"/>
      <c r="J189" s="221"/>
      <c r="L189" s="231">
        <v>17.06315789473674</v>
      </c>
      <c r="M189" s="231">
        <v>4.0000000000000002E-4</v>
      </c>
      <c r="N189" s="231">
        <v>4.6515789473684406E-3</v>
      </c>
      <c r="O189" s="231">
        <v>0.3612631578947374</v>
      </c>
      <c r="P189" s="231">
        <v>1.1284210526315785E-3</v>
      </c>
      <c r="Q189" s="231">
        <v>1.5947368421052616E-4</v>
      </c>
      <c r="R189" s="231">
        <v>62.231578947368725</v>
      </c>
      <c r="S189" s="231">
        <v>5.6905263157894783E-3</v>
      </c>
      <c r="T189" s="231">
        <v>3.6810526315789443E-3</v>
      </c>
      <c r="U189" s="231">
        <v>2.2010526315789435E-2</v>
      </c>
      <c r="V189" s="231">
        <v>16.06315789473674</v>
      </c>
      <c r="W189" s="231">
        <v>3.1515789473684205E-2</v>
      </c>
      <c r="X189" s="231">
        <v>10.741052631578974</v>
      </c>
      <c r="Y189" s="231">
        <v>0.48810526315789338</v>
      </c>
      <c r="Z189" s="231">
        <v>8.0000000000000007E-5</v>
      </c>
      <c r="AA189" s="231">
        <v>1.3610526315789508E-3</v>
      </c>
      <c r="AB189" s="231">
        <v>1.1322105263157863E-2</v>
      </c>
      <c r="AC189" s="231">
        <v>5.9515789473684233</v>
      </c>
      <c r="AD189" s="231">
        <v>5.8E-4</v>
      </c>
      <c r="AE189" s="231">
        <v>1.9621052631578931E-4</v>
      </c>
      <c r="AF189" s="231">
        <v>18.7789473684211</v>
      </c>
      <c r="AG189" s="231">
        <v>1.945263157894735E-4</v>
      </c>
      <c r="AH189" s="231">
        <v>2.4842105263157804E-2</v>
      </c>
      <c r="AI189" s="231">
        <v>7.3368421052631208E-2</v>
      </c>
      <c r="AK189" s="223"/>
    </row>
    <row r="190" spans="1:37" ht="14.25" customHeight="1" x14ac:dyDescent="0.2">
      <c r="A190" s="240">
        <v>42226.031253645837</v>
      </c>
      <c r="B190" s="223">
        <v>1630</v>
      </c>
      <c r="C190" s="227">
        <f t="shared" si="37"/>
        <v>41545440</v>
      </c>
      <c r="D190" s="227">
        <f t="shared" si="38"/>
        <v>131.31957378947382</v>
      </c>
      <c r="E190" s="228">
        <f t="shared" si="39"/>
        <v>33.873257999999801</v>
      </c>
      <c r="F190" s="239">
        <f t="shared" si="40"/>
        <v>1.0206264210526381</v>
      </c>
      <c r="G190" s="239">
        <f t="shared" si="41"/>
        <v>97.446315789474056</v>
      </c>
      <c r="H190" s="241">
        <v>2</v>
      </c>
      <c r="I190" s="221"/>
      <c r="J190" s="221"/>
      <c r="L190" s="231">
        <v>16.926315789473581</v>
      </c>
      <c r="M190" s="231">
        <v>4.0000000000000002E-4</v>
      </c>
      <c r="N190" s="231">
        <v>4.623157894736862E-3</v>
      </c>
      <c r="O190" s="231">
        <v>0.35852631578947425</v>
      </c>
      <c r="P190" s="231">
        <v>1.1168421052631574E-3</v>
      </c>
      <c r="Q190" s="231">
        <v>1.5894736842105248E-4</v>
      </c>
      <c r="R190" s="231">
        <v>62.063157894737145</v>
      </c>
      <c r="S190" s="231">
        <v>5.7610526315789523E-3</v>
      </c>
      <c r="T190" s="231">
        <v>3.7221052631578916E-3</v>
      </c>
      <c r="U190" s="231">
        <v>2.1821052631578908E-2</v>
      </c>
      <c r="V190" s="231">
        <v>15.926315789473582</v>
      </c>
      <c r="W190" s="231">
        <v>3.1231578947368416E-2</v>
      </c>
      <c r="X190" s="231">
        <v>10.702105263157922</v>
      </c>
      <c r="Y190" s="231">
        <v>0.48221052631578809</v>
      </c>
      <c r="Z190" s="231">
        <v>8.0000000000000007E-5</v>
      </c>
      <c r="AA190" s="231">
        <v>1.3621052631578982E-3</v>
      </c>
      <c r="AB190" s="231">
        <v>1.1224210526315757E-2</v>
      </c>
      <c r="AC190" s="231">
        <v>5.9231578947368444</v>
      </c>
      <c r="AD190" s="231">
        <v>5.8E-4</v>
      </c>
      <c r="AE190" s="231">
        <v>1.944210526315788E-4</v>
      </c>
      <c r="AF190" s="231">
        <v>18.757894736842154</v>
      </c>
      <c r="AG190" s="231">
        <v>1.9305263157894719E-4</v>
      </c>
      <c r="AH190" s="231">
        <v>2.4684210526315697E-2</v>
      </c>
      <c r="AI190" s="231">
        <v>7.2736842105262781E-2</v>
      </c>
      <c r="AK190" s="223"/>
    </row>
    <row r="191" spans="1:37" ht="14.25" customHeight="1" x14ac:dyDescent="0.2">
      <c r="A191" s="240">
        <v>42226.041670370367</v>
      </c>
      <c r="B191" s="223">
        <v>1610</v>
      </c>
      <c r="C191" s="227">
        <f t="shared" si="37"/>
        <v>41035680.000000007</v>
      </c>
      <c r="D191" s="227">
        <f t="shared" si="38"/>
        <v>130.7791236842107</v>
      </c>
      <c r="E191" s="228">
        <f t="shared" si="39"/>
        <v>33.589649999999786</v>
      </c>
      <c r="F191" s="239">
        <f t="shared" si="40"/>
        <v>1.0107026315789405</v>
      </c>
      <c r="G191" s="239">
        <f t="shared" si="41"/>
        <v>97.189473684210895</v>
      </c>
      <c r="H191" s="241">
        <v>2</v>
      </c>
      <c r="I191" s="221"/>
      <c r="J191" s="221"/>
      <c r="L191" s="231">
        <v>16.789473684210421</v>
      </c>
      <c r="M191" s="231">
        <v>4.0000000000000002E-4</v>
      </c>
      <c r="N191" s="231">
        <v>4.5947368421052834E-3</v>
      </c>
      <c r="O191" s="231">
        <v>0.3557894736842111</v>
      </c>
      <c r="P191" s="231">
        <v>1.1052631578947363E-3</v>
      </c>
      <c r="Q191" s="231">
        <v>1.5842105263157879E-4</v>
      </c>
      <c r="R191" s="231">
        <v>61.894736842105566</v>
      </c>
      <c r="S191" s="231">
        <v>5.8315789473684264E-3</v>
      </c>
      <c r="T191" s="231">
        <v>3.7631578947368389E-3</v>
      </c>
      <c r="U191" s="231">
        <v>2.163157894736838E-2</v>
      </c>
      <c r="V191" s="231">
        <v>15.789473684210424</v>
      </c>
      <c r="W191" s="231">
        <v>3.0947368421052626E-2</v>
      </c>
      <c r="X191" s="231">
        <v>10.663157894736869</v>
      </c>
      <c r="Y191" s="231">
        <v>0.4763157894736828</v>
      </c>
      <c r="Z191" s="231">
        <v>8.0000000000000007E-5</v>
      </c>
      <c r="AA191" s="231">
        <v>1.3631578947368456E-3</v>
      </c>
      <c r="AB191" s="231">
        <v>1.1126315789473651E-2</v>
      </c>
      <c r="AC191" s="231">
        <v>5.8947368421052655</v>
      </c>
      <c r="AD191" s="231">
        <v>5.8E-4</v>
      </c>
      <c r="AE191" s="231">
        <v>1.9263157894736828E-4</v>
      </c>
      <c r="AF191" s="231">
        <v>18.736842105263207</v>
      </c>
      <c r="AG191" s="231">
        <v>1.9157894736842088E-4</v>
      </c>
      <c r="AH191" s="231">
        <v>2.4526315789473591E-2</v>
      </c>
      <c r="AI191" s="231">
        <v>7.2105263157894353E-2</v>
      </c>
      <c r="AK191" s="223"/>
    </row>
    <row r="192" spans="1:37" ht="14.25" customHeight="1" x14ac:dyDescent="0.2">
      <c r="A192" s="240">
        <v>42226.052087094904</v>
      </c>
      <c r="B192" s="223">
        <v>1620</v>
      </c>
      <c r="C192" s="227">
        <f t="shared" si="37"/>
        <v>41290560</v>
      </c>
      <c r="D192" s="227">
        <f t="shared" si="38"/>
        <v>130.23867357894756</v>
      </c>
      <c r="E192" s="228">
        <f t="shared" si="39"/>
        <v>33.306041999999778</v>
      </c>
      <c r="F192" s="239">
        <f t="shared" si="40"/>
        <v>1.0007788421052499</v>
      </c>
      <c r="G192" s="239">
        <f t="shared" si="41"/>
        <v>96.932631578947763</v>
      </c>
      <c r="H192" s="241">
        <v>2</v>
      </c>
      <c r="I192" s="221"/>
      <c r="J192" s="221"/>
      <c r="L192" s="231">
        <v>16.652631578947261</v>
      </c>
      <c r="M192" s="231">
        <v>4.0000000000000002E-4</v>
      </c>
      <c r="N192" s="231">
        <v>4.5663157894737048E-3</v>
      </c>
      <c r="O192" s="231">
        <v>0.35305263157894795</v>
      </c>
      <c r="P192" s="231">
        <v>1.0936842105263153E-3</v>
      </c>
      <c r="Q192" s="231">
        <v>1.578947368421051E-4</v>
      </c>
      <c r="R192" s="231">
        <v>61.726315789473986</v>
      </c>
      <c r="S192" s="231">
        <v>5.9021052631579004E-3</v>
      </c>
      <c r="T192" s="231">
        <v>3.8042105263157862E-3</v>
      </c>
      <c r="U192" s="231">
        <v>2.1442105263157853E-2</v>
      </c>
      <c r="V192" s="231">
        <v>15.652631578947267</v>
      </c>
      <c r="W192" s="231">
        <v>3.0663157894736837E-2</v>
      </c>
      <c r="X192" s="231">
        <v>10.624210526315817</v>
      </c>
      <c r="Y192" s="231">
        <v>0.47042105263157752</v>
      </c>
      <c r="Z192" s="231">
        <v>8.0000000000000007E-5</v>
      </c>
      <c r="AA192" s="231">
        <v>1.3642105263157931E-3</v>
      </c>
      <c r="AB192" s="231">
        <v>1.1028421052631545E-2</v>
      </c>
      <c r="AC192" s="231">
        <v>5.8663157894736866</v>
      </c>
      <c r="AD192" s="231">
        <v>5.8E-4</v>
      </c>
      <c r="AE192" s="231">
        <v>1.9084210526315777E-4</v>
      </c>
      <c r="AF192" s="231">
        <v>18.715789473684261</v>
      </c>
      <c r="AG192" s="231">
        <v>1.9010526315789457E-4</v>
      </c>
      <c r="AH192" s="231">
        <v>2.4368421052631484E-2</v>
      </c>
      <c r="AI192" s="231">
        <v>7.1473684210525926E-2</v>
      </c>
      <c r="AK192" s="223"/>
    </row>
    <row r="193" spans="1:37" ht="14.25" customHeight="1" x14ac:dyDescent="0.2">
      <c r="A193" s="240">
        <v>42226.062503819441</v>
      </c>
      <c r="B193" s="223">
        <v>1620</v>
      </c>
      <c r="C193" s="227">
        <f t="shared" si="37"/>
        <v>41290560</v>
      </c>
      <c r="D193" s="227">
        <f t="shared" si="38"/>
        <v>129.69822347368435</v>
      </c>
      <c r="E193" s="228">
        <f t="shared" si="39"/>
        <v>33.022433999999784</v>
      </c>
      <c r="F193" s="239">
        <f t="shared" si="40"/>
        <v>0.99085505263157359</v>
      </c>
      <c r="G193" s="239">
        <f t="shared" si="41"/>
        <v>96.675789473684588</v>
      </c>
      <c r="H193" s="241">
        <v>2</v>
      </c>
      <c r="I193" s="221"/>
      <c r="J193" s="221"/>
      <c r="L193" s="231">
        <v>16.515789473684102</v>
      </c>
      <c r="M193" s="231">
        <v>4.0000000000000002E-4</v>
      </c>
      <c r="N193" s="231">
        <v>4.5378947368421262E-3</v>
      </c>
      <c r="O193" s="231">
        <v>0.3503157894736848</v>
      </c>
      <c r="P193" s="231">
        <v>1.0821052631578942E-3</v>
      </c>
      <c r="Q193" s="231">
        <v>1.5736842105263142E-4</v>
      </c>
      <c r="R193" s="231">
        <v>61.557894736842407</v>
      </c>
      <c r="S193" s="231">
        <v>5.9726315789473744E-3</v>
      </c>
      <c r="T193" s="231">
        <v>3.8452631578947336E-3</v>
      </c>
      <c r="U193" s="231">
        <v>2.1252631578947325E-2</v>
      </c>
      <c r="V193" s="231">
        <v>15.515789473684109</v>
      </c>
      <c r="W193" s="231">
        <v>3.0378947368421047E-2</v>
      </c>
      <c r="X193" s="231">
        <v>10.585263157894765</v>
      </c>
      <c r="Y193" s="231">
        <v>0.46452631578947223</v>
      </c>
      <c r="Z193" s="231">
        <v>8.0000000000000007E-5</v>
      </c>
      <c r="AA193" s="231">
        <v>1.3652631578947405E-3</v>
      </c>
      <c r="AB193" s="231">
        <v>1.0930526315789439E-2</v>
      </c>
      <c r="AC193" s="231">
        <v>5.8378947368421077</v>
      </c>
      <c r="AD193" s="231">
        <v>5.8E-4</v>
      </c>
      <c r="AE193" s="231">
        <v>1.8905263157894725E-4</v>
      </c>
      <c r="AF193" s="231">
        <v>18.694736842105314</v>
      </c>
      <c r="AG193" s="231">
        <v>1.8863157894736827E-4</v>
      </c>
      <c r="AH193" s="231">
        <v>2.4210526315789377E-2</v>
      </c>
      <c r="AI193" s="231">
        <v>7.0842105263157498E-2</v>
      </c>
      <c r="AK193" s="223"/>
    </row>
    <row r="194" spans="1:37" ht="14.25" customHeight="1" x14ac:dyDescent="0.2">
      <c r="A194" s="240">
        <v>42226.072920543978</v>
      </c>
      <c r="B194" s="223">
        <v>1630</v>
      </c>
      <c r="C194" s="227">
        <f t="shared" si="37"/>
        <v>41545440</v>
      </c>
      <c r="D194" s="227">
        <f t="shared" si="38"/>
        <v>129.15777336842118</v>
      </c>
      <c r="E194" s="228">
        <f t="shared" si="39"/>
        <v>32.738825999999783</v>
      </c>
      <c r="F194" s="239">
        <f t="shared" si="40"/>
        <v>0.98093126315789014</v>
      </c>
      <c r="G194" s="239">
        <f t="shared" si="41"/>
        <v>96.418947368421442</v>
      </c>
      <c r="H194" s="241">
        <v>2</v>
      </c>
      <c r="I194" s="221"/>
      <c r="J194" s="221"/>
      <c r="L194" s="231">
        <v>16.378947368420942</v>
      </c>
      <c r="M194" s="231">
        <v>4.0000000000000002E-4</v>
      </c>
      <c r="N194" s="231">
        <v>4.5094736842105475E-3</v>
      </c>
      <c r="O194" s="231">
        <v>0.34757894736842165</v>
      </c>
      <c r="P194" s="231">
        <v>1.0705263157894732E-3</v>
      </c>
      <c r="Q194" s="231">
        <v>1.5684210526315773E-4</v>
      </c>
      <c r="R194" s="231">
        <v>61.389473684210827</v>
      </c>
      <c r="S194" s="231">
        <v>6.0431578947368484E-3</v>
      </c>
      <c r="T194" s="231">
        <v>3.8863157894736809E-3</v>
      </c>
      <c r="U194" s="231">
        <v>2.1063157894736798E-2</v>
      </c>
      <c r="V194" s="231">
        <v>15.378947368420951</v>
      </c>
      <c r="W194" s="231">
        <v>3.0094736842105257E-2</v>
      </c>
      <c r="X194" s="231">
        <v>10.546315789473713</v>
      </c>
      <c r="Y194" s="231">
        <v>0.45863157894736695</v>
      </c>
      <c r="Z194" s="231">
        <v>8.0000000000000007E-5</v>
      </c>
      <c r="AA194" s="231">
        <v>1.3663157894736879E-3</v>
      </c>
      <c r="AB194" s="231">
        <v>1.0832631578947333E-2</v>
      </c>
      <c r="AC194" s="231">
        <v>5.8094736842105288</v>
      </c>
      <c r="AD194" s="231">
        <v>5.8E-4</v>
      </c>
      <c r="AE194" s="231">
        <v>1.8726315789473674E-4</v>
      </c>
      <c r="AF194" s="231">
        <v>18.673684210526368</v>
      </c>
      <c r="AG194" s="231">
        <v>1.8715789473684196E-4</v>
      </c>
      <c r="AH194" s="231">
        <v>2.405263157894727E-2</v>
      </c>
      <c r="AI194" s="231">
        <v>7.0210526315789071E-2</v>
      </c>
      <c r="AK194" s="223"/>
    </row>
    <row r="195" spans="1:37" ht="14.25" customHeight="1" x14ac:dyDescent="0.2">
      <c r="A195" s="240">
        <v>42226.083337268516</v>
      </c>
      <c r="B195" s="223">
        <v>1630</v>
      </c>
      <c r="C195" s="227">
        <f t="shared" si="37"/>
        <v>41545440</v>
      </c>
      <c r="D195" s="227">
        <f t="shared" si="38"/>
        <v>128.61732326315806</v>
      </c>
      <c r="E195" s="228">
        <f t="shared" si="39"/>
        <v>32.455217999999775</v>
      </c>
      <c r="F195" s="239">
        <f t="shared" si="40"/>
        <v>0.9710074736841996</v>
      </c>
      <c r="G195" s="239">
        <f t="shared" si="41"/>
        <v>96.162105263158281</v>
      </c>
      <c r="H195" s="241">
        <v>2</v>
      </c>
      <c r="I195" s="221"/>
      <c r="J195" s="221"/>
      <c r="L195" s="231">
        <v>16.242105263157782</v>
      </c>
      <c r="M195" s="231">
        <v>4.0000000000000002E-4</v>
      </c>
      <c r="N195" s="231">
        <v>4.4810526315789689E-3</v>
      </c>
      <c r="O195" s="231">
        <v>0.3448421052631585</v>
      </c>
      <c r="P195" s="231">
        <v>1.0589473684210521E-3</v>
      </c>
      <c r="Q195" s="231">
        <v>1.5631578947368404E-4</v>
      </c>
      <c r="R195" s="231">
        <v>61.221052631579248</v>
      </c>
      <c r="S195" s="231">
        <v>6.1136842105263224E-3</v>
      </c>
      <c r="T195" s="231">
        <v>3.9273684210526282E-3</v>
      </c>
      <c r="U195" s="231">
        <v>2.087368421052627E-2</v>
      </c>
      <c r="V195" s="231">
        <v>15.242105263157793</v>
      </c>
      <c r="W195" s="231">
        <v>2.9810526315789468E-2</v>
      </c>
      <c r="X195" s="231">
        <v>10.507368421052661</v>
      </c>
      <c r="Y195" s="231">
        <v>0.45273684210526166</v>
      </c>
      <c r="Z195" s="231">
        <v>8.0000000000000007E-5</v>
      </c>
      <c r="AA195" s="231">
        <v>1.3673684210526353E-3</v>
      </c>
      <c r="AB195" s="231">
        <v>1.0734736842105227E-2</v>
      </c>
      <c r="AC195" s="231">
        <v>5.7810526315789499</v>
      </c>
      <c r="AD195" s="231">
        <v>5.8E-4</v>
      </c>
      <c r="AE195" s="231">
        <v>1.8547368421052623E-4</v>
      </c>
      <c r="AF195" s="231">
        <v>18.652631578947421</v>
      </c>
      <c r="AG195" s="231">
        <v>1.8568421052631565E-4</v>
      </c>
      <c r="AH195" s="231">
        <v>2.3894736842105163E-2</v>
      </c>
      <c r="AI195" s="231">
        <v>6.9578947368420643E-2</v>
      </c>
      <c r="AK195" s="223"/>
    </row>
    <row r="196" spans="1:37" ht="14.25" customHeight="1" x14ac:dyDescent="0.2">
      <c r="A196" s="240">
        <v>42226.093753993053</v>
      </c>
      <c r="B196" s="223">
        <v>1670</v>
      </c>
      <c r="C196" s="227">
        <f t="shared" si="37"/>
        <v>42564960.000000007</v>
      </c>
      <c r="D196" s="227">
        <f t="shared" si="38"/>
        <v>128.07687315789488</v>
      </c>
      <c r="E196" s="228">
        <f t="shared" si="39"/>
        <v>32.171609999999781</v>
      </c>
      <c r="F196" s="239">
        <f t="shared" si="40"/>
        <v>0.96108368421052326</v>
      </c>
      <c r="G196" s="239">
        <f t="shared" si="41"/>
        <v>95.905263157895121</v>
      </c>
      <c r="H196" s="241">
        <v>2</v>
      </c>
      <c r="I196" s="221"/>
      <c r="J196" s="221"/>
      <c r="L196" s="231">
        <v>16.105263157894623</v>
      </c>
      <c r="M196" s="231">
        <v>4.0000000000000002E-4</v>
      </c>
      <c r="N196" s="231">
        <v>4.4526315789473903E-3</v>
      </c>
      <c r="O196" s="231">
        <v>0.34210526315789536</v>
      </c>
      <c r="P196" s="231">
        <v>1.047368421052631E-3</v>
      </c>
      <c r="Q196" s="231">
        <v>1.5578947368421035E-4</v>
      </c>
      <c r="R196" s="231">
        <v>61.052631578947668</v>
      </c>
      <c r="S196" s="231">
        <v>6.1842105263157964E-3</v>
      </c>
      <c r="T196" s="231">
        <v>3.9684210526315759E-3</v>
      </c>
      <c r="U196" s="231">
        <v>2.0684210526315742E-2</v>
      </c>
      <c r="V196" s="231">
        <v>15.105263157894635</v>
      </c>
      <c r="W196" s="231">
        <v>2.9526315789473678E-2</v>
      </c>
      <c r="X196" s="231">
        <v>10.468421052631609</v>
      </c>
      <c r="Y196" s="231">
        <v>0.44684210526315638</v>
      </c>
      <c r="Z196" s="231">
        <v>8.0000000000000007E-5</v>
      </c>
      <c r="AA196" s="231">
        <v>1.3684210526315828E-3</v>
      </c>
      <c r="AB196" s="231">
        <v>1.0636842105263122E-2</v>
      </c>
      <c r="AC196" s="231">
        <v>5.752631578947371</v>
      </c>
      <c r="AD196" s="231">
        <v>5.8E-4</v>
      </c>
      <c r="AE196" s="231">
        <v>1.8368421052631571E-4</v>
      </c>
      <c r="AF196" s="231">
        <v>18.631578947368475</v>
      </c>
      <c r="AG196" s="231">
        <v>1.8421052631578934E-4</v>
      </c>
      <c r="AH196" s="231">
        <v>2.3736842105263056E-2</v>
      </c>
      <c r="AI196" s="231">
        <v>6.8947368421052216E-2</v>
      </c>
      <c r="AK196" s="223"/>
    </row>
    <row r="197" spans="1:37" ht="14.25" customHeight="1" x14ac:dyDescent="0.2">
      <c r="A197" s="240">
        <v>42226.10417071759</v>
      </c>
      <c r="B197" s="223">
        <v>1670</v>
      </c>
      <c r="C197" s="227">
        <f t="shared" si="37"/>
        <v>42564960.000000007</v>
      </c>
      <c r="D197" s="227">
        <f t="shared" si="38"/>
        <v>127.53642305263173</v>
      </c>
      <c r="E197" s="228">
        <f t="shared" si="39"/>
        <v>31.88800199999978</v>
      </c>
      <c r="F197" s="239">
        <f t="shared" si="40"/>
        <v>0.95115989473683804</v>
      </c>
      <c r="G197" s="239">
        <f t="shared" si="41"/>
        <v>95.64842105263196</v>
      </c>
      <c r="H197" s="241">
        <v>2</v>
      </c>
      <c r="I197" s="221"/>
      <c r="J197" s="221"/>
      <c r="L197" s="231">
        <v>15.968421052631465</v>
      </c>
      <c r="M197" s="231">
        <v>4.0000000000000002E-4</v>
      </c>
      <c r="N197" s="231">
        <v>4.4242105263158117E-3</v>
      </c>
      <c r="O197" s="231">
        <v>0.33936842105263221</v>
      </c>
      <c r="P197" s="231">
        <v>1.03578947368421E-3</v>
      </c>
      <c r="Q197" s="231">
        <v>1.5526315789473667E-4</v>
      </c>
      <c r="R197" s="231">
        <v>60.884210526316089</v>
      </c>
      <c r="S197" s="231">
        <v>6.2547368421052704E-3</v>
      </c>
      <c r="T197" s="231">
        <v>4.0094736842105237E-3</v>
      </c>
      <c r="U197" s="231">
        <v>2.0494736842105215E-2</v>
      </c>
      <c r="V197" s="231">
        <v>14.968421052631477</v>
      </c>
      <c r="W197" s="231">
        <v>2.9242105263157889E-2</v>
      </c>
      <c r="X197" s="231">
        <v>10.429473684210556</v>
      </c>
      <c r="Y197" s="231">
        <v>0.44094736842105109</v>
      </c>
      <c r="Z197" s="231">
        <v>8.0000000000000007E-5</v>
      </c>
      <c r="AA197" s="231">
        <v>1.3694736842105302E-3</v>
      </c>
      <c r="AB197" s="231">
        <v>1.0538947368421016E-2</v>
      </c>
      <c r="AC197" s="231">
        <v>5.7242105263157921</v>
      </c>
      <c r="AD197" s="231">
        <v>5.8E-4</v>
      </c>
      <c r="AE197" s="231">
        <v>1.818947368421052E-4</v>
      </c>
      <c r="AF197" s="231">
        <v>18.610526315789528</v>
      </c>
      <c r="AG197" s="231">
        <v>1.8273684210526304E-4</v>
      </c>
      <c r="AH197" s="231">
        <v>2.3578947368420949E-2</v>
      </c>
      <c r="AI197" s="231">
        <v>6.8315789473683788E-2</v>
      </c>
      <c r="AK197" s="223"/>
    </row>
    <row r="198" spans="1:37" ht="14.25" customHeight="1" x14ac:dyDescent="0.2">
      <c r="A198" s="240">
        <v>42226.114587442127</v>
      </c>
      <c r="B198" s="223">
        <v>1680</v>
      </c>
      <c r="C198" s="227">
        <f t="shared" si="37"/>
        <v>42819840.000000007</v>
      </c>
      <c r="D198" s="227">
        <f t="shared" si="38"/>
        <v>126.99597294736857</v>
      </c>
      <c r="E198" s="228">
        <f t="shared" si="39"/>
        <v>31.604393999999782</v>
      </c>
      <c r="F198" s="239">
        <f t="shared" si="40"/>
        <v>0.94123610526315638</v>
      </c>
      <c r="G198" s="239">
        <f t="shared" si="41"/>
        <v>95.391578947368799</v>
      </c>
      <c r="H198" s="241">
        <v>2</v>
      </c>
      <c r="I198" s="221"/>
      <c r="J198" s="221"/>
      <c r="L198" s="231">
        <v>15.831578947368307</v>
      </c>
      <c r="M198" s="231">
        <v>4.0000000000000002E-4</v>
      </c>
      <c r="N198" s="231">
        <v>4.3957894736842331E-3</v>
      </c>
      <c r="O198" s="231">
        <v>0.33663157894736906</v>
      </c>
      <c r="P198" s="231">
        <v>1.0242105263157889E-3</v>
      </c>
      <c r="Q198" s="231">
        <v>1.5473684210526298E-4</v>
      </c>
      <c r="R198" s="231">
        <v>60.715789473684509</v>
      </c>
      <c r="S198" s="231">
        <v>6.3252631578947444E-3</v>
      </c>
      <c r="T198" s="231">
        <v>4.0505263157894714E-3</v>
      </c>
      <c r="U198" s="231">
        <v>2.0305263157894687E-2</v>
      </c>
      <c r="V198" s="231">
        <v>14.831578947368319</v>
      </c>
      <c r="W198" s="231">
        <v>2.8957894736842099E-2</v>
      </c>
      <c r="X198" s="231">
        <v>10.390526315789504</v>
      </c>
      <c r="Y198" s="231">
        <v>0.4350526315789458</v>
      </c>
      <c r="Z198" s="231">
        <v>8.0000000000000007E-5</v>
      </c>
      <c r="AA198" s="231">
        <v>1.3705263157894776E-3</v>
      </c>
      <c r="AB198" s="231">
        <v>1.044105263157891E-2</v>
      </c>
      <c r="AC198" s="231">
        <v>5.6957894736842132</v>
      </c>
      <c r="AD198" s="231">
        <v>5.8E-4</v>
      </c>
      <c r="AE198" s="231">
        <v>1.8010526315789468E-4</v>
      </c>
      <c r="AF198" s="231">
        <v>18.589473684210581</v>
      </c>
      <c r="AG198" s="231">
        <v>1.8126315789473673E-4</v>
      </c>
      <c r="AH198" s="231">
        <v>2.3421052631578843E-2</v>
      </c>
      <c r="AI198" s="231">
        <v>6.7684210526315361E-2</v>
      </c>
      <c r="AK198" s="223"/>
    </row>
    <row r="199" spans="1:37" ht="14.25" customHeight="1" x14ac:dyDescent="0.2">
      <c r="A199" s="240">
        <v>42226.125004166664</v>
      </c>
      <c r="B199" s="223">
        <v>1670</v>
      </c>
      <c r="C199" s="227">
        <f t="shared" si="37"/>
        <v>42564960.000000007</v>
      </c>
      <c r="D199" s="227">
        <f t="shared" si="38"/>
        <v>126.45552284210542</v>
      </c>
      <c r="E199" s="228">
        <f t="shared" si="39"/>
        <v>31.320785999999782</v>
      </c>
      <c r="F199" s="239">
        <f t="shared" si="40"/>
        <v>0.93131231578947116</v>
      </c>
      <c r="G199" s="239">
        <f t="shared" si="41"/>
        <v>95.134736842105639</v>
      </c>
      <c r="H199" s="241">
        <v>2</v>
      </c>
      <c r="I199" s="221"/>
      <c r="J199" s="221"/>
      <c r="L199" s="231">
        <v>15.694736842105149</v>
      </c>
      <c r="M199" s="231">
        <v>4.0000000000000002E-4</v>
      </c>
      <c r="N199" s="231">
        <v>4.3673684210526545E-3</v>
      </c>
      <c r="O199" s="231">
        <v>0.33389473684210591</v>
      </c>
      <c r="P199" s="231">
        <v>1.0126315789473679E-3</v>
      </c>
      <c r="Q199" s="231">
        <v>1.5421052631578929E-4</v>
      </c>
      <c r="R199" s="231">
        <v>60.54736842105293</v>
      </c>
      <c r="S199" s="231">
        <v>6.3957894736842184E-3</v>
      </c>
      <c r="T199" s="231">
        <v>4.0915789473684192E-3</v>
      </c>
      <c r="U199" s="231">
        <v>2.011578947368416E-2</v>
      </c>
      <c r="V199" s="231">
        <v>14.694736842105161</v>
      </c>
      <c r="W199" s="231">
        <v>2.867368421052631E-2</v>
      </c>
      <c r="X199" s="231">
        <v>10.351578947368452</v>
      </c>
      <c r="Y199" s="231">
        <v>0.42915789473684052</v>
      </c>
      <c r="Z199" s="231">
        <v>8.0000000000000007E-5</v>
      </c>
      <c r="AA199" s="231">
        <v>1.3715789473684251E-3</v>
      </c>
      <c r="AB199" s="231">
        <v>1.0343157894736804E-2</v>
      </c>
      <c r="AC199" s="231">
        <v>5.6673684210526343</v>
      </c>
      <c r="AD199" s="231">
        <v>5.8E-4</v>
      </c>
      <c r="AE199" s="231">
        <v>1.7831578947368417E-4</v>
      </c>
      <c r="AF199" s="231">
        <v>18.568421052631635</v>
      </c>
      <c r="AG199" s="231">
        <v>1.7978947368421042E-4</v>
      </c>
      <c r="AH199" s="231">
        <v>2.3263157894736736E-2</v>
      </c>
      <c r="AI199" s="231">
        <v>6.7052631578946933E-2</v>
      </c>
      <c r="AK199" s="223"/>
    </row>
    <row r="200" spans="1:37" ht="14.25" customHeight="1" x14ac:dyDescent="0.2">
      <c r="A200" s="240">
        <v>42226.135420891202</v>
      </c>
      <c r="B200" s="223">
        <v>1630</v>
      </c>
      <c r="C200" s="227">
        <f t="shared" si="37"/>
        <v>41545440</v>
      </c>
      <c r="D200" s="227">
        <f t="shared" si="38"/>
        <v>125.91507273684226</v>
      </c>
      <c r="E200" s="228">
        <f t="shared" si="39"/>
        <v>31.037177999999788</v>
      </c>
      <c r="F200" s="239">
        <f t="shared" si="40"/>
        <v>0.92138852631579304</v>
      </c>
      <c r="G200" s="239">
        <f t="shared" si="41"/>
        <v>94.877894736842507</v>
      </c>
      <c r="H200" s="241">
        <v>2</v>
      </c>
      <c r="I200" s="221"/>
      <c r="J200" s="221"/>
      <c r="L200" s="231">
        <v>15.557894736841991</v>
      </c>
      <c r="M200" s="231">
        <v>4.0000000000000002E-4</v>
      </c>
      <c r="N200" s="231">
        <v>4.3389473684210759E-3</v>
      </c>
      <c r="O200" s="231">
        <v>0.33115789473684276</v>
      </c>
      <c r="P200" s="231">
        <v>1.0010526315789468E-3</v>
      </c>
      <c r="Q200" s="231">
        <v>1.5368421052631561E-4</v>
      </c>
      <c r="R200" s="231">
        <v>60.37894736842135</v>
      </c>
      <c r="S200" s="231">
        <v>6.4663157894736924E-3</v>
      </c>
      <c r="T200" s="231">
        <v>4.1326315789473669E-3</v>
      </c>
      <c r="U200" s="231">
        <v>1.9926315789473632E-2</v>
      </c>
      <c r="V200" s="231">
        <v>14.557894736842004</v>
      </c>
      <c r="W200" s="231">
        <v>2.838947368421052E-2</v>
      </c>
      <c r="X200" s="231">
        <v>10.3126315789474</v>
      </c>
      <c r="Y200" s="231">
        <v>0.42326315789473523</v>
      </c>
      <c r="Z200" s="231">
        <v>8.0000000000000007E-5</v>
      </c>
      <c r="AA200" s="231">
        <v>1.3726315789473725E-3</v>
      </c>
      <c r="AB200" s="231">
        <v>1.0245263157894698E-2</v>
      </c>
      <c r="AC200" s="231">
        <v>5.6389473684210554</v>
      </c>
      <c r="AD200" s="231">
        <v>5.8E-4</v>
      </c>
      <c r="AE200" s="231">
        <v>1.7652631578947366E-4</v>
      </c>
      <c r="AF200" s="231">
        <v>18.547368421052688</v>
      </c>
      <c r="AG200" s="231">
        <v>1.7831578947368412E-4</v>
      </c>
      <c r="AH200" s="231">
        <v>2.3105263157894629E-2</v>
      </c>
      <c r="AI200" s="231">
        <v>6.6421052631578506E-2</v>
      </c>
      <c r="AK200" s="223"/>
    </row>
    <row r="201" spans="1:37" ht="14.25" customHeight="1" x14ac:dyDescent="0.2">
      <c r="A201" s="240">
        <v>42226.145837615739</v>
      </c>
      <c r="B201" s="223">
        <v>1640</v>
      </c>
      <c r="C201" s="227">
        <f t="shared" si="37"/>
        <v>41800320</v>
      </c>
      <c r="D201" s="227">
        <f t="shared" si="38"/>
        <v>125.37462263157913</v>
      </c>
      <c r="E201" s="228">
        <f t="shared" si="39"/>
        <v>30.75356999999978</v>
      </c>
      <c r="F201" s="239">
        <f t="shared" si="40"/>
        <v>0.91146473684210072</v>
      </c>
      <c r="G201" s="239">
        <f t="shared" si="41"/>
        <v>94.621052631579332</v>
      </c>
      <c r="H201" s="241">
        <v>2</v>
      </c>
      <c r="I201" s="221"/>
      <c r="J201" s="221"/>
      <c r="L201" s="231">
        <v>15.421052631578833</v>
      </c>
      <c r="M201" s="231">
        <v>4.0000000000000002E-4</v>
      </c>
      <c r="N201" s="231">
        <v>4.3105263157894973E-3</v>
      </c>
      <c r="O201" s="231">
        <v>0.32842105263157961</v>
      </c>
      <c r="P201" s="231">
        <v>9.8947368421052574E-4</v>
      </c>
      <c r="Q201" s="231">
        <v>1.5315789473684192E-4</v>
      </c>
      <c r="R201" s="231">
        <v>60.210526315789771</v>
      </c>
      <c r="S201" s="231">
        <v>6.5368421052631664E-3</v>
      </c>
      <c r="T201" s="231">
        <v>4.1736842105263147E-3</v>
      </c>
      <c r="U201" s="231">
        <v>1.9736842105263105E-2</v>
      </c>
      <c r="V201" s="231">
        <v>14.421052631578846</v>
      </c>
      <c r="W201" s="231">
        <v>2.810526315789473E-2</v>
      </c>
      <c r="X201" s="231">
        <v>10.273684210526348</v>
      </c>
      <c r="Y201" s="231">
        <v>0.41736842105262995</v>
      </c>
      <c r="Z201" s="231">
        <v>8.0000000000000007E-5</v>
      </c>
      <c r="AA201" s="231">
        <v>1.3736842105263199E-3</v>
      </c>
      <c r="AB201" s="231">
        <v>1.0147368421052592E-2</v>
      </c>
      <c r="AC201" s="231">
        <v>5.6105263157894765</v>
      </c>
      <c r="AD201" s="231">
        <v>5.8E-4</v>
      </c>
      <c r="AE201" s="231">
        <v>1.7473684210526314E-4</v>
      </c>
      <c r="AF201" s="231">
        <v>18.526315789473742</v>
      </c>
      <c r="AG201" s="231">
        <v>1.7684210526315781E-4</v>
      </c>
      <c r="AH201" s="231">
        <v>2.2947368421052522E-2</v>
      </c>
      <c r="AI201" s="231">
        <v>6.5789473684210079E-2</v>
      </c>
      <c r="AK201" s="223"/>
    </row>
    <row r="202" spans="1:37" ht="14.25" customHeight="1" x14ac:dyDescent="0.2">
      <c r="A202" s="240">
        <v>42226.156254340276</v>
      </c>
      <c r="B202" s="223">
        <v>1670</v>
      </c>
      <c r="C202" s="227">
        <f t="shared" si="37"/>
        <v>42564960.000000007</v>
      </c>
      <c r="D202" s="227">
        <f t="shared" si="38"/>
        <v>124.83417252631597</v>
      </c>
      <c r="E202" s="228">
        <f t="shared" si="39"/>
        <v>30.469961999999782</v>
      </c>
      <c r="F202" s="239">
        <f t="shared" si="40"/>
        <v>0.90154094736841905</v>
      </c>
      <c r="G202" s="239">
        <f t="shared" si="41"/>
        <v>94.364210526316185</v>
      </c>
      <c r="H202" s="241">
        <v>2</v>
      </c>
      <c r="I202" s="221"/>
      <c r="J202" s="221"/>
      <c r="L202" s="231">
        <v>15.284210526315675</v>
      </c>
      <c r="M202" s="231">
        <v>4.0000000000000002E-4</v>
      </c>
      <c r="N202" s="231">
        <v>4.2821052631579187E-3</v>
      </c>
      <c r="O202" s="231">
        <v>0.32568421052631646</v>
      </c>
      <c r="P202" s="231">
        <v>9.7789473684210468E-4</v>
      </c>
      <c r="Q202" s="231">
        <v>1.5263157894736823E-4</v>
      </c>
      <c r="R202" s="231">
        <v>60.042105263158192</v>
      </c>
      <c r="S202" s="231">
        <v>6.6073684210526404E-3</v>
      </c>
      <c r="T202" s="231">
        <v>4.2147368421052624E-3</v>
      </c>
      <c r="U202" s="231">
        <v>1.9547368421052577E-2</v>
      </c>
      <c r="V202" s="231">
        <v>14.284210526315688</v>
      </c>
      <c r="W202" s="231">
        <v>2.7821052631578941E-2</v>
      </c>
      <c r="X202" s="231">
        <v>10.234736842105296</v>
      </c>
      <c r="Y202" s="231">
        <v>0.41147368421052466</v>
      </c>
      <c r="Z202" s="231">
        <v>8.0000000000000007E-5</v>
      </c>
      <c r="AA202" s="231">
        <v>1.3747368421052673E-3</v>
      </c>
      <c r="AB202" s="231">
        <v>1.0049473684210487E-2</v>
      </c>
      <c r="AC202" s="231">
        <v>5.5821052631578976</v>
      </c>
      <c r="AD202" s="231">
        <v>5.8E-4</v>
      </c>
      <c r="AE202" s="231">
        <v>1.7294736842105263E-4</v>
      </c>
      <c r="AF202" s="231">
        <v>18.505263157894795</v>
      </c>
      <c r="AG202" s="231">
        <v>1.753684210526315E-4</v>
      </c>
      <c r="AH202" s="231">
        <v>2.2789473684210415E-2</v>
      </c>
      <c r="AI202" s="231">
        <v>6.5157894736841651E-2</v>
      </c>
      <c r="AK202" s="223"/>
    </row>
    <row r="203" spans="1:37" ht="14.25" customHeight="1" x14ac:dyDescent="0.2">
      <c r="A203" s="240">
        <v>42226.166671064813</v>
      </c>
      <c r="B203" s="223">
        <v>1670</v>
      </c>
      <c r="C203" s="227">
        <f t="shared" si="37"/>
        <v>42564960.000000007</v>
      </c>
      <c r="D203" s="227">
        <f t="shared" si="38"/>
        <v>124.29372242105282</v>
      </c>
      <c r="E203" s="228">
        <f t="shared" si="39"/>
        <v>30.186353999999781</v>
      </c>
      <c r="F203" s="239">
        <f t="shared" si="40"/>
        <v>0.89161715789473384</v>
      </c>
      <c r="G203" s="239">
        <f t="shared" si="41"/>
        <v>94.107368421053025</v>
      </c>
      <c r="H203" s="241">
        <v>2</v>
      </c>
      <c r="I203" s="221"/>
      <c r="J203" s="221"/>
      <c r="L203" s="231">
        <v>15.147368421052517</v>
      </c>
      <c r="M203" s="231">
        <v>4.0000000000000002E-4</v>
      </c>
      <c r="N203" s="231">
        <v>4.25368421052634E-3</v>
      </c>
      <c r="O203" s="231">
        <v>0.32294736842105332</v>
      </c>
      <c r="P203" s="231">
        <v>9.6631578947368362E-4</v>
      </c>
      <c r="Q203" s="231">
        <v>1.5210526315789455E-4</v>
      </c>
      <c r="R203" s="231">
        <v>59.873684210526612</v>
      </c>
      <c r="S203" s="231">
        <v>6.6778947368421144E-3</v>
      </c>
      <c r="T203" s="231">
        <v>4.2557894736842102E-3</v>
      </c>
      <c r="U203" s="231">
        <v>1.935789473684205E-2</v>
      </c>
      <c r="V203" s="231">
        <v>14.14736842105253</v>
      </c>
      <c r="W203" s="231">
        <v>2.7536842105263151E-2</v>
      </c>
      <c r="X203" s="231">
        <v>10.195789473684243</v>
      </c>
      <c r="Y203" s="231">
        <v>0.40557894736841937</v>
      </c>
      <c r="Z203" s="231">
        <v>8.0000000000000007E-5</v>
      </c>
      <c r="AA203" s="231">
        <v>1.3757894736842148E-3</v>
      </c>
      <c r="AB203" s="231">
        <v>9.9515789473683808E-3</v>
      </c>
      <c r="AC203" s="231">
        <v>5.5536842105263187</v>
      </c>
      <c r="AD203" s="231">
        <v>5.8E-4</v>
      </c>
      <c r="AE203" s="231">
        <v>1.7115789473684211E-4</v>
      </c>
      <c r="AF203" s="231">
        <v>18.484210526315849</v>
      </c>
      <c r="AG203" s="231">
        <v>1.7389473684210519E-4</v>
      </c>
      <c r="AH203" s="231">
        <v>2.2631578947368308E-2</v>
      </c>
      <c r="AI203" s="231">
        <v>6.4526315789473224E-2</v>
      </c>
      <c r="AK203" s="223"/>
    </row>
    <row r="204" spans="1:37" ht="14.25" customHeight="1" x14ac:dyDescent="0.2">
      <c r="A204" s="240">
        <v>42226.17708778935</v>
      </c>
      <c r="B204" s="223">
        <v>1670</v>
      </c>
      <c r="C204" s="227">
        <f t="shared" si="37"/>
        <v>42564960.000000007</v>
      </c>
      <c r="D204" s="227">
        <f t="shared" si="38"/>
        <v>123.75327231578964</v>
      </c>
      <c r="E204" s="228">
        <f t="shared" si="39"/>
        <v>29.902745999999784</v>
      </c>
      <c r="F204" s="239">
        <f t="shared" si="40"/>
        <v>0.88169336842105217</v>
      </c>
      <c r="G204" s="239">
        <f t="shared" si="41"/>
        <v>93.850526315789864</v>
      </c>
      <c r="H204" s="241">
        <v>2</v>
      </c>
      <c r="I204" s="221"/>
      <c r="J204" s="221"/>
      <c r="L204" s="231">
        <v>15.01052631578936</v>
      </c>
      <c r="M204" s="231">
        <v>4.0000000000000002E-4</v>
      </c>
      <c r="N204" s="231">
        <v>4.2252631578947614E-3</v>
      </c>
      <c r="O204" s="231">
        <v>0.32021052631579017</v>
      </c>
      <c r="P204" s="231">
        <v>9.5473684210526256E-4</v>
      </c>
      <c r="Q204" s="231">
        <v>1.5157894736842086E-4</v>
      </c>
      <c r="R204" s="231">
        <v>59.705263157895033</v>
      </c>
      <c r="S204" s="231">
        <v>6.7484210526315884E-3</v>
      </c>
      <c r="T204" s="231">
        <v>4.2968421052631579E-3</v>
      </c>
      <c r="U204" s="231">
        <v>1.9168421052631522E-2</v>
      </c>
      <c r="V204" s="231">
        <v>14.010526315789372</v>
      </c>
      <c r="W204" s="231">
        <v>2.7252631578947362E-2</v>
      </c>
      <c r="X204" s="231">
        <v>10.156842105263191</v>
      </c>
      <c r="Y204" s="231">
        <v>0.39968421052631409</v>
      </c>
      <c r="Z204" s="231">
        <v>8.0000000000000007E-5</v>
      </c>
      <c r="AA204" s="231">
        <v>1.3768421052631622E-3</v>
      </c>
      <c r="AB204" s="231">
        <v>9.8536842105262749E-3</v>
      </c>
      <c r="AC204" s="231">
        <v>5.5252631578947398</v>
      </c>
      <c r="AD204" s="231">
        <v>5.8E-4</v>
      </c>
      <c r="AE204" s="231">
        <v>1.693684210526316E-4</v>
      </c>
      <c r="AF204" s="231">
        <v>18.463157894736902</v>
      </c>
      <c r="AG204" s="231">
        <v>1.7242105263157889E-4</v>
      </c>
      <c r="AH204" s="231">
        <v>2.2473684210526201E-2</v>
      </c>
      <c r="AI204" s="231">
        <v>6.3894736842104796E-2</v>
      </c>
      <c r="AK204" s="223"/>
    </row>
    <row r="205" spans="1:37" ht="14.25" customHeight="1" x14ac:dyDescent="0.2">
      <c r="A205" s="240">
        <v>42226.187504456022</v>
      </c>
      <c r="B205" s="223">
        <v>1670</v>
      </c>
      <c r="C205" s="227">
        <f t="shared" si="37"/>
        <v>42564960.000000007</v>
      </c>
      <c r="D205" s="227">
        <f t="shared" si="38"/>
        <v>123.21282221052648</v>
      </c>
      <c r="E205" s="228">
        <f t="shared" si="39"/>
        <v>29.619137999999783</v>
      </c>
      <c r="F205" s="239">
        <f t="shared" si="40"/>
        <v>0.87176957894736695</v>
      </c>
      <c r="G205" s="239">
        <f t="shared" si="41"/>
        <v>93.593684210526703</v>
      </c>
      <c r="H205" s="241">
        <v>2</v>
      </c>
      <c r="I205" s="221"/>
      <c r="J205" s="221"/>
      <c r="L205" s="231">
        <v>14.873684210526202</v>
      </c>
      <c r="M205" s="231">
        <v>4.0000000000000002E-4</v>
      </c>
      <c r="N205" s="231">
        <v>4.1968421052631828E-3</v>
      </c>
      <c r="O205" s="231">
        <v>0.31747368421052702</v>
      </c>
      <c r="P205" s="231">
        <v>9.431578947368415E-4</v>
      </c>
      <c r="Q205" s="231">
        <v>1.5105263157894717E-4</v>
      </c>
      <c r="R205" s="231">
        <v>59.536842105263453</v>
      </c>
      <c r="S205" s="231">
        <v>6.8189473684210624E-3</v>
      </c>
      <c r="T205" s="231">
        <v>4.3378947368421057E-3</v>
      </c>
      <c r="U205" s="231">
        <v>1.8978947368420995E-2</v>
      </c>
      <c r="V205" s="231">
        <v>13.873684210526214</v>
      </c>
      <c r="W205" s="231">
        <v>2.6968421052631572E-2</v>
      </c>
      <c r="X205" s="231">
        <v>10.117894736842139</v>
      </c>
      <c r="Y205" s="231">
        <v>0.3937894736842088</v>
      </c>
      <c r="Z205" s="231">
        <v>8.0000000000000007E-5</v>
      </c>
      <c r="AA205" s="231">
        <v>1.3778947368421096E-3</v>
      </c>
      <c r="AB205" s="231">
        <v>9.7557894736841691E-3</v>
      </c>
      <c r="AC205" s="231">
        <v>5.4968421052631609</v>
      </c>
      <c r="AD205" s="231">
        <v>5.8E-4</v>
      </c>
      <c r="AE205" s="231">
        <v>1.6757894736842108E-4</v>
      </c>
      <c r="AF205" s="231">
        <v>18.442105263157956</v>
      </c>
      <c r="AG205" s="231">
        <v>1.7094736842105258E-4</v>
      </c>
      <c r="AH205" s="231">
        <v>2.2315789473684094E-2</v>
      </c>
      <c r="AI205" s="231">
        <v>6.3263157894736369E-2</v>
      </c>
      <c r="AK205" s="223"/>
    </row>
    <row r="206" spans="1:37" ht="14.25" customHeight="1" x14ac:dyDescent="0.2">
      <c r="A206" s="240">
        <v>42226.197921180552</v>
      </c>
      <c r="B206" s="223">
        <v>1690</v>
      </c>
      <c r="C206" s="227">
        <f t="shared" si="37"/>
        <v>43074720</v>
      </c>
      <c r="D206" s="227">
        <f t="shared" si="38"/>
        <v>122.67237210526332</v>
      </c>
      <c r="E206" s="228">
        <f t="shared" si="39"/>
        <v>29.335529999999785</v>
      </c>
      <c r="F206" s="239">
        <f t="shared" si="40"/>
        <v>0.86184578947368529</v>
      </c>
      <c r="G206" s="239">
        <f t="shared" si="41"/>
        <v>93.336842105263543</v>
      </c>
      <c r="H206" s="241">
        <v>2</v>
      </c>
      <c r="I206" s="221"/>
      <c r="J206" s="221"/>
      <c r="L206" s="231">
        <v>14.736842105263044</v>
      </c>
      <c r="M206" s="231">
        <v>4.0000000000000002E-4</v>
      </c>
      <c r="N206" s="231">
        <v>4.1684210526316042E-3</v>
      </c>
      <c r="O206" s="231">
        <v>0.31473684210526387</v>
      </c>
      <c r="P206" s="231">
        <v>9.3157894736842044E-4</v>
      </c>
      <c r="Q206" s="231">
        <v>1.5052631578947348E-4</v>
      </c>
      <c r="R206" s="231">
        <v>59.368421052631874</v>
      </c>
      <c r="S206" s="231">
        <v>6.8894736842105364E-3</v>
      </c>
      <c r="T206" s="231">
        <v>4.3789473684210534E-3</v>
      </c>
      <c r="U206" s="231">
        <v>1.8789473684210467E-2</v>
      </c>
      <c r="V206" s="231">
        <v>13.736842105263056</v>
      </c>
      <c r="W206" s="231">
        <v>2.6684210526315782E-2</v>
      </c>
      <c r="X206" s="231">
        <v>10.078947368421087</v>
      </c>
      <c r="Y206" s="231">
        <v>0.38789473684210352</v>
      </c>
      <c r="Z206" s="231">
        <v>8.0000000000000007E-5</v>
      </c>
      <c r="AA206" s="231">
        <v>1.3789473684210571E-3</v>
      </c>
      <c r="AB206" s="231">
        <v>9.6578947368420633E-3</v>
      </c>
      <c r="AC206" s="231">
        <v>5.468421052631582</v>
      </c>
      <c r="AD206" s="231">
        <v>5.8E-4</v>
      </c>
      <c r="AE206" s="231">
        <v>1.6578947368421057E-4</v>
      </c>
      <c r="AF206" s="231">
        <v>18.421052631579009</v>
      </c>
      <c r="AG206" s="231">
        <v>1.6947368421052627E-4</v>
      </c>
      <c r="AH206" s="231">
        <v>2.2157894736841988E-2</v>
      </c>
      <c r="AI206" s="231">
        <v>6.2631578947367941E-2</v>
      </c>
      <c r="AK206" s="223"/>
    </row>
    <row r="207" spans="1:37" ht="14.25" customHeight="1" x14ac:dyDescent="0.2">
      <c r="A207" s="240">
        <v>42226.208337905089</v>
      </c>
      <c r="B207" s="223">
        <v>1680</v>
      </c>
      <c r="C207" s="227">
        <f t="shared" si="37"/>
        <v>42819840.000000007</v>
      </c>
      <c r="D207" s="227">
        <f t="shared" si="38"/>
        <v>122.13192200000017</v>
      </c>
      <c r="E207" s="228">
        <f t="shared" si="39"/>
        <v>29.051921999999784</v>
      </c>
      <c r="F207" s="239">
        <f t="shared" si="40"/>
        <v>0.85192200000000007</v>
      </c>
      <c r="G207" s="239">
        <f t="shared" si="41"/>
        <v>93.080000000000382</v>
      </c>
      <c r="H207" s="241">
        <v>2</v>
      </c>
      <c r="I207" s="221"/>
      <c r="J207" s="221"/>
      <c r="L207" s="231">
        <v>14.599999999999886</v>
      </c>
      <c r="M207" s="231">
        <v>4.0000000000000002E-4</v>
      </c>
      <c r="N207" s="231">
        <v>4.1400000000000256E-3</v>
      </c>
      <c r="O207" s="231">
        <v>0.31200000000000072</v>
      </c>
      <c r="P207" s="231">
        <v>9.1999999999999938E-4</v>
      </c>
      <c r="Q207" s="231">
        <v>1.499999999999998E-4</v>
      </c>
      <c r="R207" s="231">
        <v>59.200000000000294</v>
      </c>
      <c r="S207" s="231">
        <v>6.9600000000000104E-3</v>
      </c>
      <c r="T207" s="231">
        <v>4.4200000000000012E-3</v>
      </c>
      <c r="U207" s="231">
        <v>1.8599999999999939E-2</v>
      </c>
      <c r="V207" s="231">
        <v>13.599999999999898</v>
      </c>
      <c r="W207" s="231">
        <v>2.6399999999999993E-2</v>
      </c>
      <c r="X207" s="231">
        <v>10.040000000000035</v>
      </c>
      <c r="Y207" s="231">
        <v>0.38199999999999823</v>
      </c>
      <c r="Z207" s="231">
        <v>8.0000000000000007E-5</v>
      </c>
      <c r="AA207" s="231">
        <v>1.3800000000000045E-3</v>
      </c>
      <c r="AB207" s="231">
        <v>9.5599999999999574E-3</v>
      </c>
      <c r="AC207" s="231">
        <v>5.4400000000000031</v>
      </c>
      <c r="AD207" s="231">
        <v>5.8E-4</v>
      </c>
      <c r="AE207" s="231">
        <v>1.6400000000000006E-4</v>
      </c>
      <c r="AF207" s="231">
        <v>18.400000000000063</v>
      </c>
      <c r="AG207" s="231">
        <v>1.6799999999999996E-4</v>
      </c>
      <c r="AH207" s="231">
        <v>2.1999999999999881E-2</v>
      </c>
      <c r="AI207" s="231">
        <v>6.1999999999999521E-2</v>
      </c>
      <c r="AK207" s="223"/>
    </row>
    <row r="208" spans="1:37" ht="14.25" customHeight="1" x14ac:dyDescent="0.2">
      <c r="A208" s="240">
        <v>42226.218754629626</v>
      </c>
      <c r="B208" s="223">
        <v>1680</v>
      </c>
      <c r="C208" s="227">
        <f t="shared" si="37"/>
        <v>42819840.000000007</v>
      </c>
      <c r="D208" s="227">
        <f t="shared" si="38"/>
        <v>121.59147189473703</v>
      </c>
      <c r="E208" s="228">
        <f t="shared" si="39"/>
        <v>28.768313999999783</v>
      </c>
      <c r="F208" s="239">
        <f t="shared" si="40"/>
        <v>0.84199821052631485</v>
      </c>
      <c r="G208" s="239">
        <f t="shared" si="41"/>
        <v>92.82315789473725</v>
      </c>
      <c r="H208" s="241">
        <v>2</v>
      </c>
      <c r="I208" s="221"/>
      <c r="J208" s="221"/>
      <c r="L208" s="231">
        <v>14.463157894736728</v>
      </c>
      <c r="M208" s="231">
        <v>4.0000000000000002E-4</v>
      </c>
      <c r="N208" s="231">
        <v>4.111578947368447E-3</v>
      </c>
      <c r="O208" s="231">
        <v>0.30926315789473757</v>
      </c>
      <c r="P208" s="231">
        <v>9.0842105263157832E-4</v>
      </c>
      <c r="Q208" s="231">
        <v>1.4947368421052611E-4</v>
      </c>
      <c r="R208" s="231">
        <v>59.031578947368715</v>
      </c>
      <c r="S208" s="231">
        <v>7.0305263157894845E-3</v>
      </c>
      <c r="T208" s="231">
        <v>4.4610526315789489E-3</v>
      </c>
      <c r="U208" s="231">
        <v>1.8410526315789412E-2</v>
      </c>
      <c r="V208" s="231">
        <v>13.463157894736741</v>
      </c>
      <c r="W208" s="231">
        <v>2.6115789473684203E-2</v>
      </c>
      <c r="X208" s="231">
        <v>10.001052631578982</v>
      </c>
      <c r="Y208" s="231">
        <v>0.37610526315789294</v>
      </c>
      <c r="Z208" s="231">
        <v>8.0000000000000007E-5</v>
      </c>
      <c r="AA208" s="231">
        <v>1.3810526315789519E-3</v>
      </c>
      <c r="AB208" s="231">
        <v>9.4621052631578516E-3</v>
      </c>
      <c r="AC208" s="231">
        <v>5.4115789473684242</v>
      </c>
      <c r="AD208" s="231">
        <v>5.8E-4</v>
      </c>
      <c r="AE208" s="231">
        <v>1.6221052631578954E-4</v>
      </c>
      <c r="AF208" s="231">
        <v>18.378947368421116</v>
      </c>
      <c r="AG208" s="231">
        <v>1.6652631578947366E-4</v>
      </c>
      <c r="AH208" s="231">
        <v>2.1842105263157774E-2</v>
      </c>
      <c r="AI208" s="231">
        <v>6.13684210526311E-2</v>
      </c>
      <c r="AK208" s="223"/>
    </row>
    <row r="209" spans="1:37" ht="14.25" customHeight="1" x14ac:dyDescent="0.2">
      <c r="A209" s="240">
        <v>42226.229171354164</v>
      </c>
      <c r="B209" s="223">
        <v>1670</v>
      </c>
      <c r="C209" s="227">
        <f t="shared" si="37"/>
        <v>42564960.000000007</v>
      </c>
      <c r="D209" s="227">
        <f t="shared" si="38"/>
        <v>121.05102178947382</v>
      </c>
      <c r="E209" s="228">
        <f t="shared" si="39"/>
        <v>28.484705999999786</v>
      </c>
      <c r="F209" s="239">
        <f t="shared" si="40"/>
        <v>0.83207442105263318</v>
      </c>
      <c r="G209" s="239">
        <f t="shared" si="41"/>
        <v>92.566315789474075</v>
      </c>
      <c r="H209" s="241">
        <v>2</v>
      </c>
      <c r="I209" s="221"/>
      <c r="J209" s="221"/>
      <c r="L209" s="231">
        <v>14.32631578947357</v>
      </c>
      <c r="M209" s="231">
        <v>4.0000000000000002E-4</v>
      </c>
      <c r="N209" s="231">
        <v>4.0831578947368684E-3</v>
      </c>
      <c r="O209" s="231">
        <v>0.30652631578947442</v>
      </c>
      <c r="P209" s="231">
        <v>8.9684210526315726E-4</v>
      </c>
      <c r="Q209" s="231">
        <v>1.4894736842105242E-4</v>
      </c>
      <c r="R209" s="231">
        <v>58.863157894737135</v>
      </c>
      <c r="S209" s="231">
        <v>7.1010526315789585E-3</v>
      </c>
      <c r="T209" s="231">
        <v>4.5021052631578967E-3</v>
      </c>
      <c r="U209" s="231">
        <v>1.8221052631578884E-2</v>
      </c>
      <c r="V209" s="231">
        <v>13.326315789473583</v>
      </c>
      <c r="W209" s="231">
        <v>2.5831578947368414E-2</v>
      </c>
      <c r="X209" s="231">
        <v>9.9621052631579303</v>
      </c>
      <c r="Y209" s="231">
        <v>0.37021052631578766</v>
      </c>
      <c r="Z209" s="231">
        <v>8.0000000000000007E-5</v>
      </c>
      <c r="AA209" s="231">
        <v>1.3821052631578993E-3</v>
      </c>
      <c r="AB209" s="231">
        <v>9.3642105263157457E-3</v>
      </c>
      <c r="AC209" s="231">
        <v>5.3831578947368453</v>
      </c>
      <c r="AD209" s="231">
        <v>5.8E-4</v>
      </c>
      <c r="AE209" s="231">
        <v>1.6042105263157903E-4</v>
      </c>
      <c r="AF209" s="231">
        <v>18.357894736842169</v>
      </c>
      <c r="AG209" s="231">
        <v>1.6505263157894735E-4</v>
      </c>
      <c r="AH209" s="231">
        <v>2.1684210526315667E-2</v>
      </c>
      <c r="AI209" s="231">
        <v>6.073684210526268E-2</v>
      </c>
      <c r="AK209" s="223"/>
    </row>
    <row r="210" spans="1:37" ht="14.25" customHeight="1" x14ac:dyDescent="0.2">
      <c r="A210" s="240">
        <v>42226.239588078701</v>
      </c>
      <c r="B210" s="223">
        <v>1670</v>
      </c>
      <c r="C210" s="227">
        <f t="shared" si="37"/>
        <v>42564960.000000007</v>
      </c>
      <c r="D210" s="227">
        <f t="shared" si="38"/>
        <v>120.5105716842107</v>
      </c>
      <c r="E210" s="228">
        <f t="shared" si="39"/>
        <v>28.201097999999785</v>
      </c>
      <c r="F210" s="239">
        <f t="shared" si="40"/>
        <v>0.82215063157894797</v>
      </c>
      <c r="G210" s="239">
        <f t="shared" si="41"/>
        <v>92.309473684210928</v>
      </c>
      <c r="H210" s="241">
        <v>2</v>
      </c>
      <c r="I210" s="221"/>
      <c r="J210" s="221"/>
      <c r="L210" s="231">
        <v>14.189473684210412</v>
      </c>
      <c r="M210" s="231">
        <v>4.0000000000000002E-4</v>
      </c>
      <c r="N210" s="231">
        <v>4.0547368421052898E-3</v>
      </c>
      <c r="O210" s="231">
        <v>0.30378947368421128</v>
      </c>
      <c r="P210" s="231">
        <v>8.852631578947362E-4</v>
      </c>
      <c r="Q210" s="231">
        <v>1.4842105263157874E-4</v>
      </c>
      <c r="R210" s="231">
        <v>58.694736842105556</v>
      </c>
      <c r="S210" s="231">
        <v>7.1715789473684325E-3</v>
      </c>
      <c r="T210" s="231">
        <v>4.5431578947368444E-3</v>
      </c>
      <c r="U210" s="231">
        <v>1.8031578947368357E-2</v>
      </c>
      <c r="V210" s="231">
        <v>13.189473684210425</v>
      </c>
      <c r="W210" s="231">
        <v>2.5547368421052624E-2</v>
      </c>
      <c r="X210" s="231">
        <v>9.9231578947368781</v>
      </c>
      <c r="Y210" s="231">
        <v>0.36431578947368237</v>
      </c>
      <c r="Z210" s="231">
        <v>8.0000000000000007E-5</v>
      </c>
      <c r="AA210" s="231">
        <v>1.3831578947368468E-3</v>
      </c>
      <c r="AB210" s="231">
        <v>9.2663157894736399E-3</v>
      </c>
      <c r="AC210" s="231">
        <v>5.3547368421052663</v>
      </c>
      <c r="AD210" s="231">
        <v>5.8E-4</v>
      </c>
      <c r="AE210" s="231">
        <v>1.5863157894736851E-4</v>
      </c>
      <c r="AF210" s="231">
        <v>18.336842105263223</v>
      </c>
      <c r="AG210" s="231">
        <v>1.6357894736842104E-4</v>
      </c>
      <c r="AH210" s="231">
        <v>2.152631578947356E-2</v>
      </c>
      <c r="AI210" s="231">
        <v>6.0105263157894259E-2</v>
      </c>
      <c r="AK210" s="223"/>
    </row>
    <row r="211" spans="1:37" ht="14.25" customHeight="1" x14ac:dyDescent="0.2">
      <c r="A211" s="240">
        <v>42226.250004803238</v>
      </c>
      <c r="B211" s="223">
        <v>1640</v>
      </c>
      <c r="C211" s="227">
        <f t="shared" si="37"/>
        <v>41800320</v>
      </c>
      <c r="D211" s="227">
        <f t="shared" si="38"/>
        <v>119.97012157894756</v>
      </c>
      <c r="E211" s="228">
        <f t="shared" si="39"/>
        <v>27.917489999999788</v>
      </c>
      <c r="F211" s="239">
        <f t="shared" si="40"/>
        <v>0.8122268421052663</v>
      </c>
      <c r="G211" s="239">
        <f t="shared" si="41"/>
        <v>92.052631578947768</v>
      </c>
      <c r="H211" s="241">
        <v>2</v>
      </c>
      <c r="I211" s="221"/>
      <c r="J211" s="221"/>
      <c r="L211" s="231">
        <v>14.052631578947254</v>
      </c>
      <c r="M211" s="231">
        <v>4.0000000000000002E-4</v>
      </c>
      <c r="N211" s="231">
        <v>4.0263157894737112E-3</v>
      </c>
      <c r="O211" s="231">
        <v>0.30105263157894813</v>
      </c>
      <c r="P211" s="231">
        <v>8.7368421052631514E-4</v>
      </c>
      <c r="Q211" s="231">
        <v>1.4789473684210505E-4</v>
      </c>
      <c r="R211" s="231">
        <v>58.526315789473976</v>
      </c>
      <c r="S211" s="231">
        <v>7.2421052631579065E-3</v>
      </c>
      <c r="T211" s="231">
        <v>4.5842105263157922E-3</v>
      </c>
      <c r="U211" s="231">
        <v>1.7842105263157829E-2</v>
      </c>
      <c r="V211" s="231">
        <v>13.052631578947267</v>
      </c>
      <c r="W211" s="231">
        <v>2.5263157894736835E-2</v>
      </c>
      <c r="X211" s="231">
        <v>9.884210526315826</v>
      </c>
      <c r="Y211" s="231">
        <v>0.35842105263157709</v>
      </c>
      <c r="Z211" s="231">
        <v>8.0000000000000007E-5</v>
      </c>
      <c r="AA211" s="231">
        <v>1.3842105263157942E-3</v>
      </c>
      <c r="AB211" s="231">
        <v>9.1684210526315341E-3</v>
      </c>
      <c r="AC211" s="231">
        <v>5.3263157894736874</v>
      </c>
      <c r="AD211" s="231">
        <v>5.8E-4</v>
      </c>
      <c r="AE211" s="231">
        <v>1.56842105263158E-4</v>
      </c>
      <c r="AF211" s="231">
        <v>18.315789473684276</v>
      </c>
      <c r="AG211" s="231">
        <v>1.6210526315789473E-4</v>
      </c>
      <c r="AH211" s="231">
        <v>2.1368421052631453E-2</v>
      </c>
      <c r="AI211" s="231">
        <v>5.9473684210525839E-2</v>
      </c>
      <c r="AK211" s="223"/>
    </row>
    <row r="212" spans="1:37" ht="14.25" customHeight="1" x14ac:dyDescent="0.2">
      <c r="A212" s="240">
        <v>42226.260421527775</v>
      </c>
      <c r="B212" s="223">
        <v>1640</v>
      </c>
      <c r="C212" s="227">
        <f t="shared" ref="C212:C245" si="42">B212*0.02832*15*60*1000</f>
        <v>41800320</v>
      </c>
      <c r="D212" s="227">
        <f t="shared" ref="D212:D245" si="43">SUM(L212:AI212)</f>
        <v>119.42967147368439</v>
      </c>
      <c r="E212" s="228">
        <f t="shared" ref="E212:E245" si="44">SUM(L212:Q212,S212:W212,Y212:AB212,AD212:AE212,AG212:AI212)</f>
        <v>27.633881999999787</v>
      </c>
      <c r="F212" s="239">
        <f t="shared" ref="F212:F245" si="45">E212-L212-V212</f>
        <v>0.80230305263158108</v>
      </c>
      <c r="G212" s="239">
        <f t="shared" ref="G212:G245" si="46">R212+X212+AC212+AF212</f>
        <v>91.795789473684607</v>
      </c>
      <c r="I212" s="221"/>
      <c r="J212" s="221"/>
      <c r="L212" s="231">
        <v>13.915789473684097</v>
      </c>
      <c r="M212" s="231">
        <v>4.0000000000000002E-4</v>
      </c>
      <c r="N212" s="231">
        <v>3.9978947368421325E-3</v>
      </c>
      <c r="O212" s="231">
        <v>0.29831578947368498</v>
      </c>
      <c r="P212" s="231">
        <v>8.6210526315789408E-4</v>
      </c>
      <c r="Q212" s="231">
        <v>1.4736842105263136E-4</v>
      </c>
      <c r="R212" s="231">
        <v>58.357894736842397</v>
      </c>
      <c r="S212" s="231">
        <v>7.3126315789473805E-3</v>
      </c>
      <c r="T212" s="231">
        <v>4.6252631578947399E-3</v>
      </c>
      <c r="U212" s="231">
        <v>1.7652631578947302E-2</v>
      </c>
      <c r="V212" s="231">
        <v>12.915789473684109</v>
      </c>
      <c r="W212" s="231">
        <v>2.4978947368421045E-2</v>
      </c>
      <c r="X212" s="231">
        <v>9.8452631578947738</v>
      </c>
      <c r="Y212" s="231">
        <v>0.3525263157894718</v>
      </c>
      <c r="Z212" s="231">
        <v>8.0000000000000007E-5</v>
      </c>
      <c r="AA212" s="231">
        <v>1.3852631578947416E-3</v>
      </c>
      <c r="AB212" s="231">
        <v>9.0705263157894282E-3</v>
      </c>
      <c r="AC212" s="231">
        <v>5.2978947368421085</v>
      </c>
      <c r="AD212" s="231">
        <v>5.8E-4</v>
      </c>
      <c r="AE212" s="231">
        <v>1.5505263157894749E-4</v>
      </c>
      <c r="AF212" s="231">
        <v>18.29473684210533</v>
      </c>
      <c r="AG212" s="231">
        <v>1.6063157894736843E-4</v>
      </c>
      <c r="AH212" s="231">
        <v>2.1210526315789346E-2</v>
      </c>
      <c r="AI212" s="231">
        <v>5.8842105263157418E-2</v>
      </c>
      <c r="AK212" s="223"/>
    </row>
    <row r="213" spans="1:37" ht="14.25" customHeight="1" x14ac:dyDescent="0.2">
      <c r="A213" s="240">
        <v>42226.270838252312</v>
      </c>
      <c r="B213" s="223">
        <v>1670</v>
      </c>
      <c r="C213" s="227">
        <f t="shared" si="42"/>
        <v>42564960.000000007</v>
      </c>
      <c r="D213" s="227">
        <f t="shared" si="43"/>
        <v>118.88922136842123</v>
      </c>
      <c r="E213" s="228">
        <f t="shared" si="44"/>
        <v>27.350273999999779</v>
      </c>
      <c r="F213" s="239">
        <f t="shared" si="45"/>
        <v>0.79237926315788876</v>
      </c>
      <c r="G213" s="239">
        <f t="shared" si="46"/>
        <v>91.538947368421447</v>
      </c>
      <c r="I213" s="221"/>
      <c r="J213" s="221"/>
      <c r="L213" s="231">
        <v>13.778947368420939</v>
      </c>
      <c r="M213" s="231">
        <v>4.0000000000000002E-4</v>
      </c>
      <c r="N213" s="231">
        <v>3.9694736842105539E-3</v>
      </c>
      <c r="O213" s="231">
        <v>0.29557894736842183</v>
      </c>
      <c r="P213" s="231">
        <v>8.5052631578947302E-4</v>
      </c>
      <c r="Q213" s="231">
        <v>1.4684210526315768E-4</v>
      </c>
      <c r="R213" s="231">
        <v>58.189473684210817</v>
      </c>
      <c r="S213" s="231">
        <v>7.3831578947368545E-3</v>
      </c>
      <c r="T213" s="231">
        <v>4.6663157894736877E-3</v>
      </c>
      <c r="U213" s="231">
        <v>1.7463157894736774E-2</v>
      </c>
      <c r="V213" s="231">
        <v>12.778947368420951</v>
      </c>
      <c r="W213" s="231">
        <v>2.4694736842105255E-2</v>
      </c>
      <c r="X213" s="231">
        <v>9.8063157894737216</v>
      </c>
      <c r="Y213" s="231">
        <v>0.34663157894736651</v>
      </c>
      <c r="Z213" s="231">
        <v>8.0000000000000007E-5</v>
      </c>
      <c r="AA213" s="231">
        <v>1.3863157894736891E-3</v>
      </c>
      <c r="AB213" s="231">
        <v>8.9726315789473224E-3</v>
      </c>
      <c r="AC213" s="231">
        <v>5.2694736842105296</v>
      </c>
      <c r="AD213" s="231">
        <v>5.8E-4</v>
      </c>
      <c r="AE213" s="231">
        <v>1.5326315789473697E-4</v>
      </c>
      <c r="AF213" s="231">
        <v>18.273684210526383</v>
      </c>
      <c r="AG213" s="231">
        <v>1.5915789473684212E-4</v>
      </c>
      <c r="AH213" s="231">
        <v>2.105263157894724E-2</v>
      </c>
      <c r="AI213" s="231">
        <v>5.8210526315788998E-2</v>
      </c>
      <c r="AK213" s="223"/>
    </row>
    <row r="214" spans="1:37" ht="14.25" customHeight="1" x14ac:dyDescent="0.2">
      <c r="A214" s="240">
        <v>42226.28125497685</v>
      </c>
      <c r="B214" s="223">
        <v>1670</v>
      </c>
      <c r="C214" s="227">
        <f t="shared" si="42"/>
        <v>42564960.000000007</v>
      </c>
      <c r="D214" s="227">
        <f t="shared" si="43"/>
        <v>118.34877126315807</v>
      </c>
      <c r="E214" s="228">
        <f t="shared" si="44"/>
        <v>27.066665999999785</v>
      </c>
      <c r="F214" s="239">
        <f t="shared" si="45"/>
        <v>0.78245547368421065</v>
      </c>
      <c r="G214" s="239">
        <f t="shared" si="46"/>
        <v>91.282105263158286</v>
      </c>
      <c r="I214" s="221"/>
      <c r="J214" s="221"/>
      <c r="L214" s="231">
        <v>13.642105263157781</v>
      </c>
      <c r="M214" s="231">
        <v>4.0000000000000002E-4</v>
      </c>
      <c r="N214" s="231">
        <v>3.9410526315789753E-3</v>
      </c>
      <c r="O214" s="231">
        <v>0.29284210526315868</v>
      </c>
      <c r="P214" s="231">
        <v>8.3894736842105196E-4</v>
      </c>
      <c r="Q214" s="231">
        <v>1.4631578947368399E-4</v>
      </c>
      <c r="R214" s="231">
        <v>58.021052631579238</v>
      </c>
      <c r="S214" s="231">
        <v>7.4536842105263285E-3</v>
      </c>
      <c r="T214" s="231">
        <v>4.7073684210526354E-3</v>
      </c>
      <c r="U214" s="231">
        <v>1.7273684210526247E-2</v>
      </c>
      <c r="V214" s="231">
        <v>12.642105263157793</v>
      </c>
      <c r="W214" s="231">
        <v>2.4410526315789466E-2</v>
      </c>
      <c r="X214" s="231">
        <v>9.7673684210526694</v>
      </c>
      <c r="Y214" s="231">
        <v>0.34073684210526123</v>
      </c>
      <c r="Z214" s="231">
        <v>8.0000000000000007E-5</v>
      </c>
      <c r="AA214" s="231">
        <v>1.3873684210526365E-3</v>
      </c>
      <c r="AB214" s="231">
        <v>8.8747368421052165E-3</v>
      </c>
      <c r="AC214" s="231">
        <v>5.2410526315789507</v>
      </c>
      <c r="AD214" s="231">
        <v>5.8E-4</v>
      </c>
      <c r="AE214" s="231">
        <v>1.5147368421052646E-4</v>
      </c>
      <c r="AF214" s="231">
        <v>18.252631578947437</v>
      </c>
      <c r="AG214" s="231">
        <v>1.5768421052631581E-4</v>
      </c>
      <c r="AH214" s="231">
        <v>2.0894736842105133E-2</v>
      </c>
      <c r="AI214" s="231">
        <v>5.7578947368420577E-2</v>
      </c>
      <c r="AK214" s="223"/>
    </row>
    <row r="215" spans="1:37" ht="14.25" customHeight="1" x14ac:dyDescent="0.2">
      <c r="A215" s="240">
        <v>42226.291671701387</v>
      </c>
      <c r="B215" s="223">
        <v>1670</v>
      </c>
      <c r="C215" s="227">
        <f t="shared" si="42"/>
        <v>42564960.000000007</v>
      </c>
      <c r="D215" s="227">
        <f t="shared" si="43"/>
        <v>117.80832115789491</v>
      </c>
      <c r="E215" s="228">
        <f t="shared" si="44"/>
        <v>26.783057999999784</v>
      </c>
      <c r="F215" s="239">
        <f t="shared" si="45"/>
        <v>0.77253168421052543</v>
      </c>
      <c r="G215" s="239">
        <f t="shared" si="46"/>
        <v>91.025263157895125</v>
      </c>
      <c r="I215" s="221"/>
      <c r="J215" s="221"/>
      <c r="L215" s="231">
        <v>13.505263157894623</v>
      </c>
      <c r="M215" s="231">
        <v>4.0000000000000002E-4</v>
      </c>
      <c r="N215" s="231">
        <v>3.9126315789473967E-3</v>
      </c>
      <c r="O215" s="231">
        <v>0.29010526315789553</v>
      </c>
      <c r="P215" s="231">
        <v>8.273684210526309E-4</v>
      </c>
      <c r="Q215" s="231">
        <v>1.457894736842103E-4</v>
      </c>
      <c r="R215" s="231">
        <v>57.852631578947658</v>
      </c>
      <c r="S215" s="231">
        <v>7.5242105263158025E-3</v>
      </c>
      <c r="T215" s="231">
        <v>4.7484210526315832E-3</v>
      </c>
      <c r="U215" s="231">
        <v>1.7084210526315719E-2</v>
      </c>
      <c r="V215" s="231">
        <v>12.505263157894635</v>
      </c>
      <c r="W215" s="231">
        <v>2.4126315789473676E-2</v>
      </c>
      <c r="X215" s="231">
        <v>9.7284210526316173</v>
      </c>
      <c r="Y215" s="231">
        <v>0.33484210526315594</v>
      </c>
      <c r="Z215" s="231">
        <v>8.0000000000000007E-5</v>
      </c>
      <c r="AA215" s="231">
        <v>1.3884210526315839E-3</v>
      </c>
      <c r="AB215" s="231">
        <v>8.7768421052631107E-3</v>
      </c>
      <c r="AC215" s="231">
        <v>5.2126315789473718</v>
      </c>
      <c r="AD215" s="231">
        <v>5.8E-4</v>
      </c>
      <c r="AE215" s="231">
        <v>1.4968421052631594E-4</v>
      </c>
      <c r="AF215" s="231">
        <v>18.23157894736849</v>
      </c>
      <c r="AG215" s="231">
        <v>1.562105263157895E-4</v>
      </c>
      <c r="AH215" s="231">
        <v>2.0736842105263026E-2</v>
      </c>
      <c r="AI215" s="231">
        <v>5.6947368421052157E-2</v>
      </c>
      <c r="AK215" s="223"/>
    </row>
    <row r="216" spans="1:37" ht="14.25" customHeight="1" x14ac:dyDescent="0.2">
      <c r="A216" s="240">
        <v>42226.302088425924</v>
      </c>
      <c r="B216" s="223">
        <v>1640</v>
      </c>
      <c r="C216" s="227">
        <f t="shared" si="42"/>
        <v>41800320</v>
      </c>
      <c r="D216" s="227">
        <f t="shared" si="43"/>
        <v>117.26787105263179</v>
      </c>
      <c r="E216" s="228">
        <f t="shared" si="44"/>
        <v>26.499449999999779</v>
      </c>
      <c r="F216" s="239">
        <f t="shared" si="45"/>
        <v>0.76260789473683666</v>
      </c>
      <c r="G216" s="239">
        <f t="shared" si="46"/>
        <v>90.768421052631993</v>
      </c>
      <c r="I216" s="221"/>
      <c r="J216" s="221"/>
      <c r="L216" s="231">
        <v>13.368421052631465</v>
      </c>
      <c r="M216" s="231">
        <v>4.0000000000000002E-4</v>
      </c>
      <c r="N216" s="231">
        <v>3.8842105263158177E-3</v>
      </c>
      <c r="O216" s="231">
        <v>0.28736842105263238</v>
      </c>
      <c r="P216" s="231">
        <v>8.1578947368420984E-4</v>
      </c>
      <c r="Q216" s="231">
        <v>1.4526315789473661E-4</v>
      </c>
      <c r="R216" s="231">
        <v>57.684210526316079</v>
      </c>
      <c r="S216" s="231">
        <v>7.5947368421052765E-3</v>
      </c>
      <c r="T216" s="231">
        <v>4.7894736842105309E-3</v>
      </c>
      <c r="U216" s="231">
        <v>1.6894736842105192E-2</v>
      </c>
      <c r="V216" s="231">
        <v>12.368421052631478</v>
      </c>
      <c r="W216" s="231">
        <v>2.3842105263157887E-2</v>
      </c>
      <c r="X216" s="231">
        <v>9.6894736842105651</v>
      </c>
      <c r="Y216" s="231">
        <v>0.32894736842105066</v>
      </c>
      <c r="Z216" s="231">
        <v>8.0000000000000007E-5</v>
      </c>
      <c r="AA216" s="231">
        <v>1.3894736842105313E-3</v>
      </c>
      <c r="AB216" s="231">
        <v>8.6789473684210049E-3</v>
      </c>
      <c r="AC216" s="231">
        <v>5.1842105263157929</v>
      </c>
      <c r="AD216" s="231">
        <v>5.8E-4</v>
      </c>
      <c r="AE216" s="231">
        <v>1.4789473684210543E-4</v>
      </c>
      <c r="AF216" s="231">
        <v>18.210526315789544</v>
      </c>
      <c r="AG216" s="231">
        <v>1.547368421052632E-4</v>
      </c>
      <c r="AH216" s="231">
        <v>2.0578947368420919E-2</v>
      </c>
      <c r="AI216" s="231">
        <v>5.6315789473683736E-2</v>
      </c>
      <c r="AK216" s="223"/>
    </row>
    <row r="217" spans="1:37" ht="14.25" customHeight="1" x14ac:dyDescent="0.2">
      <c r="A217" s="240">
        <v>42226.312505150461</v>
      </c>
      <c r="B217" s="223">
        <v>1620</v>
      </c>
      <c r="C217" s="227">
        <f t="shared" si="42"/>
        <v>41290560</v>
      </c>
      <c r="D217" s="227">
        <f t="shared" si="43"/>
        <v>116.72742094736857</v>
      </c>
      <c r="E217" s="228">
        <f t="shared" si="44"/>
        <v>26.215841999999789</v>
      </c>
      <c r="F217" s="239">
        <f t="shared" si="45"/>
        <v>0.7526841052631621</v>
      </c>
      <c r="G217" s="239">
        <f t="shared" si="46"/>
        <v>90.511578947368818</v>
      </c>
      <c r="I217" s="221"/>
      <c r="J217" s="221"/>
      <c r="L217" s="231">
        <v>13.231578947368307</v>
      </c>
      <c r="M217" s="231">
        <v>4.0000000000000002E-4</v>
      </c>
      <c r="N217" s="231">
        <v>3.8557894736842386E-3</v>
      </c>
      <c r="O217" s="231">
        <v>0.28463157894736923</v>
      </c>
      <c r="P217" s="231">
        <v>8.0421052631578878E-4</v>
      </c>
      <c r="Q217" s="231">
        <v>1.4473684210526293E-4</v>
      </c>
      <c r="R217" s="231">
        <v>57.515789473684499</v>
      </c>
      <c r="S217" s="231">
        <v>7.6652631578947505E-3</v>
      </c>
      <c r="T217" s="231">
        <v>4.8305263157894787E-3</v>
      </c>
      <c r="U217" s="231">
        <v>1.6705263157894664E-2</v>
      </c>
      <c r="V217" s="231">
        <v>12.23157894736832</v>
      </c>
      <c r="W217" s="231">
        <v>2.3557894736842097E-2</v>
      </c>
      <c r="X217" s="231">
        <v>9.6505263157895129</v>
      </c>
      <c r="Y217" s="231">
        <v>0.32305263157894537</v>
      </c>
      <c r="Z217" s="231">
        <v>8.0000000000000007E-5</v>
      </c>
      <c r="AA217" s="231">
        <v>1.3905263157894788E-3</v>
      </c>
      <c r="AB217" s="231">
        <v>8.581052631578899E-3</v>
      </c>
      <c r="AC217" s="231">
        <v>5.155789473684214</v>
      </c>
      <c r="AD217" s="231">
        <v>5.8E-4</v>
      </c>
      <c r="AE217" s="231">
        <v>1.4610526315789491E-4</v>
      </c>
      <c r="AF217" s="231">
        <v>18.189473684210597</v>
      </c>
      <c r="AG217" s="231">
        <v>1.5326315789473689E-4</v>
      </c>
      <c r="AH217" s="231">
        <v>2.0421052631578812E-2</v>
      </c>
      <c r="AI217" s="231">
        <v>5.5684210526315316E-2</v>
      </c>
      <c r="AK217" s="223"/>
    </row>
    <row r="218" spans="1:37" ht="14.25" customHeight="1" x14ac:dyDescent="0.2">
      <c r="A218" s="240">
        <v>42226.322921817133</v>
      </c>
      <c r="B218" s="223">
        <v>1630</v>
      </c>
      <c r="C218" s="227">
        <f t="shared" si="42"/>
        <v>41545440</v>
      </c>
      <c r="D218" s="227">
        <f t="shared" si="43"/>
        <v>116.18697084210542</v>
      </c>
      <c r="E218" s="228">
        <f t="shared" si="44"/>
        <v>25.932233999999784</v>
      </c>
      <c r="F218" s="239">
        <f t="shared" si="45"/>
        <v>0.74276031578947332</v>
      </c>
      <c r="G218" s="239">
        <f t="shared" si="46"/>
        <v>90.254736842105672</v>
      </c>
      <c r="I218" s="221"/>
      <c r="J218" s="221"/>
      <c r="L218" s="231">
        <v>13.094736842105149</v>
      </c>
      <c r="M218" s="231">
        <v>4.0000000000000002E-4</v>
      </c>
      <c r="N218" s="231">
        <v>3.8273684210526596E-3</v>
      </c>
      <c r="O218" s="231">
        <v>0.28189473684210609</v>
      </c>
      <c r="P218" s="231">
        <v>7.9263157894736772E-4</v>
      </c>
      <c r="Q218" s="231">
        <v>1.4421052631578924E-4</v>
      </c>
      <c r="R218" s="231">
        <v>57.34736842105292</v>
      </c>
      <c r="S218" s="231">
        <v>7.7357894736842245E-3</v>
      </c>
      <c r="T218" s="231">
        <v>4.8715789473684264E-3</v>
      </c>
      <c r="U218" s="231">
        <v>1.6515789473684137E-2</v>
      </c>
      <c r="V218" s="231">
        <v>12.094736842105162</v>
      </c>
      <c r="W218" s="231">
        <v>2.3273684210526308E-2</v>
      </c>
      <c r="X218" s="231">
        <v>9.6115789473684607</v>
      </c>
      <c r="Y218" s="231">
        <v>0.31715789473684008</v>
      </c>
      <c r="Z218" s="231">
        <v>8.0000000000000007E-5</v>
      </c>
      <c r="AA218" s="231">
        <v>1.3915789473684262E-3</v>
      </c>
      <c r="AB218" s="231">
        <v>8.4831578947367932E-3</v>
      </c>
      <c r="AC218" s="231">
        <v>5.1273684210526351</v>
      </c>
      <c r="AD218" s="231">
        <v>5.8E-4</v>
      </c>
      <c r="AE218" s="231">
        <v>1.443157894736844E-4</v>
      </c>
      <c r="AF218" s="231">
        <v>18.168421052631651</v>
      </c>
      <c r="AG218" s="231">
        <v>1.5178947368421058E-4</v>
      </c>
      <c r="AH218" s="231">
        <v>2.0263157894736705E-2</v>
      </c>
      <c r="AI218" s="231">
        <v>5.5052631578946895E-2</v>
      </c>
      <c r="AK218" s="223"/>
    </row>
    <row r="219" spans="1:37" ht="14.25" customHeight="1" x14ac:dyDescent="0.2">
      <c r="A219" s="240">
        <v>42226.33333854167</v>
      </c>
      <c r="B219" s="223">
        <v>1640</v>
      </c>
      <c r="C219" s="227">
        <f t="shared" si="42"/>
        <v>41800320</v>
      </c>
      <c r="D219" s="227">
        <f t="shared" si="43"/>
        <v>115.64652073684226</v>
      </c>
      <c r="E219" s="228">
        <f t="shared" si="44"/>
        <v>25.64862599999978</v>
      </c>
      <c r="F219" s="239">
        <f t="shared" si="45"/>
        <v>0.73283652631578455</v>
      </c>
      <c r="G219" s="239">
        <f t="shared" si="46"/>
        <v>89.997894736842511</v>
      </c>
      <c r="I219" s="221"/>
      <c r="J219" s="221"/>
      <c r="L219" s="231">
        <v>12.957894736841991</v>
      </c>
      <c r="M219" s="231">
        <v>4.0000000000000002E-4</v>
      </c>
      <c r="N219" s="231">
        <v>3.7989473684210805E-3</v>
      </c>
      <c r="O219" s="231">
        <v>0.27915789473684294</v>
      </c>
      <c r="P219" s="231">
        <v>7.8105263157894666E-4</v>
      </c>
      <c r="Q219" s="231">
        <v>1.4368421052631555E-4</v>
      </c>
      <c r="R219" s="231">
        <v>57.178947368421341</v>
      </c>
      <c r="S219" s="231">
        <v>7.8063157894736985E-3</v>
      </c>
      <c r="T219" s="231">
        <v>4.9126315789473742E-3</v>
      </c>
      <c r="U219" s="231">
        <v>1.6326315789473609E-2</v>
      </c>
      <c r="V219" s="231">
        <v>11.957894736842004</v>
      </c>
      <c r="W219" s="231">
        <v>2.2989473684210518E-2</v>
      </c>
      <c r="X219" s="231">
        <v>9.5726315789474086</v>
      </c>
      <c r="Y219" s="231">
        <v>0.3112631578947348</v>
      </c>
      <c r="Z219" s="231">
        <v>8.0000000000000007E-5</v>
      </c>
      <c r="AA219" s="231">
        <v>1.3926315789473736E-3</v>
      </c>
      <c r="AB219" s="231">
        <v>8.3852631578946873E-3</v>
      </c>
      <c r="AC219" s="231">
        <v>5.0989473684210562</v>
      </c>
      <c r="AD219" s="231">
        <v>5.8E-4</v>
      </c>
      <c r="AE219" s="231">
        <v>1.4252631578947389E-4</v>
      </c>
      <c r="AF219" s="231">
        <v>18.147368421052704</v>
      </c>
      <c r="AG219" s="231">
        <v>1.5031578947368427E-4</v>
      </c>
      <c r="AH219" s="231">
        <v>2.0105263157894598E-2</v>
      </c>
      <c r="AI219" s="231">
        <v>5.4421052631578475E-2</v>
      </c>
      <c r="AK219" s="223"/>
    </row>
    <row r="220" spans="1:37" ht="14.25" customHeight="1" x14ac:dyDescent="0.2">
      <c r="A220" s="240">
        <v>42226.343755266207</v>
      </c>
      <c r="B220" s="223">
        <v>1620</v>
      </c>
      <c r="C220" s="227">
        <f t="shared" si="42"/>
        <v>41290560</v>
      </c>
      <c r="D220" s="227">
        <f t="shared" si="43"/>
        <v>115.10607063157914</v>
      </c>
      <c r="E220" s="228">
        <f t="shared" si="44"/>
        <v>25.36501799999979</v>
      </c>
      <c r="F220" s="239">
        <f t="shared" si="45"/>
        <v>0.72291273684210999</v>
      </c>
      <c r="G220" s="239">
        <f t="shared" si="46"/>
        <v>89.74105263157935</v>
      </c>
      <c r="I220" s="221"/>
      <c r="J220" s="221"/>
      <c r="L220" s="231">
        <v>12.821052631578834</v>
      </c>
      <c r="M220" s="231">
        <v>4.0000000000000002E-4</v>
      </c>
      <c r="N220" s="231">
        <v>3.7705263157895015E-3</v>
      </c>
      <c r="O220" s="231">
        <v>0.27642105263157979</v>
      </c>
      <c r="P220" s="231">
        <v>7.694736842105256E-4</v>
      </c>
      <c r="Q220" s="231">
        <v>1.4315789473684187E-4</v>
      </c>
      <c r="R220" s="231">
        <v>57.010526315789761</v>
      </c>
      <c r="S220" s="231">
        <v>7.8768421052631717E-3</v>
      </c>
      <c r="T220" s="231">
        <v>4.9536842105263219E-3</v>
      </c>
      <c r="U220" s="231">
        <v>1.6136842105263081E-2</v>
      </c>
      <c r="V220" s="231">
        <v>11.821052631578846</v>
      </c>
      <c r="W220" s="231">
        <v>2.2705263157894728E-2</v>
      </c>
      <c r="X220" s="231">
        <v>9.5336842105263564</v>
      </c>
      <c r="Y220" s="231">
        <v>0.30536842105262951</v>
      </c>
      <c r="Z220" s="231">
        <v>8.0000000000000007E-5</v>
      </c>
      <c r="AA220" s="231">
        <v>1.3936842105263211E-3</v>
      </c>
      <c r="AB220" s="231">
        <v>8.2873684210525815E-3</v>
      </c>
      <c r="AC220" s="231">
        <v>5.0705263157894773</v>
      </c>
      <c r="AD220" s="231">
        <v>5.8E-4</v>
      </c>
      <c r="AE220" s="231">
        <v>1.4073684210526337E-4</v>
      </c>
      <c r="AF220" s="231">
        <v>18.126315789473757</v>
      </c>
      <c r="AG220" s="231">
        <v>1.4884210526315797E-4</v>
      </c>
      <c r="AH220" s="231">
        <v>1.9947368421052492E-2</v>
      </c>
      <c r="AI220" s="231">
        <v>5.3789473684210054E-2</v>
      </c>
      <c r="AK220" s="223"/>
    </row>
    <row r="221" spans="1:37" ht="14.25" customHeight="1" x14ac:dyDescent="0.2">
      <c r="A221" s="240">
        <v>42226.354171990744</v>
      </c>
      <c r="B221" s="223">
        <v>1620</v>
      </c>
      <c r="C221" s="227">
        <f t="shared" si="42"/>
        <v>41290560</v>
      </c>
      <c r="D221" s="227">
        <f t="shared" si="43"/>
        <v>114.565620526316</v>
      </c>
      <c r="E221" s="228">
        <f t="shared" si="44"/>
        <v>25.081409999999785</v>
      </c>
      <c r="F221" s="239">
        <f t="shared" si="45"/>
        <v>0.71298894736842122</v>
      </c>
      <c r="G221" s="239">
        <f t="shared" si="46"/>
        <v>89.48421052631619</v>
      </c>
      <c r="I221" s="221"/>
      <c r="J221" s="221"/>
      <c r="L221" s="231">
        <v>12.684210526315676</v>
      </c>
      <c r="M221" s="231">
        <v>4.0000000000000002E-4</v>
      </c>
      <c r="N221" s="231">
        <v>3.7421052631579224E-3</v>
      </c>
      <c r="O221" s="231">
        <v>0.27368421052631664</v>
      </c>
      <c r="P221" s="231">
        <v>7.5789473684210453E-4</v>
      </c>
      <c r="Q221" s="231">
        <v>1.4263157894736818E-4</v>
      </c>
      <c r="R221" s="231">
        <v>56.842105263158182</v>
      </c>
      <c r="S221" s="231">
        <v>7.9473684210526457E-3</v>
      </c>
      <c r="T221" s="231">
        <v>4.9947368421052697E-3</v>
      </c>
      <c r="U221" s="231">
        <v>1.5947368421052554E-2</v>
      </c>
      <c r="V221" s="231">
        <v>11.684210526315688</v>
      </c>
      <c r="W221" s="231">
        <v>2.2421052631578939E-2</v>
      </c>
      <c r="X221" s="231">
        <v>9.4947368421053042</v>
      </c>
      <c r="Y221" s="231">
        <v>0.29947368421052423</v>
      </c>
      <c r="Z221" s="231">
        <v>8.0000000000000007E-5</v>
      </c>
      <c r="AA221" s="231">
        <v>1.3947368421052685E-3</v>
      </c>
      <c r="AB221" s="231">
        <v>8.1894736842104757E-3</v>
      </c>
      <c r="AC221" s="231">
        <v>5.0421052631578984</v>
      </c>
      <c r="AD221" s="231">
        <v>5.8E-4</v>
      </c>
      <c r="AE221" s="231">
        <v>1.3894736842105286E-4</v>
      </c>
      <c r="AF221" s="231">
        <v>18.105263157894811</v>
      </c>
      <c r="AG221" s="231">
        <v>1.4736842105263166E-4</v>
      </c>
      <c r="AH221" s="231">
        <v>1.9789473684210385E-2</v>
      </c>
      <c r="AI221" s="231">
        <v>5.3157894736841634E-2</v>
      </c>
      <c r="AK221" s="223"/>
    </row>
    <row r="222" spans="1:37" ht="14.25" customHeight="1" x14ac:dyDescent="0.2">
      <c r="A222" s="240">
        <v>42226.364588715274</v>
      </c>
      <c r="B222" s="223">
        <v>1610</v>
      </c>
      <c r="C222" s="227">
        <f t="shared" si="42"/>
        <v>41035680.000000007</v>
      </c>
      <c r="D222" s="227">
        <f t="shared" si="43"/>
        <v>114.02517042105282</v>
      </c>
      <c r="E222" s="228">
        <f t="shared" si="44"/>
        <v>24.797801999999784</v>
      </c>
      <c r="F222" s="239">
        <f t="shared" si="45"/>
        <v>0.703065157894736</v>
      </c>
      <c r="G222" s="239">
        <f t="shared" si="46"/>
        <v>89.227368421053029</v>
      </c>
      <c r="I222" s="221"/>
      <c r="J222" s="221"/>
      <c r="L222" s="231">
        <v>12.547368421052518</v>
      </c>
      <c r="M222" s="231">
        <v>4.0000000000000002E-4</v>
      </c>
      <c r="N222" s="231">
        <v>3.7136842105263434E-3</v>
      </c>
      <c r="O222" s="231">
        <v>0.27094736842105349</v>
      </c>
      <c r="P222" s="231">
        <v>7.4631578947368347E-4</v>
      </c>
      <c r="Q222" s="231">
        <v>1.4210526315789449E-4</v>
      </c>
      <c r="R222" s="231">
        <v>56.673684210526602</v>
      </c>
      <c r="S222" s="231">
        <v>8.0178947368421197E-3</v>
      </c>
      <c r="T222" s="231">
        <v>5.0357894736842174E-3</v>
      </c>
      <c r="U222" s="231">
        <v>1.5757894736842026E-2</v>
      </c>
      <c r="V222" s="231">
        <v>11.54736842105253</v>
      </c>
      <c r="W222" s="231">
        <v>2.2136842105263149E-2</v>
      </c>
      <c r="X222" s="231">
        <v>9.455789473684252</v>
      </c>
      <c r="Y222" s="231">
        <v>0.29357894736841894</v>
      </c>
      <c r="Z222" s="231">
        <v>8.0000000000000007E-5</v>
      </c>
      <c r="AA222" s="231">
        <v>1.3957894736842159E-3</v>
      </c>
      <c r="AB222" s="231">
        <v>8.0915789473683698E-3</v>
      </c>
      <c r="AC222" s="231">
        <v>5.0136842105263195</v>
      </c>
      <c r="AD222" s="231">
        <v>5.8E-4</v>
      </c>
      <c r="AE222" s="231">
        <v>1.3715789473684234E-4</v>
      </c>
      <c r="AF222" s="231">
        <v>18.084210526315864</v>
      </c>
      <c r="AG222" s="231">
        <v>1.4589473684210535E-4</v>
      </c>
      <c r="AH222" s="231">
        <v>1.9631578947368278E-2</v>
      </c>
      <c r="AI222" s="231">
        <v>5.2526315789473213E-2</v>
      </c>
      <c r="AK222" s="223"/>
    </row>
    <row r="223" spans="1:37" ht="14.25" customHeight="1" x14ac:dyDescent="0.2">
      <c r="A223" s="240">
        <v>42226.375005439812</v>
      </c>
      <c r="B223" s="223">
        <v>1620</v>
      </c>
      <c r="C223" s="227">
        <f t="shared" si="42"/>
        <v>41290560</v>
      </c>
      <c r="D223" s="227">
        <f t="shared" si="43"/>
        <v>113.48472031578967</v>
      </c>
      <c r="E223" s="228">
        <f t="shared" si="44"/>
        <v>24.514193999999783</v>
      </c>
      <c r="F223" s="239">
        <f t="shared" si="45"/>
        <v>0.69314136842105079</v>
      </c>
      <c r="G223" s="239">
        <f t="shared" si="46"/>
        <v>88.970526315789868</v>
      </c>
      <c r="I223" s="221"/>
      <c r="J223" s="221"/>
      <c r="L223" s="231">
        <v>12.41052631578936</v>
      </c>
      <c r="M223" s="231">
        <v>4.0000000000000002E-4</v>
      </c>
      <c r="N223" s="231">
        <v>3.6852631578947644E-3</v>
      </c>
      <c r="O223" s="231">
        <v>0.26821052631579034</v>
      </c>
      <c r="P223" s="231">
        <v>7.3473684210526241E-4</v>
      </c>
      <c r="Q223" s="231">
        <v>1.415789473684208E-4</v>
      </c>
      <c r="R223" s="231">
        <v>56.505263157895023</v>
      </c>
      <c r="S223" s="231">
        <v>8.0884210526315937E-3</v>
      </c>
      <c r="T223" s="231">
        <v>5.0768421052631652E-3</v>
      </c>
      <c r="U223" s="231">
        <v>1.5568421052631501E-2</v>
      </c>
      <c r="V223" s="231">
        <v>11.410526315789372</v>
      </c>
      <c r="W223" s="231">
        <v>2.185263157894736E-2</v>
      </c>
      <c r="X223" s="231">
        <v>9.4168421052631999</v>
      </c>
      <c r="Y223" s="231">
        <v>0.28768421052631366</v>
      </c>
      <c r="Z223" s="231">
        <v>8.0000000000000007E-5</v>
      </c>
      <c r="AA223" s="231">
        <v>1.3968421052631633E-3</v>
      </c>
      <c r="AB223" s="231">
        <v>7.993684210526264E-3</v>
      </c>
      <c r="AC223" s="231">
        <v>4.9852631578947406</v>
      </c>
      <c r="AD223" s="231">
        <v>5.8E-4</v>
      </c>
      <c r="AE223" s="231">
        <v>1.3536842105263183E-4</v>
      </c>
      <c r="AF223" s="231">
        <v>18.063157894736918</v>
      </c>
      <c r="AG223" s="231">
        <v>1.4442105263157905E-4</v>
      </c>
      <c r="AH223" s="231">
        <v>1.9473684210526171E-2</v>
      </c>
      <c r="AI223" s="231">
        <v>5.1894736842104792E-2</v>
      </c>
      <c r="AK223" s="223"/>
    </row>
    <row r="224" spans="1:37" ht="14.25" customHeight="1" x14ac:dyDescent="0.2">
      <c r="A224" s="240">
        <v>42226.385422164349</v>
      </c>
      <c r="B224" s="223">
        <v>1610</v>
      </c>
      <c r="C224" s="227">
        <f t="shared" si="42"/>
        <v>41035680.000000007</v>
      </c>
      <c r="D224" s="227">
        <f t="shared" si="43"/>
        <v>112.9442702105265</v>
      </c>
      <c r="E224" s="228">
        <f t="shared" si="44"/>
        <v>24.230585999999786</v>
      </c>
      <c r="F224" s="239">
        <f t="shared" si="45"/>
        <v>0.68321757894736912</v>
      </c>
      <c r="G224" s="239">
        <f t="shared" si="46"/>
        <v>88.713684210526736</v>
      </c>
      <c r="I224" s="221"/>
      <c r="J224" s="221"/>
      <c r="L224" s="231">
        <v>12.273684210526202</v>
      </c>
      <c r="M224" s="231">
        <v>4.0000000000000002E-4</v>
      </c>
      <c r="N224" s="231">
        <v>3.6568421052631853E-3</v>
      </c>
      <c r="O224" s="231">
        <v>0.26547368421052719</v>
      </c>
      <c r="P224" s="231">
        <v>7.2315789473684135E-4</v>
      </c>
      <c r="Q224" s="231">
        <v>1.4105263157894712E-4</v>
      </c>
      <c r="R224" s="231">
        <v>56.336842105263443</v>
      </c>
      <c r="S224" s="231">
        <v>8.1589473684210677E-3</v>
      </c>
      <c r="T224" s="231">
        <v>5.1178947368421129E-3</v>
      </c>
      <c r="U224" s="231">
        <v>1.5378947368420975E-2</v>
      </c>
      <c r="V224" s="231">
        <v>11.273684210526214</v>
      </c>
      <c r="W224" s="231">
        <v>2.156842105263157E-2</v>
      </c>
      <c r="X224" s="231">
        <v>9.3778947368421477</v>
      </c>
      <c r="Y224" s="231">
        <v>0.28178947368420837</v>
      </c>
      <c r="Z224" s="231">
        <v>8.0000000000000007E-5</v>
      </c>
      <c r="AA224" s="231">
        <v>1.3978947368421108E-3</v>
      </c>
      <c r="AB224" s="231">
        <v>7.8957894736841581E-3</v>
      </c>
      <c r="AC224" s="231">
        <v>4.9568421052631617</v>
      </c>
      <c r="AD224" s="231">
        <v>5.8E-4</v>
      </c>
      <c r="AE224" s="231">
        <v>1.3357894736842132E-4</v>
      </c>
      <c r="AF224" s="231">
        <v>18.042105263157971</v>
      </c>
      <c r="AG224" s="231">
        <v>1.4294736842105274E-4</v>
      </c>
      <c r="AH224" s="231">
        <v>1.9315789473684064E-2</v>
      </c>
      <c r="AI224" s="231">
        <v>5.1263157894736372E-2</v>
      </c>
      <c r="AK224" s="223"/>
    </row>
    <row r="225" spans="1:37" ht="14.25" customHeight="1" x14ac:dyDescent="0.2">
      <c r="A225" s="240">
        <v>42226.395838888886</v>
      </c>
      <c r="B225" s="223">
        <v>1610</v>
      </c>
      <c r="C225" s="227">
        <f t="shared" si="42"/>
        <v>41035680.000000007</v>
      </c>
      <c r="D225" s="227">
        <f t="shared" si="43"/>
        <v>112.40382010526334</v>
      </c>
      <c r="E225" s="228">
        <f t="shared" si="44"/>
        <v>23.946977999999785</v>
      </c>
      <c r="F225" s="239">
        <f t="shared" si="45"/>
        <v>0.6732937894736839</v>
      </c>
      <c r="G225" s="239">
        <f t="shared" si="46"/>
        <v>88.456842105263561</v>
      </c>
      <c r="I225" s="221"/>
      <c r="J225" s="221"/>
      <c r="L225" s="231">
        <v>12.136842105263044</v>
      </c>
      <c r="M225" s="231">
        <v>4.0000000000000002E-4</v>
      </c>
      <c r="N225" s="231">
        <v>3.6284210526316063E-3</v>
      </c>
      <c r="O225" s="231">
        <v>0.26273684210526405</v>
      </c>
      <c r="P225" s="231">
        <v>7.1157894736842029E-4</v>
      </c>
      <c r="Q225" s="231">
        <v>1.4052631578947343E-4</v>
      </c>
      <c r="R225" s="231">
        <v>56.168421052631864</v>
      </c>
      <c r="S225" s="231">
        <v>8.2294736842105417E-3</v>
      </c>
      <c r="T225" s="231">
        <v>5.1589473684210607E-3</v>
      </c>
      <c r="U225" s="231">
        <v>1.5189473684210449E-2</v>
      </c>
      <c r="V225" s="231">
        <v>11.136842105263057</v>
      </c>
      <c r="W225" s="231">
        <v>2.128421052631578E-2</v>
      </c>
      <c r="X225" s="231">
        <v>9.3389473684210955</v>
      </c>
      <c r="Y225" s="231">
        <v>0.27589473684210308</v>
      </c>
      <c r="Z225" s="231">
        <v>8.0000000000000007E-5</v>
      </c>
      <c r="AA225" s="231">
        <v>1.3989473684210582E-3</v>
      </c>
      <c r="AB225" s="231">
        <v>7.7978947368420532E-3</v>
      </c>
      <c r="AC225" s="231">
        <v>4.9284210526315828</v>
      </c>
      <c r="AD225" s="231">
        <v>5.8E-4</v>
      </c>
      <c r="AE225" s="231">
        <v>1.317894736842108E-4</v>
      </c>
      <c r="AF225" s="231">
        <v>18.021052631579025</v>
      </c>
      <c r="AG225" s="231">
        <v>1.4147368421052643E-4</v>
      </c>
      <c r="AH225" s="231">
        <v>1.9157894736841957E-2</v>
      </c>
      <c r="AI225" s="231">
        <v>5.0631578947367951E-2</v>
      </c>
      <c r="AK225" s="223"/>
    </row>
    <row r="226" spans="1:37" ht="14.25" customHeight="1" x14ac:dyDescent="0.2">
      <c r="A226" s="240">
        <v>42226.406255613423</v>
      </c>
      <c r="B226" s="223">
        <v>1620</v>
      </c>
      <c r="C226" s="227">
        <f t="shared" si="42"/>
        <v>41290560</v>
      </c>
      <c r="D226" s="227">
        <f t="shared" si="43"/>
        <v>111.86337000000002</v>
      </c>
      <c r="E226" s="228">
        <f t="shared" si="44"/>
        <v>23.663369999999997</v>
      </c>
      <c r="F226" s="239">
        <f t="shared" si="45"/>
        <v>0.66336999999999691</v>
      </c>
      <c r="G226" s="239">
        <f t="shared" si="46"/>
        <v>88.2</v>
      </c>
      <c r="I226" s="221"/>
      <c r="J226" s="221"/>
      <c r="L226" s="230">
        <v>12</v>
      </c>
      <c r="M226" s="230">
        <v>4.0000000000000002E-4</v>
      </c>
      <c r="N226" s="230">
        <v>3.5999999999999999E-3</v>
      </c>
      <c r="O226" s="230">
        <v>0.26</v>
      </c>
      <c r="P226" s="230">
        <v>6.9999999999999999E-4</v>
      </c>
      <c r="Q226" s="230">
        <v>1.4000000000000001E-4</v>
      </c>
      <c r="R226" s="230">
        <v>56</v>
      </c>
      <c r="S226" s="230">
        <v>8.3000000000000001E-3</v>
      </c>
      <c r="T226" s="230">
        <v>5.1999999999999998E-3</v>
      </c>
      <c r="U226" s="230">
        <v>1.4999999999999999E-2</v>
      </c>
      <c r="V226" s="230">
        <v>11</v>
      </c>
      <c r="W226" s="230">
        <v>2.1000000000000001E-2</v>
      </c>
      <c r="X226" s="230">
        <v>9.3000000000000007</v>
      </c>
      <c r="Y226" s="230">
        <v>0.27</v>
      </c>
      <c r="Z226" s="230">
        <v>8.0000000000000007E-5</v>
      </c>
      <c r="AA226" s="230">
        <v>1.4E-3</v>
      </c>
      <c r="AB226" s="230">
        <v>7.7000000000000002E-3</v>
      </c>
      <c r="AC226" s="230">
        <v>4.9000000000000004</v>
      </c>
      <c r="AD226" s="230">
        <v>5.8E-4</v>
      </c>
      <c r="AE226" s="230">
        <v>1.3000000000000002E-4</v>
      </c>
      <c r="AF226" s="230">
        <v>18</v>
      </c>
      <c r="AG226" s="230">
        <v>1.4000000000000001E-4</v>
      </c>
      <c r="AH226" s="230">
        <v>1.9E-2</v>
      </c>
      <c r="AI226" s="230">
        <v>0.05</v>
      </c>
      <c r="AJ226" s="238" t="s">
        <v>66</v>
      </c>
      <c r="AK226" s="228">
        <f>E226</f>
        <v>23.663369999999997</v>
      </c>
    </row>
    <row r="227" spans="1:37" ht="14.25" customHeight="1" x14ac:dyDescent="0.2">
      <c r="A227" s="240">
        <v>42226.41667233796</v>
      </c>
      <c r="B227" s="223">
        <v>1640</v>
      </c>
      <c r="C227" s="227">
        <f t="shared" si="42"/>
        <v>41800320</v>
      </c>
      <c r="D227" s="227">
        <f t="shared" si="43"/>
        <v>111.68458666666666</v>
      </c>
      <c r="E227" s="228">
        <f t="shared" si="44"/>
        <v>23.479031111111105</v>
      </c>
      <c r="F227" s="239">
        <f t="shared" si="45"/>
        <v>0.65347555555555026</v>
      </c>
      <c r="G227" s="239">
        <f t="shared" si="46"/>
        <v>88.205555555555563</v>
      </c>
      <c r="I227" s="221"/>
      <c r="J227" s="221"/>
      <c r="L227" s="231">
        <v>11.825555555555555</v>
      </c>
      <c r="M227" s="231">
        <v>4.0000000000000002E-4</v>
      </c>
      <c r="N227" s="231">
        <v>3.5111111111111111E-3</v>
      </c>
      <c r="O227" s="231">
        <v>0.25666666666666665</v>
      </c>
      <c r="P227" s="231">
        <v>6.9999999999999999E-4</v>
      </c>
      <c r="Q227" s="231">
        <v>1.4000000000000001E-4</v>
      </c>
      <c r="R227" s="231">
        <v>56</v>
      </c>
      <c r="S227" s="231">
        <v>8.0611111111111109E-3</v>
      </c>
      <c r="T227" s="231">
        <v>5.0777777777777774E-3</v>
      </c>
      <c r="U227" s="231">
        <v>1.4722222222222222E-2</v>
      </c>
      <c r="V227" s="231">
        <v>11</v>
      </c>
      <c r="W227" s="231">
        <v>2.0500000000000001E-2</v>
      </c>
      <c r="X227" s="231">
        <v>9.3055555555555571</v>
      </c>
      <c r="Y227" s="231">
        <v>0.26555555555555554</v>
      </c>
      <c r="Z227" s="231">
        <v>8.0000000000000007E-5</v>
      </c>
      <c r="AA227" s="231">
        <v>1.4E-3</v>
      </c>
      <c r="AB227" s="231">
        <v>7.7000000000000002E-3</v>
      </c>
      <c r="AC227" s="231">
        <v>4.9000000000000004</v>
      </c>
      <c r="AD227" s="231">
        <v>5.8E-4</v>
      </c>
      <c r="AE227" s="231">
        <v>1.3000000000000002E-4</v>
      </c>
      <c r="AF227" s="231">
        <v>18</v>
      </c>
      <c r="AG227" s="231">
        <v>1.4000000000000001E-4</v>
      </c>
      <c r="AH227" s="231">
        <v>1.8666666666666665E-2</v>
      </c>
      <c r="AI227" s="231">
        <v>4.9444444444444444E-2</v>
      </c>
      <c r="AK227" s="223"/>
    </row>
    <row r="228" spans="1:37" ht="14.25" customHeight="1" x14ac:dyDescent="0.2">
      <c r="A228" s="240">
        <v>42226.427089062498</v>
      </c>
      <c r="B228" s="223">
        <v>1640</v>
      </c>
      <c r="C228" s="227">
        <f t="shared" si="42"/>
        <v>41800320</v>
      </c>
      <c r="D228" s="227">
        <f t="shared" si="43"/>
        <v>111.50580333333333</v>
      </c>
      <c r="E228" s="228">
        <f t="shared" si="44"/>
        <v>23.294692222222217</v>
      </c>
      <c r="F228" s="239">
        <f t="shared" si="45"/>
        <v>0.64358111111110716</v>
      </c>
      <c r="G228" s="239">
        <f t="shared" si="46"/>
        <v>88.211111111111123</v>
      </c>
      <c r="I228" s="221"/>
      <c r="J228" s="221"/>
      <c r="L228" s="231">
        <v>11.65111111111111</v>
      </c>
      <c r="M228" s="231">
        <v>4.0000000000000002E-4</v>
      </c>
      <c r="N228" s="231">
        <v>3.4222222222222223E-3</v>
      </c>
      <c r="O228" s="231">
        <v>0.2533333333333333</v>
      </c>
      <c r="P228" s="231">
        <v>6.9999999999999999E-4</v>
      </c>
      <c r="Q228" s="231">
        <v>1.4000000000000001E-4</v>
      </c>
      <c r="R228" s="231">
        <v>56</v>
      </c>
      <c r="S228" s="231">
        <v>7.8222222222222217E-3</v>
      </c>
      <c r="T228" s="231">
        <v>4.9555555555555551E-3</v>
      </c>
      <c r="U228" s="231">
        <v>1.4444444444444444E-2</v>
      </c>
      <c r="V228" s="231">
        <v>11</v>
      </c>
      <c r="W228" s="231">
        <v>0.02</v>
      </c>
      <c r="X228" s="231">
        <v>9.3111111111111136</v>
      </c>
      <c r="Y228" s="231">
        <v>0.26111111111111107</v>
      </c>
      <c r="Z228" s="231">
        <v>8.0000000000000007E-5</v>
      </c>
      <c r="AA228" s="231">
        <v>1.4E-3</v>
      </c>
      <c r="AB228" s="231">
        <v>7.7000000000000002E-3</v>
      </c>
      <c r="AC228" s="231">
        <v>4.9000000000000004</v>
      </c>
      <c r="AD228" s="231">
        <v>5.8E-4</v>
      </c>
      <c r="AE228" s="231">
        <v>1.3000000000000002E-4</v>
      </c>
      <c r="AF228" s="231">
        <v>18</v>
      </c>
      <c r="AG228" s="231">
        <v>1.4000000000000001E-4</v>
      </c>
      <c r="AH228" s="231">
        <v>1.833333333333333E-2</v>
      </c>
      <c r="AI228" s="231">
        <v>4.8888888888888885E-2</v>
      </c>
      <c r="AK228" s="223"/>
    </row>
    <row r="229" spans="1:37" ht="14.25" customHeight="1" x14ac:dyDescent="0.2">
      <c r="A229" s="240">
        <v>42226.437505787035</v>
      </c>
      <c r="B229" s="223">
        <v>1640</v>
      </c>
      <c r="C229" s="227">
        <f t="shared" si="42"/>
        <v>41800320</v>
      </c>
      <c r="D229" s="227">
        <f t="shared" si="43"/>
        <v>111.32701999999999</v>
      </c>
      <c r="E229" s="228">
        <f t="shared" si="44"/>
        <v>23.110353333333332</v>
      </c>
      <c r="F229" s="239">
        <f t="shared" si="45"/>
        <v>0.63368666666666762</v>
      </c>
      <c r="G229" s="239">
        <f t="shared" si="46"/>
        <v>88.216666666666669</v>
      </c>
      <c r="I229" s="221"/>
      <c r="J229" s="221"/>
      <c r="L229" s="231">
        <v>11.476666666666665</v>
      </c>
      <c r="M229" s="231">
        <v>4.0000000000000002E-4</v>
      </c>
      <c r="N229" s="231">
        <v>3.3333333333333335E-3</v>
      </c>
      <c r="O229" s="231">
        <v>0.24999999999999997</v>
      </c>
      <c r="P229" s="231">
        <v>6.9999999999999999E-4</v>
      </c>
      <c r="Q229" s="231">
        <v>1.4000000000000001E-4</v>
      </c>
      <c r="R229" s="231">
        <v>56</v>
      </c>
      <c r="S229" s="231">
        <v>7.5833333333333326E-3</v>
      </c>
      <c r="T229" s="231">
        <v>4.8333333333333327E-3</v>
      </c>
      <c r="U229" s="231">
        <v>1.4166666666666666E-2</v>
      </c>
      <c r="V229" s="231">
        <v>11</v>
      </c>
      <c r="W229" s="231">
        <v>1.95E-2</v>
      </c>
      <c r="X229" s="231">
        <v>9.31666666666667</v>
      </c>
      <c r="Y229" s="231">
        <v>0.2566666666666666</v>
      </c>
      <c r="Z229" s="231">
        <v>8.0000000000000007E-5</v>
      </c>
      <c r="AA229" s="231">
        <v>1.4E-3</v>
      </c>
      <c r="AB229" s="231">
        <v>7.7000000000000002E-3</v>
      </c>
      <c r="AC229" s="231">
        <v>4.9000000000000004</v>
      </c>
      <c r="AD229" s="231">
        <v>5.8E-4</v>
      </c>
      <c r="AE229" s="231">
        <v>1.3000000000000002E-4</v>
      </c>
      <c r="AF229" s="231">
        <v>18</v>
      </c>
      <c r="AG229" s="231">
        <v>1.4000000000000001E-4</v>
      </c>
      <c r="AH229" s="231">
        <v>1.7999999999999995E-2</v>
      </c>
      <c r="AI229" s="231">
        <v>4.8333333333333325E-2</v>
      </c>
      <c r="AK229" s="223"/>
    </row>
    <row r="230" spans="1:37" ht="14.25" customHeight="1" x14ac:dyDescent="0.2">
      <c r="A230" s="240">
        <v>42226.447916666664</v>
      </c>
      <c r="B230" s="223">
        <v>1640</v>
      </c>
      <c r="C230" s="227">
        <f t="shared" si="42"/>
        <v>41800320</v>
      </c>
      <c r="D230" s="227">
        <f t="shared" si="43"/>
        <v>111.14823666666666</v>
      </c>
      <c r="E230" s="228">
        <f t="shared" si="44"/>
        <v>22.926014444444437</v>
      </c>
      <c r="F230" s="239">
        <f t="shared" si="45"/>
        <v>0.62379222222221742</v>
      </c>
      <c r="G230" s="239">
        <f t="shared" si="46"/>
        <v>88.222222222222229</v>
      </c>
      <c r="I230" s="221"/>
      <c r="J230" s="221"/>
      <c r="L230" s="231">
        <v>11.30222222222222</v>
      </c>
      <c r="M230" s="231">
        <v>4.0000000000000002E-4</v>
      </c>
      <c r="N230" s="231">
        <v>3.2444444444444448E-3</v>
      </c>
      <c r="O230" s="231">
        <v>0.24666666666666665</v>
      </c>
      <c r="P230" s="231">
        <v>6.9999999999999999E-4</v>
      </c>
      <c r="Q230" s="231">
        <v>1.4000000000000001E-4</v>
      </c>
      <c r="R230" s="231">
        <v>56</v>
      </c>
      <c r="S230" s="231">
        <v>7.3444444444444434E-3</v>
      </c>
      <c r="T230" s="231">
        <v>4.7111111111111104E-3</v>
      </c>
      <c r="U230" s="231">
        <v>1.3888888888888888E-2</v>
      </c>
      <c r="V230" s="231">
        <v>11</v>
      </c>
      <c r="W230" s="231">
        <v>1.9E-2</v>
      </c>
      <c r="X230" s="231">
        <v>9.3222222222222264</v>
      </c>
      <c r="Y230" s="231">
        <v>0.25222222222222213</v>
      </c>
      <c r="Z230" s="231">
        <v>8.0000000000000007E-5</v>
      </c>
      <c r="AA230" s="231">
        <v>1.4E-3</v>
      </c>
      <c r="AB230" s="231">
        <v>7.7000000000000002E-3</v>
      </c>
      <c r="AC230" s="231">
        <v>4.9000000000000004</v>
      </c>
      <c r="AD230" s="231">
        <v>5.8E-4</v>
      </c>
      <c r="AE230" s="231">
        <v>1.3000000000000002E-4</v>
      </c>
      <c r="AF230" s="231">
        <v>18</v>
      </c>
      <c r="AG230" s="231">
        <v>1.4000000000000001E-4</v>
      </c>
      <c r="AH230" s="231">
        <v>1.766666666666666E-2</v>
      </c>
      <c r="AI230" s="231">
        <v>4.7777777777777766E-2</v>
      </c>
      <c r="AK230" s="223"/>
    </row>
    <row r="231" spans="1:37" ht="14.25" customHeight="1" x14ac:dyDescent="0.2">
      <c r="A231" s="240">
        <v>42226.458333333336</v>
      </c>
      <c r="B231" s="223">
        <v>1640</v>
      </c>
      <c r="C231" s="227">
        <f t="shared" si="42"/>
        <v>41800320</v>
      </c>
      <c r="D231" s="227">
        <f t="shared" si="43"/>
        <v>110.96945333333336</v>
      </c>
      <c r="E231" s="228">
        <f t="shared" si="44"/>
        <v>22.741675555555549</v>
      </c>
      <c r="F231" s="239">
        <f t="shared" si="45"/>
        <v>0.61389777777777432</v>
      </c>
      <c r="G231" s="239">
        <f t="shared" si="46"/>
        <v>88.227777777777789</v>
      </c>
      <c r="I231" s="221"/>
      <c r="J231" s="221"/>
      <c r="L231" s="231">
        <v>11.127777777777775</v>
      </c>
      <c r="M231" s="231">
        <v>4.0000000000000002E-4</v>
      </c>
      <c r="N231" s="231">
        <v>3.155555555555556E-3</v>
      </c>
      <c r="O231" s="231">
        <v>0.24333333333333332</v>
      </c>
      <c r="P231" s="231">
        <v>6.9999999999999999E-4</v>
      </c>
      <c r="Q231" s="231">
        <v>1.4000000000000001E-4</v>
      </c>
      <c r="R231" s="231">
        <v>56</v>
      </c>
      <c r="S231" s="231">
        <v>7.1055555555555542E-3</v>
      </c>
      <c r="T231" s="231">
        <v>4.588888888888888E-3</v>
      </c>
      <c r="U231" s="231">
        <v>1.361111111111111E-2</v>
      </c>
      <c r="V231" s="231">
        <v>11</v>
      </c>
      <c r="W231" s="231">
        <v>1.8499999999999999E-2</v>
      </c>
      <c r="X231" s="231">
        <v>9.3277777777777828</v>
      </c>
      <c r="Y231" s="231">
        <v>0.24777777777777768</v>
      </c>
      <c r="Z231" s="231">
        <v>8.0000000000000007E-5</v>
      </c>
      <c r="AA231" s="231">
        <v>1.4E-3</v>
      </c>
      <c r="AB231" s="231">
        <v>7.7000000000000002E-3</v>
      </c>
      <c r="AC231" s="231">
        <v>4.9000000000000004</v>
      </c>
      <c r="AD231" s="231">
        <v>5.8E-4</v>
      </c>
      <c r="AE231" s="231">
        <v>1.3000000000000002E-4</v>
      </c>
      <c r="AF231" s="231">
        <v>18</v>
      </c>
      <c r="AG231" s="231">
        <v>1.4000000000000001E-4</v>
      </c>
      <c r="AH231" s="231">
        <v>1.7333333333333326E-2</v>
      </c>
      <c r="AI231" s="231">
        <v>4.7222222222222207E-2</v>
      </c>
      <c r="AK231" s="223"/>
    </row>
    <row r="232" spans="1:37" ht="14.25" customHeight="1" x14ac:dyDescent="0.2">
      <c r="A232" s="240">
        <v>42226.468750057873</v>
      </c>
      <c r="B232" s="223">
        <v>1670</v>
      </c>
      <c r="C232" s="227">
        <f t="shared" si="42"/>
        <v>42564960.000000007</v>
      </c>
      <c r="D232" s="227">
        <f t="shared" si="43"/>
        <v>110.79067000000002</v>
      </c>
      <c r="E232" s="228">
        <f t="shared" si="44"/>
        <v>22.557336666666664</v>
      </c>
      <c r="F232" s="239">
        <f t="shared" si="45"/>
        <v>0.60400333333333478</v>
      </c>
      <c r="G232" s="239">
        <f t="shared" si="46"/>
        <v>88.233333333333348</v>
      </c>
      <c r="I232" s="221"/>
      <c r="J232" s="221"/>
      <c r="L232" s="231">
        <v>10.95333333333333</v>
      </c>
      <c r="M232" s="231">
        <v>4.0000000000000002E-4</v>
      </c>
      <c r="N232" s="231">
        <v>3.0666666666666672E-3</v>
      </c>
      <c r="O232" s="231">
        <v>0.24</v>
      </c>
      <c r="P232" s="231">
        <v>6.9999999999999999E-4</v>
      </c>
      <c r="Q232" s="231">
        <v>1.4000000000000001E-4</v>
      </c>
      <c r="R232" s="231">
        <v>56</v>
      </c>
      <c r="S232" s="231">
        <v>6.866666666666665E-3</v>
      </c>
      <c r="T232" s="231">
        <v>4.4666666666666657E-3</v>
      </c>
      <c r="U232" s="231">
        <v>1.3333333333333332E-2</v>
      </c>
      <c r="V232" s="231">
        <v>11</v>
      </c>
      <c r="W232" s="231">
        <v>1.7999999999999999E-2</v>
      </c>
      <c r="X232" s="231">
        <v>9.3333333333333393</v>
      </c>
      <c r="Y232" s="231">
        <v>0.24333333333333323</v>
      </c>
      <c r="Z232" s="231">
        <v>8.0000000000000007E-5</v>
      </c>
      <c r="AA232" s="231">
        <v>1.4E-3</v>
      </c>
      <c r="AB232" s="231">
        <v>7.7000000000000002E-3</v>
      </c>
      <c r="AC232" s="231">
        <v>4.9000000000000004</v>
      </c>
      <c r="AD232" s="231">
        <v>5.8E-4</v>
      </c>
      <c r="AE232" s="231">
        <v>1.3000000000000002E-4</v>
      </c>
      <c r="AF232" s="231">
        <v>18</v>
      </c>
      <c r="AG232" s="231">
        <v>1.4000000000000001E-4</v>
      </c>
      <c r="AH232" s="231">
        <v>1.6999999999999991E-2</v>
      </c>
      <c r="AI232" s="231">
        <v>4.6666666666666648E-2</v>
      </c>
      <c r="AK232" s="223"/>
    </row>
    <row r="233" spans="1:37" ht="14.25" customHeight="1" x14ac:dyDescent="0.2">
      <c r="A233" s="240">
        <v>42226.47916678241</v>
      </c>
      <c r="B233" s="223">
        <v>1630</v>
      </c>
      <c r="C233" s="227">
        <f t="shared" si="42"/>
        <v>41545440</v>
      </c>
      <c r="D233" s="227">
        <f t="shared" si="43"/>
        <v>110.61188666666669</v>
      </c>
      <c r="E233" s="228">
        <f t="shared" si="44"/>
        <v>22.372997777777766</v>
      </c>
      <c r="F233" s="239">
        <f t="shared" si="45"/>
        <v>0.59410888888888103</v>
      </c>
      <c r="G233" s="239">
        <f t="shared" si="46"/>
        <v>88.238888888888908</v>
      </c>
      <c r="I233" s="221"/>
      <c r="J233" s="221"/>
      <c r="L233" s="231">
        <v>10.778888888888885</v>
      </c>
      <c r="M233" s="231">
        <v>4.0000000000000002E-4</v>
      </c>
      <c r="N233" s="231">
        <v>2.9777777777777784E-3</v>
      </c>
      <c r="O233" s="231">
        <v>0.23666666666666666</v>
      </c>
      <c r="P233" s="231">
        <v>6.9999999999999999E-4</v>
      </c>
      <c r="Q233" s="231">
        <v>1.4000000000000001E-4</v>
      </c>
      <c r="R233" s="231">
        <v>56</v>
      </c>
      <c r="S233" s="231">
        <v>6.6277777777777758E-3</v>
      </c>
      <c r="T233" s="231">
        <v>4.3444444444444433E-3</v>
      </c>
      <c r="U233" s="231">
        <v>1.3055555555555555E-2</v>
      </c>
      <c r="V233" s="231">
        <v>11</v>
      </c>
      <c r="W233" s="231">
        <v>1.7499999999999998E-2</v>
      </c>
      <c r="X233" s="231">
        <v>9.3388888888888957</v>
      </c>
      <c r="Y233" s="231">
        <v>0.23888888888888879</v>
      </c>
      <c r="Z233" s="231">
        <v>8.0000000000000007E-5</v>
      </c>
      <c r="AA233" s="231">
        <v>1.4E-3</v>
      </c>
      <c r="AB233" s="231">
        <v>7.7000000000000002E-3</v>
      </c>
      <c r="AC233" s="231">
        <v>4.9000000000000004</v>
      </c>
      <c r="AD233" s="231">
        <v>5.8E-4</v>
      </c>
      <c r="AE233" s="231">
        <v>1.3000000000000002E-4</v>
      </c>
      <c r="AF233" s="231">
        <v>18</v>
      </c>
      <c r="AG233" s="231">
        <v>1.4000000000000001E-4</v>
      </c>
      <c r="AH233" s="231">
        <v>1.6666666666666656E-2</v>
      </c>
      <c r="AI233" s="231">
        <v>4.6111111111111089E-2</v>
      </c>
      <c r="AK233" s="223"/>
    </row>
    <row r="234" spans="1:37" ht="14.25" customHeight="1" x14ac:dyDescent="0.2">
      <c r="A234" s="240">
        <v>42226.489583506947</v>
      </c>
      <c r="B234" s="223">
        <v>1660</v>
      </c>
      <c r="C234" s="227">
        <f t="shared" si="42"/>
        <v>42310080</v>
      </c>
      <c r="D234" s="227">
        <f t="shared" si="43"/>
        <v>110.43310333333334</v>
      </c>
      <c r="E234" s="228">
        <f t="shared" si="44"/>
        <v>22.188658888888877</v>
      </c>
      <c r="F234" s="239">
        <f t="shared" si="45"/>
        <v>0.58421444444443793</v>
      </c>
      <c r="G234" s="239">
        <f t="shared" si="46"/>
        <v>88.244444444444454</v>
      </c>
      <c r="I234" s="221"/>
      <c r="J234" s="221"/>
      <c r="L234" s="231">
        <v>10.604444444444439</v>
      </c>
      <c r="M234" s="231">
        <v>4.0000000000000002E-4</v>
      </c>
      <c r="N234" s="231">
        <v>2.8888888888888896E-3</v>
      </c>
      <c r="O234" s="231">
        <v>0.23333333333333334</v>
      </c>
      <c r="P234" s="231">
        <v>6.9999999999999999E-4</v>
      </c>
      <c r="Q234" s="231">
        <v>1.4000000000000001E-4</v>
      </c>
      <c r="R234" s="231">
        <v>56</v>
      </c>
      <c r="S234" s="231">
        <v>6.3888888888888867E-3</v>
      </c>
      <c r="T234" s="231">
        <v>4.222222222222221E-3</v>
      </c>
      <c r="U234" s="231">
        <v>1.2777777777777777E-2</v>
      </c>
      <c r="V234" s="231">
        <v>11</v>
      </c>
      <c r="W234" s="231">
        <v>1.6999999999999998E-2</v>
      </c>
      <c r="X234" s="231">
        <v>9.3444444444444521</v>
      </c>
      <c r="Y234" s="231">
        <v>0.23444444444444434</v>
      </c>
      <c r="Z234" s="231">
        <v>8.0000000000000007E-5</v>
      </c>
      <c r="AA234" s="231">
        <v>1.4E-3</v>
      </c>
      <c r="AB234" s="231">
        <v>7.7000000000000002E-3</v>
      </c>
      <c r="AC234" s="231">
        <v>4.9000000000000004</v>
      </c>
      <c r="AD234" s="231">
        <v>5.8E-4</v>
      </c>
      <c r="AE234" s="231">
        <v>1.3000000000000002E-4</v>
      </c>
      <c r="AF234" s="231">
        <v>18</v>
      </c>
      <c r="AG234" s="231">
        <v>1.4000000000000001E-4</v>
      </c>
      <c r="AH234" s="231">
        <v>1.6333333333333321E-2</v>
      </c>
      <c r="AI234" s="231">
        <v>4.555555555555553E-2</v>
      </c>
      <c r="AK234" s="223"/>
    </row>
    <row r="235" spans="1:37" ht="14.25" customHeight="1" x14ac:dyDescent="0.2">
      <c r="A235" s="240">
        <v>42226.500000231485</v>
      </c>
      <c r="B235" s="223">
        <v>1630</v>
      </c>
      <c r="C235" s="227">
        <f t="shared" si="42"/>
        <v>41545440</v>
      </c>
      <c r="D235" s="227">
        <f t="shared" si="43"/>
        <v>110.25432000000002</v>
      </c>
      <c r="E235" s="228">
        <f t="shared" si="44"/>
        <v>22.004319999999993</v>
      </c>
      <c r="F235" s="239">
        <f t="shared" si="45"/>
        <v>0.57431999999999839</v>
      </c>
      <c r="G235" s="239">
        <f t="shared" si="46"/>
        <v>88.250000000000014</v>
      </c>
      <c r="I235" s="221"/>
      <c r="J235" s="221"/>
      <c r="L235" s="231">
        <v>10.429999999999994</v>
      </c>
      <c r="M235" s="231">
        <v>4.0000000000000002E-4</v>
      </c>
      <c r="N235" s="231">
        <v>2.8000000000000008E-3</v>
      </c>
      <c r="O235" s="231">
        <v>0.23</v>
      </c>
      <c r="P235" s="231">
        <v>6.9999999999999999E-4</v>
      </c>
      <c r="Q235" s="231">
        <v>1.4000000000000001E-4</v>
      </c>
      <c r="R235" s="231">
        <v>56</v>
      </c>
      <c r="S235" s="231">
        <v>6.1499999999999975E-3</v>
      </c>
      <c r="T235" s="231">
        <v>4.0999999999999986E-3</v>
      </c>
      <c r="U235" s="231">
        <v>1.2499999999999999E-2</v>
      </c>
      <c r="V235" s="231">
        <v>11</v>
      </c>
      <c r="W235" s="231">
        <v>1.6499999999999997E-2</v>
      </c>
      <c r="X235" s="231">
        <v>9.3500000000000085</v>
      </c>
      <c r="Y235" s="231">
        <v>0.2299999999999999</v>
      </c>
      <c r="Z235" s="231">
        <v>8.0000000000000007E-5</v>
      </c>
      <c r="AA235" s="231">
        <v>1.4E-3</v>
      </c>
      <c r="AB235" s="231">
        <v>7.7000000000000002E-3</v>
      </c>
      <c r="AC235" s="231">
        <v>4.9000000000000004</v>
      </c>
      <c r="AD235" s="231">
        <v>5.8E-4</v>
      </c>
      <c r="AE235" s="231">
        <v>1.3000000000000002E-4</v>
      </c>
      <c r="AF235" s="231">
        <v>18</v>
      </c>
      <c r="AG235" s="231">
        <v>1.4000000000000001E-4</v>
      </c>
      <c r="AH235" s="231">
        <v>1.5999999999999986E-2</v>
      </c>
      <c r="AI235" s="231">
        <v>4.4999999999999971E-2</v>
      </c>
      <c r="AK235" s="223"/>
    </row>
    <row r="236" spans="1:37" ht="14.25" customHeight="1" x14ac:dyDescent="0.2">
      <c r="A236" s="240">
        <v>42226.510416956022</v>
      </c>
      <c r="B236" s="223">
        <v>1640</v>
      </c>
      <c r="C236" s="227">
        <f t="shared" si="42"/>
        <v>41800320</v>
      </c>
      <c r="D236" s="227">
        <f t="shared" si="43"/>
        <v>110.07553666666669</v>
      </c>
      <c r="E236" s="228">
        <f t="shared" si="44"/>
        <v>21.819981111111101</v>
      </c>
      <c r="F236" s="239">
        <f t="shared" si="45"/>
        <v>0.56442555555555174</v>
      </c>
      <c r="G236" s="239">
        <f t="shared" si="46"/>
        <v>88.255555555555574</v>
      </c>
      <c r="I236" s="221"/>
      <c r="J236" s="221"/>
      <c r="L236" s="231">
        <v>10.255555555555549</v>
      </c>
      <c r="M236" s="231">
        <v>4.0000000000000002E-4</v>
      </c>
      <c r="N236" s="231">
        <v>2.7111111111111121E-3</v>
      </c>
      <c r="O236" s="231">
        <v>0.22666666666666668</v>
      </c>
      <c r="P236" s="231">
        <v>6.9999999999999999E-4</v>
      </c>
      <c r="Q236" s="231">
        <v>1.4000000000000001E-4</v>
      </c>
      <c r="R236" s="231">
        <v>56</v>
      </c>
      <c r="S236" s="231">
        <v>5.9111111111111083E-3</v>
      </c>
      <c r="T236" s="231">
        <v>3.9777777777777763E-3</v>
      </c>
      <c r="U236" s="231">
        <v>1.2222222222222221E-2</v>
      </c>
      <c r="V236" s="231">
        <v>11</v>
      </c>
      <c r="W236" s="231">
        <v>1.5999999999999997E-2</v>
      </c>
      <c r="X236" s="231">
        <v>9.355555555555565</v>
      </c>
      <c r="Y236" s="231">
        <v>0.22555555555555545</v>
      </c>
      <c r="Z236" s="231">
        <v>8.0000000000000007E-5</v>
      </c>
      <c r="AA236" s="231">
        <v>1.4E-3</v>
      </c>
      <c r="AB236" s="231">
        <v>7.7000000000000002E-3</v>
      </c>
      <c r="AC236" s="231">
        <v>4.9000000000000004</v>
      </c>
      <c r="AD236" s="231">
        <v>5.8E-4</v>
      </c>
      <c r="AE236" s="231">
        <v>1.3000000000000002E-4</v>
      </c>
      <c r="AF236" s="231">
        <v>18</v>
      </c>
      <c r="AG236" s="231">
        <v>1.4000000000000001E-4</v>
      </c>
      <c r="AH236" s="231">
        <v>1.5666666666666652E-2</v>
      </c>
      <c r="AI236" s="231">
        <v>4.4444444444444411E-2</v>
      </c>
      <c r="AK236" s="223"/>
    </row>
    <row r="237" spans="1:37" ht="14.25" customHeight="1" x14ac:dyDescent="0.2">
      <c r="A237" s="240">
        <v>42226.520833680559</v>
      </c>
      <c r="B237" s="223">
        <v>1640</v>
      </c>
      <c r="C237" s="227">
        <f t="shared" si="42"/>
        <v>41800320</v>
      </c>
      <c r="D237" s="227">
        <f t="shared" si="43"/>
        <v>109.89675333333334</v>
      </c>
      <c r="E237" s="228">
        <f t="shared" si="44"/>
        <v>21.635642222222213</v>
      </c>
      <c r="F237" s="239">
        <f t="shared" si="45"/>
        <v>0.55453111111110864</v>
      </c>
      <c r="G237" s="239">
        <f t="shared" si="46"/>
        <v>88.26111111111112</v>
      </c>
      <c r="I237" s="221"/>
      <c r="J237" s="221"/>
      <c r="L237" s="231">
        <v>10.081111111111104</v>
      </c>
      <c r="M237" s="231">
        <v>4.0000000000000002E-4</v>
      </c>
      <c r="N237" s="231">
        <v>2.6222222222222233E-3</v>
      </c>
      <c r="O237" s="231">
        <v>0.22333333333333336</v>
      </c>
      <c r="P237" s="231">
        <v>6.9999999999999999E-4</v>
      </c>
      <c r="Q237" s="231">
        <v>1.4000000000000001E-4</v>
      </c>
      <c r="R237" s="231">
        <v>56</v>
      </c>
      <c r="S237" s="231">
        <v>5.6722222222222191E-3</v>
      </c>
      <c r="T237" s="231">
        <v>3.8555555555555539E-3</v>
      </c>
      <c r="U237" s="231">
        <v>1.1944444444444443E-2</v>
      </c>
      <c r="V237" s="231">
        <v>11</v>
      </c>
      <c r="W237" s="231">
        <v>1.5499999999999996E-2</v>
      </c>
      <c r="X237" s="231">
        <v>9.3611111111111214</v>
      </c>
      <c r="Y237" s="231">
        <v>0.22111111111111101</v>
      </c>
      <c r="Z237" s="231">
        <v>8.0000000000000007E-5</v>
      </c>
      <c r="AA237" s="231">
        <v>1.4E-3</v>
      </c>
      <c r="AB237" s="231">
        <v>7.7000000000000002E-3</v>
      </c>
      <c r="AC237" s="231">
        <v>4.9000000000000004</v>
      </c>
      <c r="AD237" s="231">
        <v>5.8E-4</v>
      </c>
      <c r="AE237" s="231">
        <v>1.3000000000000002E-4</v>
      </c>
      <c r="AF237" s="231">
        <v>18</v>
      </c>
      <c r="AG237" s="231">
        <v>1.4000000000000001E-4</v>
      </c>
      <c r="AH237" s="231">
        <v>1.5333333333333319E-2</v>
      </c>
      <c r="AI237" s="231">
        <v>4.3888888888888852E-2</v>
      </c>
      <c r="AK237" s="223"/>
    </row>
    <row r="238" spans="1:37" ht="14.25" customHeight="1" x14ac:dyDescent="0.2">
      <c r="A238" s="240">
        <v>42226.531250405096</v>
      </c>
      <c r="B238" s="223">
        <v>1670</v>
      </c>
      <c r="C238" s="227">
        <f t="shared" si="42"/>
        <v>42564960.000000007</v>
      </c>
      <c r="D238" s="227">
        <f t="shared" si="43"/>
        <v>109.71797000000001</v>
      </c>
      <c r="E238" s="228">
        <f t="shared" si="44"/>
        <v>21.451303333333325</v>
      </c>
      <c r="F238" s="239">
        <f t="shared" si="45"/>
        <v>0.54463666666666555</v>
      </c>
      <c r="G238" s="239">
        <f t="shared" si="46"/>
        <v>88.26666666666668</v>
      </c>
      <c r="I238" s="221"/>
      <c r="J238" s="221"/>
      <c r="L238" s="231">
        <v>9.9066666666666592</v>
      </c>
      <c r="M238" s="231">
        <v>4.0000000000000002E-4</v>
      </c>
      <c r="N238" s="231">
        <v>2.5333333333333345E-3</v>
      </c>
      <c r="O238" s="231">
        <v>0.22000000000000003</v>
      </c>
      <c r="P238" s="231">
        <v>6.9999999999999999E-4</v>
      </c>
      <c r="Q238" s="231">
        <v>1.4000000000000001E-4</v>
      </c>
      <c r="R238" s="231">
        <v>56</v>
      </c>
      <c r="S238" s="231">
        <v>5.4333333333333299E-3</v>
      </c>
      <c r="T238" s="231">
        <v>3.7333333333333316E-3</v>
      </c>
      <c r="U238" s="231">
        <v>1.1666666666666665E-2</v>
      </c>
      <c r="V238" s="231">
        <v>11</v>
      </c>
      <c r="W238" s="231">
        <v>1.4999999999999996E-2</v>
      </c>
      <c r="X238" s="231">
        <v>9.3666666666666778</v>
      </c>
      <c r="Y238" s="231">
        <v>0.21666666666666656</v>
      </c>
      <c r="Z238" s="231">
        <v>8.0000000000000007E-5</v>
      </c>
      <c r="AA238" s="231">
        <v>1.4E-3</v>
      </c>
      <c r="AB238" s="231">
        <v>7.7000000000000002E-3</v>
      </c>
      <c r="AC238" s="231">
        <v>4.9000000000000004</v>
      </c>
      <c r="AD238" s="231">
        <v>5.8E-4</v>
      </c>
      <c r="AE238" s="231">
        <v>1.3000000000000002E-4</v>
      </c>
      <c r="AF238" s="231">
        <v>18</v>
      </c>
      <c r="AG238" s="231">
        <v>1.4000000000000001E-4</v>
      </c>
      <c r="AH238" s="231">
        <v>1.4999999999999986E-2</v>
      </c>
      <c r="AI238" s="231">
        <v>4.3333333333333293E-2</v>
      </c>
      <c r="AK238" s="223"/>
    </row>
    <row r="239" spans="1:37" ht="14.25" customHeight="1" x14ac:dyDescent="0.2">
      <c r="A239" s="240">
        <v>42226.541667129626</v>
      </c>
      <c r="B239" s="223">
        <v>1640</v>
      </c>
      <c r="C239" s="227">
        <f t="shared" si="42"/>
        <v>41800320</v>
      </c>
      <c r="D239" s="227">
        <f t="shared" si="43"/>
        <v>109.53918666666668</v>
      </c>
      <c r="E239" s="228">
        <f t="shared" si="44"/>
        <v>21.266964444444437</v>
      </c>
      <c r="F239" s="239">
        <f t="shared" si="45"/>
        <v>0.53474222222222245</v>
      </c>
      <c r="G239" s="239">
        <f t="shared" si="46"/>
        <v>88.27222222222224</v>
      </c>
      <c r="I239" s="221"/>
      <c r="J239" s="221"/>
      <c r="L239" s="231">
        <v>9.7322222222222141</v>
      </c>
      <c r="M239" s="231">
        <v>4.0000000000000002E-4</v>
      </c>
      <c r="N239" s="231">
        <v>2.4444444444444457E-3</v>
      </c>
      <c r="O239" s="231">
        <v>0.2166666666666667</v>
      </c>
      <c r="P239" s="231">
        <v>6.9999999999999999E-4</v>
      </c>
      <c r="Q239" s="231">
        <v>1.4000000000000001E-4</v>
      </c>
      <c r="R239" s="231">
        <v>56</v>
      </c>
      <c r="S239" s="231">
        <v>5.1944444444444408E-3</v>
      </c>
      <c r="T239" s="231">
        <v>3.6111111111111092E-3</v>
      </c>
      <c r="U239" s="231">
        <v>1.1388888888888888E-2</v>
      </c>
      <c r="V239" s="231">
        <v>11</v>
      </c>
      <c r="W239" s="231">
        <v>1.4499999999999996E-2</v>
      </c>
      <c r="X239" s="231">
        <v>9.3722222222222342</v>
      </c>
      <c r="Y239" s="231">
        <v>0.21222222222222212</v>
      </c>
      <c r="Z239" s="231">
        <v>8.0000000000000007E-5</v>
      </c>
      <c r="AA239" s="231">
        <v>1.4E-3</v>
      </c>
      <c r="AB239" s="231">
        <v>7.7000000000000002E-3</v>
      </c>
      <c r="AC239" s="231">
        <v>4.9000000000000004</v>
      </c>
      <c r="AD239" s="231">
        <v>5.8E-4</v>
      </c>
      <c r="AE239" s="231">
        <v>1.3000000000000002E-4</v>
      </c>
      <c r="AF239" s="231">
        <v>18</v>
      </c>
      <c r="AG239" s="231">
        <v>1.4000000000000001E-4</v>
      </c>
      <c r="AH239" s="231">
        <v>1.4666666666666653E-2</v>
      </c>
      <c r="AI239" s="231">
        <v>4.2777777777777734E-2</v>
      </c>
      <c r="AK239" s="223"/>
    </row>
    <row r="240" spans="1:37" ht="14.25" customHeight="1" x14ac:dyDescent="0.2">
      <c r="A240" s="240">
        <v>42226.552083854163</v>
      </c>
      <c r="B240" s="223">
        <v>1640</v>
      </c>
      <c r="C240" s="227">
        <f t="shared" si="42"/>
        <v>41800320</v>
      </c>
      <c r="D240" s="227">
        <f t="shared" si="43"/>
        <v>109.36040333333335</v>
      </c>
      <c r="E240" s="228">
        <f t="shared" si="44"/>
        <v>21.082625555555545</v>
      </c>
      <c r="F240" s="239">
        <f t="shared" si="45"/>
        <v>0.5248477777777758</v>
      </c>
      <c r="G240" s="239">
        <f t="shared" si="46"/>
        <v>88.2777777777778</v>
      </c>
      <c r="L240" s="231">
        <v>9.557777777777769</v>
      </c>
      <c r="M240" s="231">
        <v>4.0000000000000002E-4</v>
      </c>
      <c r="N240" s="231">
        <v>2.3555555555555569E-3</v>
      </c>
      <c r="O240" s="231">
        <v>0.21333333333333337</v>
      </c>
      <c r="P240" s="231">
        <v>6.9999999999999999E-4</v>
      </c>
      <c r="Q240" s="231">
        <v>1.4000000000000001E-4</v>
      </c>
      <c r="R240" s="231">
        <v>56</v>
      </c>
      <c r="S240" s="231">
        <v>4.9555555555555516E-3</v>
      </c>
      <c r="T240" s="231">
        <v>3.4888888888888869E-3</v>
      </c>
      <c r="U240" s="231">
        <v>1.111111111111111E-2</v>
      </c>
      <c r="V240" s="231">
        <v>11</v>
      </c>
      <c r="W240" s="231">
        <v>1.3999999999999995E-2</v>
      </c>
      <c r="X240" s="231">
        <v>9.3777777777777906</v>
      </c>
      <c r="Y240" s="231">
        <v>0.20777777777777767</v>
      </c>
      <c r="Z240" s="231">
        <v>8.0000000000000007E-5</v>
      </c>
      <c r="AA240" s="231">
        <v>1.4E-3</v>
      </c>
      <c r="AB240" s="231">
        <v>7.7000000000000002E-3</v>
      </c>
      <c r="AC240" s="231">
        <v>4.9000000000000004</v>
      </c>
      <c r="AD240" s="231">
        <v>5.8E-4</v>
      </c>
      <c r="AE240" s="231">
        <v>1.3000000000000002E-4</v>
      </c>
      <c r="AF240" s="231">
        <v>18</v>
      </c>
      <c r="AG240" s="231">
        <v>1.4000000000000001E-4</v>
      </c>
      <c r="AH240" s="231">
        <v>1.4333333333333319E-2</v>
      </c>
      <c r="AI240" s="231">
        <v>4.2222222222222175E-2</v>
      </c>
      <c r="AK240" s="223"/>
    </row>
    <row r="241" spans="1:37" ht="14.25" customHeight="1" x14ac:dyDescent="0.2">
      <c r="A241" s="240">
        <v>42226.562500578701</v>
      </c>
      <c r="B241" s="223">
        <v>1640</v>
      </c>
      <c r="C241" s="227">
        <f t="shared" si="42"/>
        <v>41800320</v>
      </c>
      <c r="D241" s="227">
        <f t="shared" si="43"/>
        <v>109.18162</v>
      </c>
      <c r="E241" s="228">
        <f t="shared" si="44"/>
        <v>20.89828666666666</v>
      </c>
      <c r="F241" s="239">
        <f t="shared" si="45"/>
        <v>0.51495333333333626</v>
      </c>
      <c r="G241" s="239">
        <f t="shared" si="46"/>
        <v>88.28333333333336</v>
      </c>
      <c r="L241" s="231">
        <v>9.383333333333324</v>
      </c>
      <c r="M241" s="231">
        <v>4.0000000000000002E-4</v>
      </c>
      <c r="N241" s="231">
        <v>2.2666666666666681E-3</v>
      </c>
      <c r="O241" s="231">
        <v>0.21000000000000005</v>
      </c>
      <c r="P241" s="231">
        <v>6.9999999999999999E-4</v>
      </c>
      <c r="Q241" s="231">
        <v>1.4000000000000001E-4</v>
      </c>
      <c r="R241" s="231">
        <v>56</v>
      </c>
      <c r="S241" s="231">
        <v>4.7166666666666624E-3</v>
      </c>
      <c r="T241" s="231">
        <v>3.3666666666666645E-3</v>
      </c>
      <c r="U241" s="231">
        <v>1.0833333333333332E-2</v>
      </c>
      <c r="V241" s="231">
        <v>11</v>
      </c>
      <c r="W241" s="231">
        <v>1.3499999999999995E-2</v>
      </c>
      <c r="X241" s="231">
        <v>9.3833333333333471</v>
      </c>
      <c r="Y241" s="231">
        <v>0.20333333333333323</v>
      </c>
      <c r="Z241" s="231">
        <v>8.0000000000000007E-5</v>
      </c>
      <c r="AA241" s="231">
        <v>1.4E-3</v>
      </c>
      <c r="AB241" s="231">
        <v>7.7000000000000002E-3</v>
      </c>
      <c r="AC241" s="231">
        <v>4.9000000000000004</v>
      </c>
      <c r="AD241" s="231">
        <v>5.8E-4</v>
      </c>
      <c r="AE241" s="231">
        <v>1.3000000000000002E-4</v>
      </c>
      <c r="AF241" s="231">
        <v>18</v>
      </c>
      <c r="AG241" s="231">
        <v>1.4000000000000001E-4</v>
      </c>
      <c r="AH241" s="231">
        <v>1.3999999999999986E-2</v>
      </c>
      <c r="AI241" s="231">
        <v>4.1666666666666616E-2</v>
      </c>
      <c r="AK241" s="223"/>
    </row>
    <row r="242" spans="1:37" ht="14.25" customHeight="1" x14ac:dyDescent="0.2">
      <c r="A242" s="240">
        <v>42226.572917303238</v>
      </c>
      <c r="B242" s="223">
        <v>1640</v>
      </c>
      <c r="C242" s="227">
        <f t="shared" si="42"/>
        <v>41800320</v>
      </c>
      <c r="D242" s="227">
        <f t="shared" si="43"/>
        <v>109.00283666666668</v>
      </c>
      <c r="E242" s="228">
        <f t="shared" si="44"/>
        <v>20.713947777777765</v>
      </c>
      <c r="F242" s="239">
        <f t="shared" si="45"/>
        <v>0.50505888888888606</v>
      </c>
      <c r="G242" s="239">
        <f t="shared" si="46"/>
        <v>88.288888888888906</v>
      </c>
      <c r="L242" s="231">
        <v>9.2088888888888789</v>
      </c>
      <c r="M242" s="231">
        <v>4.0000000000000002E-4</v>
      </c>
      <c r="N242" s="231">
        <v>2.1777777777777793E-3</v>
      </c>
      <c r="O242" s="231">
        <v>0.20666666666666672</v>
      </c>
      <c r="P242" s="231">
        <v>6.9999999999999999E-4</v>
      </c>
      <c r="Q242" s="231">
        <v>1.4000000000000001E-4</v>
      </c>
      <c r="R242" s="231">
        <v>56</v>
      </c>
      <c r="S242" s="231">
        <v>4.4777777777777732E-3</v>
      </c>
      <c r="T242" s="231">
        <v>3.2444444444444422E-3</v>
      </c>
      <c r="U242" s="231">
        <v>1.0555555555555554E-2</v>
      </c>
      <c r="V242" s="231">
        <v>11</v>
      </c>
      <c r="W242" s="231">
        <v>1.2999999999999994E-2</v>
      </c>
      <c r="X242" s="231">
        <v>9.3888888888889035</v>
      </c>
      <c r="Y242" s="231">
        <v>0.19888888888888878</v>
      </c>
      <c r="Z242" s="231">
        <v>8.0000000000000007E-5</v>
      </c>
      <c r="AA242" s="231">
        <v>1.4E-3</v>
      </c>
      <c r="AB242" s="231">
        <v>7.7000000000000002E-3</v>
      </c>
      <c r="AC242" s="231">
        <v>4.9000000000000004</v>
      </c>
      <c r="AD242" s="231">
        <v>5.8E-4</v>
      </c>
      <c r="AE242" s="231">
        <v>1.3000000000000002E-4</v>
      </c>
      <c r="AF242" s="231">
        <v>18</v>
      </c>
      <c r="AG242" s="231">
        <v>1.4000000000000001E-4</v>
      </c>
      <c r="AH242" s="231">
        <v>1.3666666666666653E-2</v>
      </c>
      <c r="AI242" s="231">
        <v>4.1111111111111057E-2</v>
      </c>
      <c r="AK242" s="223"/>
    </row>
    <row r="243" spans="1:37" ht="14.25" customHeight="1" x14ac:dyDescent="0.2">
      <c r="A243" s="240">
        <v>42226.583334027775</v>
      </c>
      <c r="B243" s="223">
        <v>1620</v>
      </c>
      <c r="C243" s="227">
        <f t="shared" si="42"/>
        <v>41290560</v>
      </c>
      <c r="D243" s="227">
        <f t="shared" si="43"/>
        <v>108.82405333333334</v>
      </c>
      <c r="E243" s="228">
        <f t="shared" si="44"/>
        <v>20.529608888888873</v>
      </c>
      <c r="F243" s="239">
        <f t="shared" si="45"/>
        <v>0.49516444444443941</v>
      </c>
      <c r="G243" s="239">
        <f t="shared" si="46"/>
        <v>88.294444444444466</v>
      </c>
      <c r="L243" s="231">
        <v>9.0344444444444338</v>
      </c>
      <c r="M243" s="231">
        <v>4.0000000000000002E-4</v>
      </c>
      <c r="N243" s="231">
        <v>2.0888888888888906E-3</v>
      </c>
      <c r="O243" s="231">
        <v>0.20333333333333339</v>
      </c>
      <c r="P243" s="231">
        <v>6.9999999999999999E-4</v>
      </c>
      <c r="Q243" s="231">
        <v>1.4000000000000001E-4</v>
      </c>
      <c r="R243" s="231">
        <v>56</v>
      </c>
      <c r="S243" s="231">
        <v>4.2388888888888841E-3</v>
      </c>
      <c r="T243" s="231">
        <v>3.1222222222222198E-3</v>
      </c>
      <c r="U243" s="231">
        <v>1.0277777777777776E-2</v>
      </c>
      <c r="V243" s="231">
        <v>11</v>
      </c>
      <c r="W243" s="231">
        <v>1.2499999999999994E-2</v>
      </c>
      <c r="X243" s="231">
        <v>9.3944444444444599</v>
      </c>
      <c r="Y243" s="231">
        <v>0.19444444444444434</v>
      </c>
      <c r="Z243" s="231">
        <v>8.0000000000000007E-5</v>
      </c>
      <c r="AA243" s="231">
        <v>1.4E-3</v>
      </c>
      <c r="AB243" s="231">
        <v>7.7000000000000002E-3</v>
      </c>
      <c r="AC243" s="231">
        <v>4.9000000000000004</v>
      </c>
      <c r="AD243" s="231">
        <v>5.8E-4</v>
      </c>
      <c r="AE243" s="231">
        <v>1.3000000000000002E-4</v>
      </c>
      <c r="AF243" s="231">
        <v>18</v>
      </c>
      <c r="AG243" s="231">
        <v>1.4000000000000001E-4</v>
      </c>
      <c r="AH243" s="231">
        <v>1.333333333333332E-2</v>
      </c>
      <c r="AI243" s="231">
        <v>4.0555555555555498E-2</v>
      </c>
      <c r="AK243" s="223"/>
    </row>
    <row r="244" spans="1:37" ht="14.25" customHeight="1" x14ac:dyDescent="0.2">
      <c r="A244" s="240">
        <v>42226.593750752312</v>
      </c>
      <c r="B244" s="223">
        <v>1630</v>
      </c>
      <c r="C244" s="227">
        <f t="shared" si="42"/>
        <v>41545440</v>
      </c>
      <c r="D244" s="227">
        <f t="shared" si="43"/>
        <v>108.64527000000004</v>
      </c>
      <c r="E244" s="228">
        <f t="shared" si="44"/>
        <v>20.345269999999999</v>
      </c>
      <c r="F244" s="239">
        <f t="shared" si="45"/>
        <v>0.48526999999999987</v>
      </c>
      <c r="G244" s="239">
        <f t="shared" si="46"/>
        <v>88.300000000000011</v>
      </c>
      <c r="L244" s="245">
        <v>8.86</v>
      </c>
      <c r="M244" s="231">
        <v>4.0000000000000002E-4</v>
      </c>
      <c r="N244" s="245">
        <v>2E-3</v>
      </c>
      <c r="O244" s="245">
        <v>0.2</v>
      </c>
      <c r="P244" s="231">
        <v>6.9999999999999999E-4</v>
      </c>
      <c r="Q244" s="231">
        <v>1.4000000000000001E-4</v>
      </c>
      <c r="R244" s="231">
        <v>56</v>
      </c>
      <c r="S244" s="245">
        <v>4.0000000000000001E-3</v>
      </c>
      <c r="T244" s="245">
        <v>3.0000000000000001E-3</v>
      </c>
      <c r="U244" s="245">
        <v>0.01</v>
      </c>
      <c r="V244" s="231">
        <v>11</v>
      </c>
      <c r="W244" s="245">
        <v>1.2E-2</v>
      </c>
      <c r="X244" s="245">
        <v>9.4</v>
      </c>
      <c r="Y244" s="245">
        <v>0.19</v>
      </c>
      <c r="Z244" s="231">
        <v>8.0000000000000007E-5</v>
      </c>
      <c r="AA244" s="231">
        <v>1.4E-3</v>
      </c>
      <c r="AB244" s="231">
        <v>7.7000000000000002E-3</v>
      </c>
      <c r="AC244" s="231">
        <v>4.9000000000000004</v>
      </c>
      <c r="AD244" s="231">
        <v>5.8E-4</v>
      </c>
      <c r="AE244" s="231">
        <v>1.3000000000000002E-4</v>
      </c>
      <c r="AF244" s="231">
        <v>18</v>
      </c>
      <c r="AG244" s="231">
        <v>1.4000000000000001E-4</v>
      </c>
      <c r="AH244" s="245">
        <v>1.2999999999999999E-2</v>
      </c>
      <c r="AI244" s="245">
        <v>0.04</v>
      </c>
      <c r="AJ244" s="223" t="s">
        <v>78</v>
      </c>
      <c r="AK244" s="228">
        <f>E244</f>
        <v>20.345269999999999</v>
      </c>
    </row>
    <row r="245" spans="1:37" ht="14.25" customHeight="1" x14ac:dyDescent="0.2">
      <c r="A245" s="240">
        <v>42226.604167476849</v>
      </c>
      <c r="B245" s="223">
        <v>1630</v>
      </c>
      <c r="C245" s="227">
        <f t="shared" si="42"/>
        <v>41545440</v>
      </c>
      <c r="D245" s="227">
        <f t="shared" si="43"/>
        <v>0</v>
      </c>
      <c r="E245" s="228">
        <f t="shared" si="44"/>
        <v>0</v>
      </c>
      <c r="F245" s="239">
        <f t="shared" si="45"/>
        <v>0</v>
      </c>
      <c r="G245" s="239">
        <f t="shared" si="46"/>
        <v>0</v>
      </c>
      <c r="L245" s="231"/>
      <c r="M245" s="231"/>
      <c r="N245" s="231"/>
      <c r="O245" s="231"/>
      <c r="P245" s="231"/>
      <c r="Q245" s="231"/>
      <c r="R245" s="231"/>
      <c r="S245" s="231"/>
      <c r="T245" s="231"/>
      <c r="U245" s="231"/>
      <c r="V245" s="231"/>
      <c r="W245" s="231"/>
      <c r="X245" s="231"/>
      <c r="Y245" s="231"/>
      <c r="Z245" s="231"/>
      <c r="AA245" s="231"/>
      <c r="AB245" s="231"/>
      <c r="AC245" s="231"/>
      <c r="AD245" s="231"/>
      <c r="AE245" s="231"/>
      <c r="AF245" s="231"/>
      <c r="AG245" s="231"/>
      <c r="AH245" s="231"/>
      <c r="AI245" s="231"/>
    </row>
    <row r="246" spans="1:37" ht="14.25" customHeight="1" x14ac:dyDescent="0.2">
      <c r="A246" s="222"/>
      <c r="C246" s="227"/>
      <c r="D246" s="227"/>
    </row>
    <row r="247" spans="1:37" customFormat="1" ht="14.25" customHeight="1" x14ac:dyDescent="0.25"/>
    <row r="248" spans="1:37" customFormat="1" ht="14.25" customHeight="1" x14ac:dyDescent="0.25"/>
    <row r="249" spans="1:37" customFormat="1" ht="14.25" customHeight="1" x14ac:dyDescent="0.25"/>
    <row r="250" spans="1:37" customFormat="1" ht="14.25" customHeight="1" x14ac:dyDescent="0.25"/>
    <row r="251" spans="1:37" customFormat="1" ht="14.25" customHeight="1" x14ac:dyDescent="0.25"/>
    <row r="252" spans="1:37" customFormat="1" ht="14.25" customHeight="1" x14ac:dyDescent="0.25"/>
    <row r="253" spans="1:37" customFormat="1" ht="14.25" customHeight="1" x14ac:dyDescent="0.25"/>
    <row r="254" spans="1:37" customFormat="1" ht="14.25" customHeight="1" x14ac:dyDescent="0.25"/>
    <row r="255" spans="1:37" customFormat="1" ht="14.25" customHeight="1" x14ac:dyDescent="0.25"/>
    <row r="256" spans="1:37" customFormat="1" ht="14.25" customHeight="1" x14ac:dyDescent="0.25"/>
    <row r="257" customFormat="1" ht="14.25" customHeight="1" x14ac:dyDescent="0.25"/>
    <row r="258" customFormat="1" ht="14.25" customHeight="1" x14ac:dyDescent="0.25"/>
    <row r="259" customFormat="1" ht="14.25" customHeight="1" x14ac:dyDescent="0.25"/>
    <row r="260" customFormat="1" ht="14.25" customHeight="1" x14ac:dyDescent="0.25"/>
    <row r="261" customFormat="1" ht="14.25" customHeight="1" x14ac:dyDescent="0.25"/>
    <row r="262" customFormat="1" ht="14.25" customHeight="1" x14ac:dyDescent="0.25"/>
    <row r="263" customFormat="1" ht="14.25" customHeight="1" x14ac:dyDescent="0.25"/>
    <row r="264" customFormat="1" ht="14.25" customHeight="1" x14ac:dyDescent="0.25"/>
    <row r="265" customFormat="1" ht="14.25" customHeight="1" x14ac:dyDescent="0.25"/>
    <row r="266" customFormat="1" ht="14.25" customHeight="1" x14ac:dyDescent="0.25"/>
    <row r="267" customFormat="1" ht="14.25" customHeight="1" x14ac:dyDescent="0.25"/>
    <row r="268" customFormat="1" ht="14.25" customHeight="1" x14ac:dyDescent="0.25"/>
    <row r="269" customFormat="1" ht="14.25" customHeight="1" x14ac:dyDescent="0.25"/>
    <row r="270" customFormat="1" ht="14.25" customHeight="1" x14ac:dyDescent="0.25"/>
    <row r="271" customFormat="1" ht="14.25" customHeight="1" x14ac:dyDescent="0.25"/>
    <row r="272" customFormat="1" ht="14.25" customHeight="1" x14ac:dyDescent="0.25"/>
    <row r="273" customFormat="1" ht="14.25" customHeight="1" x14ac:dyDescent="0.25"/>
    <row r="274" customFormat="1" ht="14.25" customHeight="1" x14ac:dyDescent="0.25"/>
    <row r="275" customFormat="1" ht="14.25" customHeight="1" x14ac:dyDescent="0.25"/>
    <row r="276" customFormat="1" ht="14.25" customHeight="1" x14ac:dyDescent="0.25"/>
    <row r="277" customFormat="1" ht="14.25" customHeight="1" x14ac:dyDescent="0.25"/>
    <row r="278" customFormat="1" ht="14.25" customHeight="1" x14ac:dyDescent="0.25"/>
    <row r="279" customFormat="1" ht="14.25" customHeight="1" x14ac:dyDescent="0.25"/>
    <row r="280" customFormat="1" ht="14.25" customHeight="1" x14ac:dyDescent="0.25"/>
    <row r="281" customFormat="1" ht="14.25" customHeight="1" x14ac:dyDescent="0.25"/>
    <row r="282" customFormat="1" ht="14.25" customHeight="1" x14ac:dyDescent="0.25"/>
    <row r="283" customFormat="1" ht="14.25" customHeight="1" x14ac:dyDescent="0.25"/>
    <row r="284" customFormat="1" ht="14.25" customHeight="1" x14ac:dyDescent="0.25"/>
    <row r="285" customFormat="1" ht="14.25" customHeight="1" x14ac:dyDescent="0.25"/>
    <row r="286" customFormat="1" ht="14.25" customHeight="1" x14ac:dyDescent="0.25"/>
    <row r="287" customFormat="1" ht="14.25" customHeight="1" x14ac:dyDescent="0.25"/>
    <row r="288" customFormat="1" ht="14.25" customHeight="1" x14ac:dyDescent="0.25"/>
    <row r="289" customFormat="1" ht="14.25" customHeight="1" x14ac:dyDescent="0.25"/>
    <row r="290" customFormat="1" ht="14.25" customHeight="1" x14ac:dyDescent="0.25"/>
    <row r="291" customFormat="1" ht="14.25" customHeight="1" x14ac:dyDescent="0.25"/>
    <row r="292" customFormat="1" ht="14.25" customHeight="1" x14ac:dyDescent="0.25"/>
    <row r="293" customFormat="1" ht="14.25" customHeight="1" x14ac:dyDescent="0.25"/>
    <row r="294" customFormat="1" ht="14.25" customHeight="1" x14ac:dyDescent="0.25"/>
    <row r="295" customFormat="1" ht="14.25" customHeight="1" x14ac:dyDescent="0.25"/>
    <row r="296" customFormat="1" ht="14.25" customHeight="1" x14ac:dyDescent="0.25"/>
    <row r="297" customFormat="1" ht="14.25" customHeight="1" x14ac:dyDescent="0.25"/>
    <row r="298" customFormat="1" ht="14.25" customHeight="1" x14ac:dyDescent="0.25"/>
    <row r="299" customFormat="1" ht="14.25" customHeight="1" x14ac:dyDescent="0.25"/>
    <row r="300" customFormat="1" ht="14.25" customHeight="1" x14ac:dyDescent="0.25"/>
    <row r="301" customFormat="1" ht="14.25" customHeight="1" x14ac:dyDescent="0.25"/>
    <row r="302" customFormat="1" ht="14.25" customHeight="1" x14ac:dyDescent="0.25"/>
    <row r="303" customFormat="1" ht="14.25" customHeight="1" x14ac:dyDescent="0.25"/>
    <row r="304" customFormat="1" ht="14.25" customHeight="1" x14ac:dyDescent="0.25"/>
    <row r="305" customFormat="1" ht="14.25" customHeight="1" x14ac:dyDescent="0.25"/>
    <row r="306" customFormat="1" ht="14.25" customHeight="1" x14ac:dyDescent="0.25"/>
    <row r="307" customFormat="1" ht="14.25" customHeight="1" x14ac:dyDescent="0.25"/>
    <row r="308" customFormat="1" ht="14.25" customHeight="1" x14ac:dyDescent="0.25"/>
    <row r="309" customFormat="1" ht="14.25" customHeight="1" x14ac:dyDescent="0.25"/>
    <row r="310" customFormat="1" ht="14.25" customHeight="1" x14ac:dyDescent="0.25"/>
    <row r="311" customFormat="1" ht="14.25" customHeight="1" x14ac:dyDescent="0.25"/>
    <row r="312" customFormat="1" ht="14.25" customHeight="1" x14ac:dyDescent="0.25"/>
    <row r="313" customFormat="1" ht="14.25" customHeight="1" x14ac:dyDescent="0.25"/>
    <row r="314" customFormat="1" ht="14.25" customHeight="1" x14ac:dyDescent="0.25"/>
    <row r="315" customFormat="1" ht="14.25" customHeight="1" x14ac:dyDescent="0.25"/>
    <row r="316" customFormat="1" ht="14.25" customHeight="1" x14ac:dyDescent="0.25"/>
    <row r="317" customFormat="1" ht="14.25" customHeight="1" x14ac:dyDescent="0.25"/>
    <row r="318" customFormat="1" ht="14.25" customHeight="1" x14ac:dyDescent="0.25"/>
    <row r="319" customFormat="1" ht="14.25" customHeight="1" x14ac:dyDescent="0.25"/>
    <row r="320" customFormat="1" ht="14.25" customHeight="1" x14ac:dyDescent="0.25"/>
    <row r="321" customFormat="1" ht="14.25" customHeight="1" x14ac:dyDescent="0.25"/>
    <row r="322" customFormat="1" ht="14.25" customHeight="1" x14ac:dyDescent="0.25"/>
    <row r="323" customFormat="1" ht="14.25" customHeight="1" x14ac:dyDescent="0.25"/>
    <row r="324" customFormat="1" ht="14.25" customHeight="1" x14ac:dyDescent="0.25"/>
    <row r="325" customFormat="1" ht="14.25" customHeight="1" x14ac:dyDescent="0.25"/>
    <row r="326" customFormat="1" ht="14.25" customHeight="1" x14ac:dyDescent="0.25"/>
    <row r="327" customFormat="1" ht="14.25" customHeight="1" x14ac:dyDescent="0.25"/>
    <row r="328" customFormat="1" ht="14.25" customHeight="1" x14ac:dyDescent="0.25"/>
    <row r="329" customFormat="1" ht="14.25" customHeight="1" x14ac:dyDescent="0.25"/>
    <row r="330" customFormat="1" ht="14.25" customHeight="1" x14ac:dyDescent="0.25"/>
    <row r="331" customFormat="1" ht="14.25" customHeight="1" x14ac:dyDescent="0.25"/>
    <row r="332" customFormat="1" ht="14.25" customHeight="1" x14ac:dyDescent="0.25"/>
    <row r="333" customFormat="1" ht="14.25" customHeight="1" x14ac:dyDescent="0.25"/>
    <row r="334" customFormat="1" ht="14.25" customHeight="1" x14ac:dyDescent="0.25"/>
    <row r="335" customFormat="1" ht="14.25" customHeight="1" x14ac:dyDescent="0.25"/>
    <row r="336" customFormat="1" ht="14.25" customHeight="1" x14ac:dyDescent="0.25"/>
    <row r="337" customFormat="1" ht="14.25" customHeight="1" x14ac:dyDescent="0.25"/>
    <row r="338" customFormat="1" ht="14.25" customHeight="1" x14ac:dyDescent="0.25"/>
    <row r="339" customFormat="1" ht="14.25" customHeight="1" x14ac:dyDescent="0.25"/>
    <row r="340" customFormat="1" ht="14.25" customHeight="1" x14ac:dyDescent="0.25"/>
    <row r="341" customFormat="1" ht="14.25" customHeight="1" x14ac:dyDescent="0.25"/>
    <row r="342" customFormat="1" ht="14.25" customHeight="1" x14ac:dyDescent="0.25"/>
    <row r="343" customFormat="1" ht="14.25" customHeight="1" x14ac:dyDescent="0.25"/>
    <row r="344" customFormat="1" ht="14.25" customHeight="1" x14ac:dyDescent="0.25"/>
    <row r="345" customFormat="1" ht="14.25" customHeight="1" x14ac:dyDescent="0.25"/>
    <row r="346" customFormat="1" ht="14.25" customHeight="1" x14ac:dyDescent="0.25"/>
    <row r="347" customFormat="1" ht="14.25" customHeight="1" x14ac:dyDescent="0.25"/>
    <row r="348" customFormat="1" ht="14.25" customHeight="1" x14ac:dyDescent="0.25"/>
    <row r="349" customFormat="1" ht="14.25" customHeight="1" x14ac:dyDescent="0.25"/>
    <row r="350" customFormat="1" ht="14.25" customHeight="1" x14ac:dyDescent="0.25"/>
    <row r="351" customFormat="1" ht="14.25" customHeight="1" x14ac:dyDescent="0.25"/>
    <row r="352" customFormat="1" ht="14.25" customHeight="1" x14ac:dyDescent="0.25"/>
    <row r="353" customFormat="1" ht="14.25" customHeight="1" x14ac:dyDescent="0.25"/>
    <row r="354" customFormat="1" ht="14.25" customHeight="1" x14ac:dyDescent="0.25"/>
    <row r="355" customFormat="1" ht="14.25" customHeight="1" x14ac:dyDescent="0.25"/>
    <row r="356" customFormat="1" ht="14.25" customHeight="1" x14ac:dyDescent="0.25"/>
    <row r="357" customFormat="1" ht="14.25" customHeight="1" x14ac:dyDescent="0.25"/>
    <row r="358" customFormat="1" ht="14.25" customHeight="1" x14ac:dyDescent="0.25"/>
    <row r="359" customFormat="1" ht="14.25" customHeight="1" x14ac:dyDescent="0.25"/>
    <row r="360" customFormat="1" ht="14.25" customHeight="1" x14ac:dyDescent="0.25"/>
    <row r="361" customFormat="1" ht="14.25" customHeight="1" x14ac:dyDescent="0.25"/>
    <row r="362" customFormat="1" ht="14.25" customHeight="1" x14ac:dyDescent="0.25"/>
    <row r="363" customFormat="1" ht="14.25" customHeight="1" x14ac:dyDescent="0.25"/>
    <row r="364" customFormat="1" ht="14.25" customHeight="1" x14ac:dyDescent="0.25"/>
    <row r="365" customFormat="1" ht="14.25" customHeight="1" x14ac:dyDescent="0.25"/>
    <row r="366" customFormat="1" ht="14.25" customHeight="1" x14ac:dyDescent="0.25"/>
    <row r="367" customFormat="1" ht="14.25" customHeight="1" x14ac:dyDescent="0.25"/>
    <row r="368" customFormat="1" ht="14.25" customHeight="1" x14ac:dyDescent="0.25"/>
    <row r="369" customFormat="1" ht="14.25" customHeight="1" x14ac:dyDescent="0.25"/>
    <row r="370" customFormat="1" ht="14.25" customHeight="1" x14ac:dyDescent="0.25"/>
    <row r="371" customFormat="1" ht="14.25" customHeight="1" x14ac:dyDescent="0.25"/>
    <row r="372" customFormat="1" ht="14.25" customHeight="1" x14ac:dyDescent="0.25"/>
    <row r="373" customFormat="1" ht="14.25" customHeight="1" x14ac:dyDescent="0.25"/>
    <row r="374" customFormat="1" ht="14.25" customHeight="1" x14ac:dyDescent="0.25"/>
    <row r="375" customFormat="1" ht="14.25" customHeight="1" x14ac:dyDescent="0.25"/>
    <row r="376" customFormat="1" ht="14.25" customHeight="1" x14ac:dyDescent="0.25"/>
    <row r="377" customFormat="1" ht="14.25" customHeight="1" x14ac:dyDescent="0.25"/>
    <row r="378" customFormat="1" ht="14.25" customHeight="1" x14ac:dyDescent="0.25"/>
    <row r="379" customFormat="1" ht="14.25" customHeight="1" x14ac:dyDescent="0.25"/>
    <row r="380" customFormat="1" ht="14.25" customHeight="1" x14ac:dyDescent="0.25"/>
    <row r="381" customFormat="1" ht="14.25" customHeight="1" x14ac:dyDescent="0.25"/>
    <row r="382" customFormat="1" ht="14.25" customHeight="1" x14ac:dyDescent="0.25"/>
    <row r="383" customFormat="1" ht="14.25" customHeight="1" x14ac:dyDescent="0.25"/>
    <row r="384" customFormat="1" ht="14.25" customHeight="1" x14ac:dyDescent="0.25"/>
    <row r="385" customFormat="1" ht="14.25" customHeight="1" x14ac:dyDescent="0.25"/>
    <row r="386" customFormat="1" ht="14.25" customHeight="1" x14ac:dyDescent="0.25"/>
    <row r="387" customFormat="1" ht="14.25" customHeight="1" x14ac:dyDescent="0.25"/>
    <row r="388" customFormat="1" ht="14.25" customHeight="1" x14ac:dyDescent="0.25"/>
    <row r="389" customFormat="1" ht="14.25" customHeight="1" x14ac:dyDescent="0.25"/>
    <row r="390" customFormat="1" ht="14.25" customHeight="1" x14ac:dyDescent="0.25"/>
    <row r="391" customFormat="1" ht="14.25" customHeight="1" x14ac:dyDescent="0.25"/>
    <row r="392" customFormat="1" ht="14.25" customHeight="1" x14ac:dyDescent="0.25"/>
    <row r="393" customFormat="1" ht="14.25" customHeight="1" x14ac:dyDescent="0.25"/>
    <row r="394" customFormat="1" ht="14.25" customHeight="1" x14ac:dyDescent="0.25"/>
    <row r="395" customFormat="1" ht="14.25" customHeight="1" x14ac:dyDescent="0.25"/>
    <row r="396" customFormat="1" ht="14.25" customHeight="1" x14ac:dyDescent="0.25"/>
    <row r="397" customFormat="1" ht="14.25" customHeight="1" x14ac:dyDescent="0.25"/>
    <row r="398" customFormat="1" ht="14.25" customHeight="1" x14ac:dyDescent="0.25"/>
    <row r="399" customFormat="1" ht="14.25" customHeight="1" x14ac:dyDescent="0.25"/>
    <row r="400" customFormat="1" ht="14.25" customHeight="1" x14ac:dyDescent="0.25"/>
    <row r="401" customFormat="1" ht="14.25" customHeight="1" x14ac:dyDescent="0.25"/>
    <row r="402" customFormat="1" ht="14.25" customHeight="1" x14ac:dyDescent="0.25"/>
    <row r="403" customFormat="1" ht="14.25" customHeight="1" x14ac:dyDescent="0.25"/>
    <row r="404" customFormat="1" ht="14.25" customHeight="1" x14ac:dyDescent="0.25"/>
    <row r="405" customFormat="1" ht="14.25" customHeight="1" x14ac:dyDescent="0.25"/>
    <row r="406" customFormat="1" ht="14.25" customHeight="1" x14ac:dyDescent="0.25"/>
    <row r="407" customFormat="1" ht="14.25" customHeight="1" x14ac:dyDescent="0.25"/>
    <row r="408" customFormat="1" ht="14.25" customHeight="1" x14ac:dyDescent="0.25"/>
    <row r="409" customFormat="1" ht="14.25" customHeight="1" x14ac:dyDescent="0.25"/>
    <row r="410" customFormat="1" ht="14.25" customHeight="1" x14ac:dyDescent="0.25"/>
    <row r="411" customFormat="1" ht="14.25" customHeight="1" x14ac:dyDescent="0.25"/>
    <row r="412" customFormat="1" ht="14.25" customHeight="1" x14ac:dyDescent="0.25"/>
    <row r="413" customFormat="1" ht="14.25" customHeight="1" x14ac:dyDescent="0.25"/>
    <row r="414" customFormat="1" ht="14.25" customHeight="1" x14ac:dyDescent="0.25"/>
    <row r="415" customFormat="1" ht="14.25" customHeight="1" x14ac:dyDescent="0.25"/>
    <row r="416" customFormat="1" ht="14.25" customHeight="1" x14ac:dyDescent="0.25"/>
    <row r="417" customFormat="1" ht="14.25" customHeight="1" x14ac:dyDescent="0.25"/>
    <row r="418" customFormat="1" ht="14.25" customHeight="1" x14ac:dyDescent="0.25"/>
    <row r="419" customFormat="1" ht="14.25" customHeight="1" x14ac:dyDescent="0.25"/>
    <row r="420" customFormat="1" ht="14.25" customHeight="1" x14ac:dyDescent="0.25"/>
    <row r="421" customFormat="1" ht="14.25" customHeight="1" x14ac:dyDescent="0.25"/>
    <row r="422" customFormat="1" ht="14.25" customHeight="1" x14ac:dyDescent="0.25"/>
    <row r="423" customFormat="1" ht="14.25" customHeight="1" x14ac:dyDescent="0.25"/>
    <row r="424" customFormat="1" ht="14.25" customHeight="1" x14ac:dyDescent="0.25"/>
    <row r="425" customFormat="1" ht="14.25" customHeight="1" x14ac:dyDescent="0.25"/>
    <row r="426" customFormat="1" ht="14.25" customHeight="1" x14ac:dyDescent="0.25"/>
    <row r="427" customFormat="1" ht="14.25" customHeight="1" x14ac:dyDescent="0.25"/>
    <row r="428" customFormat="1" ht="14.25" customHeight="1" x14ac:dyDescent="0.25"/>
    <row r="429" customFormat="1" ht="14.25" customHeight="1" x14ac:dyDescent="0.25"/>
    <row r="430" customFormat="1" ht="14.25" customHeight="1" x14ac:dyDescent="0.25"/>
    <row r="431" customFormat="1" ht="14.25" customHeight="1" x14ac:dyDescent="0.25"/>
    <row r="432" customFormat="1" ht="14.25" customHeight="1" x14ac:dyDescent="0.25"/>
    <row r="433" customFormat="1" ht="14.25" customHeight="1" x14ac:dyDescent="0.25"/>
    <row r="434" customFormat="1" ht="14.25" customHeight="1" x14ac:dyDescent="0.25"/>
    <row r="435" customFormat="1" ht="14.25" customHeight="1" x14ac:dyDescent="0.25"/>
    <row r="436" customFormat="1" ht="14.25" customHeight="1" x14ac:dyDescent="0.25"/>
    <row r="437" customFormat="1" ht="14.25" customHeight="1" x14ac:dyDescent="0.25"/>
    <row r="438" customFormat="1" ht="14.25" customHeight="1" x14ac:dyDescent="0.25"/>
    <row r="439" customFormat="1" ht="14.25" customHeight="1" x14ac:dyDescent="0.25"/>
    <row r="440" customFormat="1" ht="14.25" customHeight="1" x14ac:dyDescent="0.25"/>
    <row r="441" customFormat="1" ht="14.25" customHeight="1" x14ac:dyDescent="0.25"/>
    <row r="442" customFormat="1" ht="14.25" customHeight="1" x14ac:dyDescent="0.25"/>
    <row r="443" customFormat="1" ht="14.25" customHeight="1" x14ac:dyDescent="0.25"/>
    <row r="444" customFormat="1" ht="14.25" customHeight="1" x14ac:dyDescent="0.25"/>
    <row r="445" customFormat="1" ht="14.25" customHeight="1" x14ac:dyDescent="0.25"/>
    <row r="446" customFormat="1" ht="14.25" customHeight="1" x14ac:dyDescent="0.25"/>
    <row r="447" customFormat="1" ht="14.25" customHeight="1" x14ac:dyDescent="0.25"/>
    <row r="448" customFormat="1" ht="14.25" customHeight="1" x14ac:dyDescent="0.25"/>
    <row r="449" customFormat="1" ht="14.25" customHeight="1" x14ac:dyDescent="0.25"/>
    <row r="450" customFormat="1" ht="14.25" customHeight="1" x14ac:dyDescent="0.25"/>
    <row r="451" customFormat="1" ht="14.25" customHeight="1" x14ac:dyDescent="0.25"/>
    <row r="452" customFormat="1" ht="14.25" customHeight="1" x14ac:dyDescent="0.25"/>
    <row r="453" customFormat="1" ht="14.25" customHeight="1" x14ac:dyDescent="0.25"/>
    <row r="454" customFormat="1" ht="14.25" customHeight="1" x14ac:dyDescent="0.25"/>
    <row r="455" customFormat="1" ht="14.25" customHeight="1" x14ac:dyDescent="0.25"/>
    <row r="456" customFormat="1" ht="14.25" customHeight="1" x14ac:dyDescent="0.25"/>
    <row r="457" customFormat="1" ht="14.25" customHeight="1" x14ac:dyDescent="0.25"/>
    <row r="458" customFormat="1" ht="14.25" customHeight="1" x14ac:dyDescent="0.25"/>
    <row r="459" customFormat="1" ht="14.25" customHeight="1" x14ac:dyDescent="0.25"/>
    <row r="460" customFormat="1" ht="14.25" customHeight="1" x14ac:dyDescent="0.25"/>
    <row r="461" customFormat="1" ht="14.25" customHeight="1" x14ac:dyDescent="0.25"/>
    <row r="462" customFormat="1" ht="14.25" customHeight="1" x14ac:dyDescent="0.25"/>
    <row r="463" customFormat="1" ht="14.25" customHeight="1" x14ac:dyDescent="0.25"/>
    <row r="464" customFormat="1" ht="14.25" customHeight="1" x14ac:dyDescent="0.25"/>
    <row r="465" customFormat="1" ht="14.25" customHeight="1" x14ac:dyDescent="0.25"/>
    <row r="466" customFormat="1" ht="14.25" customHeight="1" x14ac:dyDescent="0.25"/>
    <row r="467" customFormat="1" ht="14.25" customHeight="1" x14ac:dyDescent="0.25"/>
    <row r="468" customFormat="1" ht="14.25" customHeight="1" x14ac:dyDescent="0.25"/>
    <row r="469" customFormat="1" ht="14.25" customHeight="1" x14ac:dyDescent="0.25"/>
    <row r="470" customFormat="1" ht="14.25" customHeight="1" x14ac:dyDescent="0.25"/>
    <row r="471" customFormat="1" ht="14.25" customHeight="1" x14ac:dyDescent="0.25"/>
    <row r="472" customFormat="1" ht="14.25" customHeight="1" x14ac:dyDescent="0.25"/>
    <row r="473" customFormat="1" ht="14.25" customHeight="1" x14ac:dyDescent="0.25"/>
    <row r="474" customFormat="1" ht="14.25" customHeight="1" x14ac:dyDescent="0.25"/>
    <row r="475" customFormat="1" ht="14.25" customHeight="1" x14ac:dyDescent="0.25"/>
    <row r="476" customFormat="1" ht="14.25" customHeight="1" x14ac:dyDescent="0.25"/>
    <row r="477" customFormat="1" ht="14.25" customHeight="1" x14ac:dyDescent="0.25"/>
    <row r="478" customFormat="1" ht="14.25" customHeight="1" x14ac:dyDescent="0.25"/>
    <row r="479" customFormat="1" ht="14.25" customHeight="1" x14ac:dyDescent="0.25"/>
    <row r="480" customFormat="1" ht="14.25" customHeight="1" x14ac:dyDescent="0.25"/>
    <row r="481" spans="38:42" customFormat="1" ht="14.25" customHeight="1" x14ac:dyDescent="0.25"/>
    <row r="482" spans="38:42" customFormat="1" ht="14.25" customHeight="1" x14ac:dyDescent="0.25"/>
    <row r="483" spans="38:42" customFormat="1" ht="14.25" customHeight="1" x14ac:dyDescent="0.25"/>
    <row r="484" spans="38:42" customFormat="1" ht="14.25" customHeight="1" x14ac:dyDescent="0.25"/>
    <row r="485" spans="38:42" customFormat="1" ht="14.25" customHeight="1" x14ac:dyDescent="0.25"/>
    <row r="486" spans="38:42" customFormat="1" ht="14.25" customHeight="1" x14ac:dyDescent="0.25"/>
    <row r="487" spans="38:42" customFormat="1" ht="14.25" customHeight="1" x14ac:dyDescent="0.25"/>
    <row r="488" spans="38:42" customFormat="1" ht="14.25" customHeight="1" x14ac:dyDescent="0.25"/>
    <row r="489" spans="38:42" customFormat="1" ht="14.25" customHeight="1" x14ac:dyDescent="0.25"/>
    <row r="490" spans="38:42" customFormat="1" ht="14.25" customHeight="1" x14ac:dyDescent="0.25"/>
    <row r="491" spans="38:42" customFormat="1" ht="45" customHeight="1" x14ac:dyDescent="0.25"/>
    <row r="492" spans="38:42" customFormat="1" ht="14.25" customHeight="1" x14ac:dyDescent="0.25"/>
    <row r="493" spans="38:42" customFormat="1" ht="14.25" customHeight="1" x14ac:dyDescent="0.25"/>
    <row r="494" spans="38:42" customFormat="1" ht="14.25" customHeight="1" x14ac:dyDescent="0.25"/>
    <row r="495" spans="38:42" customFormat="1" ht="14.25" customHeight="1" x14ac:dyDescent="0.25"/>
    <row r="496" spans="38:42" ht="14.25" customHeight="1" x14ac:dyDescent="0.2">
      <c r="AL496" s="221"/>
      <c r="AM496" s="221"/>
      <c r="AN496" s="256"/>
      <c r="AO496" s="256"/>
      <c r="AP496" s="256"/>
    </row>
    <row r="497" spans="38:42" ht="14.25" customHeight="1" x14ac:dyDescent="0.2">
      <c r="AN497" s="223"/>
      <c r="AO497" s="223"/>
      <c r="AP497" s="223"/>
    </row>
    <row r="498" spans="38:42" ht="14.25" customHeight="1" x14ac:dyDescent="0.2">
      <c r="AN498" s="223"/>
      <c r="AO498" s="223"/>
      <c r="AP498" s="223"/>
    </row>
    <row r="499" spans="38:42" ht="14.25" customHeight="1" x14ac:dyDescent="0.2">
      <c r="AL499" s="221"/>
      <c r="AM499" s="221"/>
      <c r="AN499" s="256"/>
      <c r="AO499" s="256"/>
      <c r="AP499" s="256"/>
    </row>
    <row r="500" spans="38:42" ht="14.25" customHeight="1" x14ac:dyDescent="0.2">
      <c r="AL500" s="221"/>
      <c r="AM500" s="221"/>
      <c r="AN500" s="256"/>
      <c r="AO500" s="256"/>
      <c r="AP500" s="256"/>
    </row>
    <row r="501" spans="38:42" ht="14.25" customHeight="1" x14ac:dyDescent="0.2">
      <c r="AL501" s="221"/>
      <c r="AM501" s="221"/>
      <c r="AN501" s="256"/>
      <c r="AO501" s="256"/>
      <c r="AP501" s="256"/>
    </row>
    <row r="502" spans="38:42" ht="14.25" customHeight="1" x14ac:dyDescent="0.2">
      <c r="AL502" s="221"/>
      <c r="AM502" s="221"/>
      <c r="AN502" s="256"/>
      <c r="AO502" s="256"/>
      <c r="AP502" s="256"/>
    </row>
    <row r="503" spans="38:42" ht="14.25" customHeight="1" x14ac:dyDescent="0.2">
      <c r="AL503" s="221"/>
      <c r="AM503" s="221"/>
      <c r="AN503" s="256"/>
      <c r="AO503" s="256"/>
      <c r="AP503" s="256"/>
    </row>
    <row r="504" spans="38:42" ht="14.25" customHeight="1" x14ac:dyDescent="0.2">
      <c r="AL504" s="221"/>
      <c r="AM504" s="221"/>
      <c r="AN504" s="256"/>
      <c r="AO504" s="256"/>
      <c r="AP504" s="256"/>
    </row>
    <row r="505" spans="38:42" ht="14.25" customHeight="1" x14ac:dyDescent="0.2">
      <c r="AL505" s="221"/>
      <c r="AM505" s="221"/>
      <c r="AN505" s="256"/>
      <c r="AO505" s="256"/>
      <c r="AP505" s="256"/>
    </row>
    <row r="506" spans="38:42" ht="14.25" customHeight="1" x14ac:dyDescent="0.2">
      <c r="AL506" s="221"/>
      <c r="AM506" s="221"/>
      <c r="AN506" s="256"/>
      <c r="AO506" s="256"/>
      <c r="AP506" s="256"/>
    </row>
    <row r="507" spans="38:42" ht="14.25" customHeight="1" x14ac:dyDescent="0.2">
      <c r="AL507" s="221"/>
      <c r="AM507" s="221"/>
      <c r="AN507" s="256"/>
      <c r="AO507" s="256"/>
      <c r="AP507" s="256"/>
    </row>
    <row r="508" spans="38:42" ht="14.25" customHeight="1" x14ac:dyDescent="0.2">
      <c r="AL508" s="221"/>
      <c r="AM508" s="221"/>
      <c r="AN508" s="256"/>
      <c r="AO508" s="256"/>
      <c r="AP508" s="256"/>
    </row>
    <row r="509" spans="38:42" ht="14.25" customHeight="1" x14ac:dyDescent="0.2">
      <c r="AL509" s="221"/>
      <c r="AM509" s="221"/>
      <c r="AN509" s="256"/>
      <c r="AO509" s="256"/>
      <c r="AP509" s="256"/>
    </row>
    <row r="510" spans="38:42" ht="14.25" customHeight="1" x14ac:dyDescent="0.2">
      <c r="AN510" s="223"/>
      <c r="AO510" s="223"/>
      <c r="AP510" s="223"/>
    </row>
    <row r="511" spans="38:42" ht="14.25" customHeight="1" x14ac:dyDescent="0.2">
      <c r="AN511" s="223"/>
      <c r="AO511" s="223"/>
      <c r="AP511" s="223"/>
    </row>
    <row r="512" spans="38:42" ht="14.25" customHeight="1" x14ac:dyDescent="0.2">
      <c r="AN512" s="223"/>
      <c r="AO512" s="223"/>
      <c r="AP512" s="223"/>
    </row>
    <row r="513" spans="38:42" ht="14.25" customHeight="1" x14ac:dyDescent="0.2">
      <c r="AL513" s="221"/>
      <c r="AM513" s="221"/>
      <c r="AN513" s="256"/>
      <c r="AO513" s="256"/>
      <c r="AP513" s="256"/>
    </row>
    <row r="514" spans="38:42" ht="14.25" customHeight="1" x14ac:dyDescent="0.2">
      <c r="AL514" s="221"/>
      <c r="AM514" s="221"/>
      <c r="AN514" s="256"/>
      <c r="AO514" s="256"/>
      <c r="AP514" s="256"/>
    </row>
    <row r="515" spans="38:42" ht="14.25" customHeight="1" x14ac:dyDescent="0.2">
      <c r="AL515" s="221"/>
      <c r="AM515" s="221"/>
      <c r="AN515" s="256"/>
      <c r="AO515" s="256"/>
      <c r="AP515" s="256"/>
    </row>
    <row r="516" spans="38:42" ht="14.25" customHeight="1" x14ac:dyDescent="0.2">
      <c r="AL516" s="221"/>
      <c r="AM516" s="221"/>
      <c r="AN516" s="256"/>
      <c r="AO516" s="256"/>
      <c r="AP516" s="256"/>
    </row>
    <row r="517" spans="38:42" ht="14.25" customHeight="1" x14ac:dyDescent="0.2">
      <c r="AL517" s="221"/>
      <c r="AM517" s="221"/>
      <c r="AN517" s="256"/>
      <c r="AO517" s="256"/>
      <c r="AP517" s="256"/>
    </row>
    <row r="518" spans="38:42" ht="14.25" customHeight="1" x14ac:dyDescent="0.2">
      <c r="AL518" s="221"/>
      <c r="AM518" s="221"/>
      <c r="AN518" s="256"/>
      <c r="AO518" s="256"/>
      <c r="AP518" s="256"/>
    </row>
    <row r="519" spans="38:42" ht="14.25" customHeight="1" x14ac:dyDescent="0.2">
      <c r="AL519" s="221"/>
      <c r="AM519" s="221"/>
      <c r="AN519" s="256"/>
      <c r="AO519" s="256"/>
      <c r="AP519" s="256"/>
    </row>
    <row r="520" spans="38:42" ht="14.25" customHeight="1" x14ac:dyDescent="0.2">
      <c r="AL520" s="221"/>
      <c r="AM520" s="221"/>
      <c r="AN520" s="256"/>
      <c r="AO520" s="256"/>
      <c r="AP520" s="256"/>
    </row>
    <row r="521" spans="38:42" ht="14.25" customHeight="1" x14ac:dyDescent="0.2">
      <c r="AL521" s="221"/>
      <c r="AM521" s="221"/>
      <c r="AN521" s="256"/>
      <c r="AO521" s="256"/>
      <c r="AP521" s="256"/>
    </row>
    <row r="522" spans="38:42" ht="14.25" customHeight="1" x14ac:dyDescent="0.2">
      <c r="AL522" s="221"/>
      <c r="AM522" s="221"/>
      <c r="AN522" s="256"/>
      <c r="AO522" s="256"/>
      <c r="AP522" s="256"/>
    </row>
    <row r="523" spans="38:42" ht="14.25" customHeight="1" x14ac:dyDescent="0.2">
      <c r="AL523" s="221"/>
      <c r="AM523" s="221"/>
      <c r="AN523" s="256"/>
      <c r="AO523" s="256"/>
      <c r="AP523" s="256"/>
    </row>
    <row r="524" spans="38:42" ht="14.25" customHeight="1" x14ac:dyDescent="0.2">
      <c r="AL524" s="221"/>
      <c r="AM524" s="221"/>
      <c r="AN524" s="256"/>
      <c r="AO524" s="256"/>
      <c r="AP524" s="256"/>
    </row>
    <row r="525" spans="38:42" ht="14.25" customHeight="1" x14ac:dyDescent="0.2">
      <c r="AL525" s="221"/>
      <c r="AM525" s="221"/>
      <c r="AN525" s="256"/>
      <c r="AO525" s="256"/>
      <c r="AP525" s="256"/>
    </row>
    <row r="526" spans="38:42" ht="14.25" customHeight="1" x14ac:dyDescent="0.2">
      <c r="AL526" s="221"/>
      <c r="AM526" s="221"/>
      <c r="AN526" s="256"/>
      <c r="AO526" s="256"/>
      <c r="AP526" s="256"/>
    </row>
    <row r="527" spans="38:42" ht="14.25" customHeight="1" x14ac:dyDescent="0.2">
      <c r="AL527" s="221"/>
      <c r="AM527" s="221"/>
      <c r="AN527" s="256"/>
      <c r="AO527" s="256"/>
      <c r="AP527" s="256"/>
    </row>
    <row r="528" spans="38:42" ht="14.25" customHeight="1" x14ac:dyDescent="0.2">
      <c r="AL528" s="221"/>
      <c r="AM528" s="221"/>
      <c r="AN528" s="256"/>
      <c r="AO528" s="256"/>
      <c r="AP528" s="256"/>
    </row>
    <row r="529" spans="38:42" ht="14.25" customHeight="1" x14ac:dyDescent="0.2">
      <c r="AL529" s="221"/>
      <c r="AM529" s="221"/>
      <c r="AN529" s="256"/>
      <c r="AO529" s="256"/>
      <c r="AP529" s="256"/>
    </row>
    <row r="530" spans="38:42" ht="14.25" customHeight="1" x14ac:dyDescent="0.2">
      <c r="AL530" s="221"/>
      <c r="AM530" s="221"/>
      <c r="AN530" s="256"/>
      <c r="AO530" s="256"/>
      <c r="AP530" s="256"/>
    </row>
    <row r="531" spans="38:42" ht="14.25" customHeight="1" x14ac:dyDescent="0.2">
      <c r="AL531" s="221"/>
      <c r="AM531" s="221"/>
      <c r="AN531" s="256"/>
      <c r="AO531" s="256"/>
      <c r="AP531" s="256"/>
    </row>
    <row r="532" spans="38:42" ht="14.25" customHeight="1" x14ac:dyDescent="0.2">
      <c r="AL532" s="221"/>
      <c r="AM532" s="221"/>
      <c r="AN532" s="256"/>
      <c r="AO532" s="256"/>
      <c r="AP532" s="256"/>
    </row>
    <row r="533" spans="38:42" ht="14.25" customHeight="1" x14ac:dyDescent="0.2">
      <c r="AL533" s="221"/>
      <c r="AM533" s="221"/>
      <c r="AN533" s="256"/>
      <c r="AO533" s="256"/>
      <c r="AP533" s="256"/>
    </row>
    <row r="534" spans="38:42" ht="14.25" customHeight="1" x14ac:dyDescent="0.2">
      <c r="AL534" s="221"/>
      <c r="AM534" s="221"/>
      <c r="AN534" s="256"/>
      <c r="AO534" s="256"/>
      <c r="AP534" s="256"/>
    </row>
    <row r="535" spans="38:42" ht="14.25" customHeight="1" x14ac:dyDescent="0.2">
      <c r="AL535" s="221"/>
      <c r="AM535" s="221"/>
      <c r="AN535" s="256"/>
      <c r="AO535" s="256"/>
      <c r="AP535" s="256"/>
    </row>
    <row r="536" spans="38:42" ht="14.25" customHeight="1" x14ac:dyDescent="0.2">
      <c r="AL536" s="221"/>
      <c r="AM536" s="221"/>
      <c r="AN536" s="256"/>
      <c r="AO536" s="256"/>
      <c r="AP536" s="256"/>
    </row>
    <row r="537" spans="38:42" ht="14.25" customHeight="1" x14ac:dyDescent="0.2">
      <c r="AL537" s="221"/>
      <c r="AM537" s="221"/>
      <c r="AN537" s="256"/>
      <c r="AO537" s="256"/>
      <c r="AP537" s="256"/>
    </row>
    <row r="538" spans="38:42" ht="14.25" customHeight="1" x14ac:dyDescent="0.2">
      <c r="AL538" s="221"/>
      <c r="AM538" s="221"/>
      <c r="AN538" s="256"/>
      <c r="AO538" s="256"/>
      <c r="AP538" s="256"/>
    </row>
    <row r="539" spans="38:42" ht="14.25" customHeight="1" x14ac:dyDescent="0.2">
      <c r="AL539" s="221"/>
      <c r="AM539" s="221"/>
      <c r="AN539" s="256"/>
      <c r="AO539" s="256"/>
      <c r="AP539" s="256"/>
    </row>
    <row r="540" spans="38:42" ht="14.25" customHeight="1" x14ac:dyDescent="0.2">
      <c r="AL540" s="221"/>
      <c r="AM540" s="221"/>
      <c r="AN540" s="256"/>
      <c r="AO540" s="256"/>
      <c r="AP540" s="256"/>
    </row>
    <row r="541" spans="38:42" ht="14.25" customHeight="1" x14ac:dyDescent="0.2">
      <c r="AL541" s="221"/>
      <c r="AM541" s="221"/>
      <c r="AN541" s="256"/>
      <c r="AO541" s="256"/>
      <c r="AP541" s="256"/>
    </row>
    <row r="542" spans="38:42" ht="14.25" customHeight="1" x14ac:dyDescent="0.2">
      <c r="AL542" s="221"/>
      <c r="AM542" s="221"/>
      <c r="AN542" s="256"/>
      <c r="AO542" s="256"/>
      <c r="AP542" s="256"/>
    </row>
    <row r="543" spans="38:42" ht="14.25" customHeight="1" x14ac:dyDescent="0.2">
      <c r="AL543" s="221"/>
      <c r="AM543" s="221"/>
      <c r="AN543" s="256"/>
      <c r="AO543" s="256"/>
      <c r="AP543" s="256"/>
    </row>
    <row r="544" spans="38:42" ht="14.25" customHeight="1" x14ac:dyDescent="0.2">
      <c r="AL544" s="221"/>
      <c r="AM544" s="221"/>
      <c r="AN544" s="256"/>
      <c r="AO544" s="256"/>
      <c r="AP544" s="256"/>
    </row>
  </sheetData>
  <sheetProtection algorithmName="SHA-512" hashValue="l5Nr/iWJFVWYWJW2oYcHzjjw/bF4SBH5G0iiwSGyO6KglPn/NuNxO9BCMdntzreYrCd5azJJKvbWb5CS1wg3ZA==" saltValue="bXAeqx+2jTQuJD6E+E24oA==" spinCount="100000" sheet="1" scenarios="1"/>
  <mergeCells count="5">
    <mergeCell ref="L1:AI1"/>
    <mergeCell ref="D1:H1"/>
    <mergeCell ref="AM1:AN1"/>
    <mergeCell ref="AO2:AP2"/>
    <mergeCell ref="I2:J2"/>
  </mergeCells>
  <pageMargins left="0.7" right="0.7" top="0.75" bottom="0.75" header="0.3" footer="0.3"/>
  <pageSetup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W40"/>
  <sheetViews>
    <sheetView workbookViewId="0">
      <selection activeCell="H34" sqref="H34"/>
    </sheetView>
  </sheetViews>
  <sheetFormatPr defaultRowHeight="12.75" x14ac:dyDescent="0.2"/>
  <cols>
    <col min="1" max="1" width="17.28515625" style="152" customWidth="1"/>
    <col min="2" max="2" width="25.7109375" style="152" customWidth="1"/>
    <col min="3" max="15" width="10.85546875" style="151" customWidth="1"/>
    <col min="16" max="16" width="12.42578125" style="151" customWidth="1"/>
    <col min="17" max="22" width="10.85546875" style="151" customWidth="1"/>
    <col min="23" max="23" width="113.28515625" style="152" bestFit="1" customWidth="1"/>
    <col min="24" max="16384" width="9.140625" style="153"/>
  </cols>
  <sheetData>
    <row r="1" spans="1:23" ht="22.5" customHeight="1" x14ac:dyDescent="0.25">
      <c r="A1" s="5" t="s">
        <v>131</v>
      </c>
      <c r="I1" s="58" t="s">
        <v>132</v>
      </c>
    </row>
    <row r="2" spans="1:23" x14ac:dyDescent="0.2">
      <c r="B2" s="152" t="s">
        <v>100</v>
      </c>
      <c r="C2" s="151" t="s">
        <v>0</v>
      </c>
      <c r="D2" s="151" t="s">
        <v>1</v>
      </c>
      <c r="E2" s="151" t="s">
        <v>2</v>
      </c>
      <c r="F2" s="151" t="s">
        <v>3</v>
      </c>
      <c r="G2" s="151" t="s">
        <v>4</v>
      </c>
      <c r="H2" s="151" t="s">
        <v>5</v>
      </c>
      <c r="I2" s="151" t="s">
        <v>7</v>
      </c>
      <c r="J2" s="151" t="s">
        <v>8</v>
      </c>
      <c r="K2" s="151" t="s">
        <v>9</v>
      </c>
      <c r="L2" s="151" t="s">
        <v>10</v>
      </c>
      <c r="M2" s="151" t="s">
        <v>11</v>
      </c>
      <c r="N2" s="151" t="s">
        <v>13</v>
      </c>
      <c r="O2" s="151" t="s">
        <v>14</v>
      </c>
      <c r="P2" s="151" t="s">
        <v>15</v>
      </c>
      <c r="Q2" s="151" t="s">
        <v>16</v>
      </c>
      <c r="R2" s="151" t="s">
        <v>18</v>
      </c>
      <c r="S2" s="151" t="s">
        <v>19</v>
      </c>
      <c r="T2" s="151" t="s">
        <v>21</v>
      </c>
      <c r="U2" s="151" t="s">
        <v>22</v>
      </c>
      <c r="V2" s="151" t="s">
        <v>23</v>
      </c>
      <c r="W2" s="152" t="s">
        <v>126</v>
      </c>
    </row>
    <row r="3" spans="1:23" x14ac:dyDescent="0.2">
      <c r="B3" s="152" t="s">
        <v>86</v>
      </c>
      <c r="C3" s="154">
        <v>24.36</v>
      </c>
      <c r="D3" s="154">
        <v>2.0299999999999997E-3</v>
      </c>
      <c r="E3" s="154">
        <v>1.3194999999999998E-2</v>
      </c>
      <c r="F3" s="154">
        <v>0.60899999999999987</v>
      </c>
      <c r="G3" s="154">
        <v>2.0299999999999997E-3</v>
      </c>
      <c r="H3" s="154">
        <v>3.045E-3</v>
      </c>
      <c r="I3" s="154">
        <v>1.3194999999999998E-2</v>
      </c>
      <c r="J3" s="154">
        <v>1.0149999999999999E-2</v>
      </c>
      <c r="K3" s="154">
        <v>6.0899999999999989E-2</v>
      </c>
      <c r="L3" s="154">
        <v>35.524999999999999</v>
      </c>
      <c r="M3" s="154">
        <v>0.31464999999999999</v>
      </c>
      <c r="N3" s="154">
        <v>0.82214999999999994</v>
      </c>
      <c r="O3" s="154">
        <v>8.1199999999999995E-5</v>
      </c>
      <c r="P3" s="154">
        <v>4.0599999999999994E-3</v>
      </c>
      <c r="Q3" s="154">
        <v>1.57325E-2</v>
      </c>
      <c r="R3" s="154">
        <v>1.7051999999999998E-3</v>
      </c>
      <c r="S3" s="154">
        <v>2.0299999999999997E-3</v>
      </c>
      <c r="T3" s="154">
        <v>3.5321999999999996E-4</v>
      </c>
      <c r="U3" s="154">
        <v>4.6689999999999995E-2</v>
      </c>
      <c r="V3" s="154">
        <v>0.18269999999999997</v>
      </c>
      <c r="W3" s="155" t="s">
        <v>122</v>
      </c>
    </row>
    <row r="4" spans="1:23" x14ac:dyDescent="0.2">
      <c r="B4" s="152" t="s">
        <v>120</v>
      </c>
      <c r="C4" s="176">
        <v>35.04</v>
      </c>
      <c r="D4" s="176">
        <v>1.7999999999999998E-4</v>
      </c>
      <c r="E4" s="176">
        <v>1.2215134615384612E-2</v>
      </c>
      <c r="F4" s="176">
        <v>0.6</v>
      </c>
      <c r="G4" s="176">
        <v>2E-3</v>
      </c>
      <c r="H4" s="176">
        <v>7.3999999999999999E-4</v>
      </c>
      <c r="I4" s="176">
        <v>1.3299999999999999E-2</v>
      </c>
      <c r="J4" s="176">
        <v>1.2999999999999999E-2</v>
      </c>
      <c r="K4" s="176">
        <v>6.2128500000000003E-2</v>
      </c>
      <c r="L4" s="176">
        <v>35</v>
      </c>
      <c r="M4" s="176">
        <v>0.17</v>
      </c>
      <c r="N4" s="176">
        <v>0.82</v>
      </c>
      <c r="O4" s="176">
        <v>5.0000000000000004E-6</v>
      </c>
      <c r="P4" s="176">
        <v>4.1000000000000003E-3</v>
      </c>
      <c r="Q4" s="176">
        <v>1.57325E-2</v>
      </c>
      <c r="R4" s="176">
        <v>1.7051999999999998E-3</v>
      </c>
      <c r="S4" s="176">
        <v>1E-3</v>
      </c>
      <c r="T4" s="176">
        <v>5.3764277290720109E-4</v>
      </c>
      <c r="U4" s="176">
        <v>4.6482181818181825E-2</v>
      </c>
      <c r="V4" s="176">
        <v>0.18225899999999998</v>
      </c>
      <c r="W4" s="78" t="s">
        <v>123</v>
      </c>
    </row>
    <row r="5" spans="1:23" x14ac:dyDescent="0.2">
      <c r="B5" s="152" t="s">
        <v>119</v>
      </c>
      <c r="C5" s="154">
        <v>33.484615384615374</v>
      </c>
      <c r="D5" s="154">
        <v>4.5330769230769225E-4</v>
      </c>
      <c r="E5" s="154">
        <v>1.2623076923076926E-2</v>
      </c>
      <c r="F5" s="154">
        <v>0.62723076923076948</v>
      </c>
      <c r="G5" s="154">
        <v>2.3338461538461542E-3</v>
      </c>
      <c r="H5" s="154">
        <v>5.3915384615384611E-4</v>
      </c>
      <c r="I5" s="154">
        <v>1.7676923076923069E-2</v>
      </c>
      <c r="J5" s="154">
        <v>1.5507692307692314E-2</v>
      </c>
      <c r="K5" s="154">
        <v>3.0742307692307694E-2</v>
      </c>
      <c r="L5" s="154">
        <v>31.984615384615374</v>
      </c>
      <c r="M5" s="154">
        <v>0.16438461538461538</v>
      </c>
      <c r="N5" s="154">
        <v>0.93384615384615399</v>
      </c>
      <c r="O5" s="154">
        <v>8.0000000000000007E-5</v>
      </c>
      <c r="P5" s="154">
        <v>2.0300000000000001E-3</v>
      </c>
      <c r="Q5" s="154">
        <v>2.1615384615384606E-2</v>
      </c>
      <c r="R5" s="154">
        <v>1.0284615384615386E-3</v>
      </c>
      <c r="S5" s="154">
        <v>1.1869230769230765E-3</v>
      </c>
      <c r="T5" s="154">
        <v>3.8761538461538453E-4</v>
      </c>
      <c r="U5" s="154">
        <v>5.0269230769230788E-2</v>
      </c>
      <c r="V5" s="154">
        <v>0.16</v>
      </c>
      <c r="W5" s="152" t="s">
        <v>83</v>
      </c>
    </row>
    <row r="6" spans="1:23" x14ac:dyDescent="0.2">
      <c r="B6" s="152" t="s">
        <v>90</v>
      </c>
      <c r="C6" s="154">
        <v>44.9</v>
      </c>
      <c r="D6" s="154">
        <v>3.0900000000000003E-4</v>
      </c>
      <c r="E6" s="154">
        <v>1.225E-2</v>
      </c>
      <c r="F6" s="154">
        <v>0.76150000000000007</v>
      </c>
      <c r="G6" s="154">
        <v>3.1349999999999998E-3</v>
      </c>
      <c r="H6" s="154">
        <v>6.4000000000000005E-4</v>
      </c>
      <c r="I6" s="154">
        <v>2.3350000000000003E-2</v>
      </c>
      <c r="J6" s="154">
        <v>2.0299999999999999E-2</v>
      </c>
      <c r="K6" s="154">
        <v>5.8800000000000005E-2</v>
      </c>
      <c r="L6" s="154">
        <v>38</v>
      </c>
      <c r="M6" s="154">
        <v>9.1749999999999998E-2</v>
      </c>
      <c r="N6" s="154">
        <v>1.1299999999999999</v>
      </c>
      <c r="O6" s="154">
        <v>5.0000000000000004E-6</v>
      </c>
      <c r="P6" s="154">
        <v>1.5054999999999999E-3</v>
      </c>
      <c r="Q6" s="154">
        <v>2.6849999999999999E-2</v>
      </c>
      <c r="R6" s="154">
        <v>2.3915E-3</v>
      </c>
      <c r="S6" s="154">
        <v>6.4999999999999997E-4</v>
      </c>
      <c r="T6" s="154">
        <v>5.2950000000000002E-4</v>
      </c>
      <c r="U6" s="154">
        <v>5.7849999999999999E-2</v>
      </c>
      <c r="V6" s="154">
        <v>0.16350000000000001</v>
      </c>
      <c r="W6" s="79" t="s">
        <v>124</v>
      </c>
    </row>
    <row r="7" spans="1:23" x14ac:dyDescent="0.2">
      <c r="B7" s="152" t="s">
        <v>91</v>
      </c>
      <c r="C7" s="154">
        <v>56.4</v>
      </c>
      <c r="D7" s="154">
        <v>3.4499999999999998E-4</v>
      </c>
      <c r="E7" s="154">
        <v>1.3299999999999999E-2</v>
      </c>
      <c r="F7" s="154">
        <v>1.35</v>
      </c>
      <c r="G7" s="154">
        <v>5.0899999999999999E-3</v>
      </c>
      <c r="H7" s="154">
        <v>1.09E-3</v>
      </c>
      <c r="I7" s="154">
        <v>2.35E-2</v>
      </c>
      <c r="J7" s="154">
        <v>2.53E-2</v>
      </c>
      <c r="K7" s="154">
        <v>6.0999999999999999E-2</v>
      </c>
      <c r="L7" s="154">
        <v>35.9</v>
      </c>
      <c r="M7" s="154">
        <v>7.51E-2</v>
      </c>
      <c r="N7" s="154">
        <v>1.66</v>
      </c>
      <c r="O7" s="154">
        <v>8.0000000000000007E-5</v>
      </c>
      <c r="P7" s="154">
        <v>7.7399999999999995E-4</v>
      </c>
      <c r="Q7" s="154">
        <v>3.4200000000000001E-2</v>
      </c>
      <c r="R7" s="154">
        <v>9.2500000000000004E-4</v>
      </c>
      <c r="S7" s="154">
        <v>4.75E-4</v>
      </c>
      <c r="T7" s="154">
        <v>5.9000000000000003E-4</v>
      </c>
      <c r="U7" s="154">
        <v>5.7200000000000001E-2</v>
      </c>
      <c r="V7" s="154">
        <v>0.16800000000000001</v>
      </c>
      <c r="W7" s="99" t="s">
        <v>125</v>
      </c>
    </row>
    <row r="9" spans="1:23" ht="18.75" x14ac:dyDescent="0.3">
      <c r="C9" s="104" t="s">
        <v>134</v>
      </c>
    </row>
    <row r="10" spans="1:23" x14ac:dyDescent="0.2">
      <c r="A10" s="152" t="s">
        <v>100</v>
      </c>
      <c r="B10" s="152" t="s">
        <v>121</v>
      </c>
      <c r="C10" s="151" t="s">
        <v>0</v>
      </c>
      <c r="D10" s="151" t="s">
        <v>1</v>
      </c>
      <c r="E10" s="151" t="s">
        <v>2</v>
      </c>
      <c r="F10" s="151" t="s">
        <v>3</v>
      </c>
      <c r="G10" s="151" t="s">
        <v>4</v>
      </c>
      <c r="H10" s="151" t="s">
        <v>5</v>
      </c>
      <c r="I10" s="151" t="s">
        <v>7</v>
      </c>
      <c r="J10" s="151" t="s">
        <v>8</v>
      </c>
      <c r="K10" s="151" t="s">
        <v>9</v>
      </c>
      <c r="L10" s="151" t="s">
        <v>10</v>
      </c>
      <c r="M10" s="151" t="s">
        <v>11</v>
      </c>
      <c r="N10" s="151" t="s">
        <v>13</v>
      </c>
      <c r="O10" s="151" t="s">
        <v>14</v>
      </c>
      <c r="P10" s="151" t="s">
        <v>15</v>
      </c>
      <c r="Q10" s="151" t="s">
        <v>16</v>
      </c>
      <c r="R10" s="151" t="s">
        <v>18</v>
      </c>
      <c r="S10" s="151" t="s">
        <v>19</v>
      </c>
      <c r="T10" s="151" t="s">
        <v>21</v>
      </c>
      <c r="U10" s="151" t="s">
        <v>22</v>
      </c>
      <c r="V10" s="151" t="s">
        <v>23</v>
      </c>
    </row>
    <row r="11" spans="1:23" x14ac:dyDescent="0.2">
      <c r="A11" s="152" t="s">
        <v>86</v>
      </c>
      <c r="B11" s="171">
        <f>'Fig 5-26 Plume SJ'!J490</f>
        <v>41635.811703347499</v>
      </c>
      <c r="C11" s="159">
        <v>16361.827562371989</v>
      </c>
      <c r="D11" s="158">
        <v>1.3634856301976654</v>
      </c>
      <c r="E11" s="158">
        <v>8.8626565962848254</v>
      </c>
      <c r="F11" s="159">
        <v>409.04568905929966</v>
      </c>
      <c r="G11" s="159">
        <v>1.3634856301976654</v>
      </c>
      <c r="H11" s="158">
        <v>2.0452284452964986</v>
      </c>
      <c r="I11" s="159">
        <v>8.8626565962848254</v>
      </c>
      <c r="J11" s="159">
        <v>6.8174281509883281</v>
      </c>
      <c r="K11" s="158">
        <v>40.90456890592997</v>
      </c>
      <c r="L11" s="157">
        <v>23860.998528459149</v>
      </c>
      <c r="M11" s="158">
        <v>211.34027268063818</v>
      </c>
      <c r="N11" s="159">
        <v>552.21168023005464</v>
      </c>
      <c r="O11" s="154">
        <v>5.4539425207906625E-2</v>
      </c>
      <c r="P11" s="158">
        <v>2.7269712603953309</v>
      </c>
      <c r="Q11" s="159">
        <v>10.567013634031909</v>
      </c>
      <c r="R11" s="158">
        <v>1.145327929366039</v>
      </c>
      <c r="S11" s="158">
        <v>1.3634856301976654</v>
      </c>
      <c r="T11" s="164">
        <v>0.23724649965439382</v>
      </c>
      <c r="U11" s="157">
        <v>31.360169494546309</v>
      </c>
      <c r="V11" s="158">
        <v>122.71370671778989</v>
      </c>
      <c r="W11" s="156"/>
    </row>
    <row r="12" spans="1:23" x14ac:dyDescent="0.2">
      <c r="A12" s="152" t="s">
        <v>120</v>
      </c>
      <c r="B12" s="171" t="e">
        <f>#REF!</f>
        <v>#REF!</v>
      </c>
      <c r="C12" s="159">
        <v>19467.493936002309</v>
      </c>
      <c r="D12" s="158">
        <v>0.10000424967124473</v>
      </c>
      <c r="E12" s="158">
        <v>6.7864742880265938</v>
      </c>
      <c r="F12" s="159">
        <v>333.34749890414912</v>
      </c>
      <c r="G12" s="159">
        <v>1.1111583296804972</v>
      </c>
      <c r="H12" s="158">
        <v>0.41112858198178392</v>
      </c>
      <c r="I12" s="159">
        <v>7.3892028923753053</v>
      </c>
      <c r="J12" s="159">
        <v>7.2225291429232312</v>
      </c>
      <c r="K12" s="158">
        <v>34.517300142777387</v>
      </c>
      <c r="L12" s="157">
        <v>19445.270769408697</v>
      </c>
      <c r="M12" s="158">
        <v>94.44845802284226</v>
      </c>
      <c r="N12" s="159">
        <v>455.57491516900376</v>
      </c>
      <c r="O12" s="154">
        <v>2.7778958242012427E-3</v>
      </c>
      <c r="P12" s="158">
        <v>2.277874575845019</v>
      </c>
      <c r="Q12" s="159">
        <v>8.7406492108492113</v>
      </c>
      <c r="R12" s="158">
        <v>0.94737359188559178</v>
      </c>
      <c r="S12" s="158">
        <v>0.55557916484024861</v>
      </c>
      <c r="T12" s="164">
        <v>0.29870312275417821</v>
      </c>
      <c r="U12" s="157">
        <v>25.824531754498043</v>
      </c>
      <c r="V12" s="158">
        <v>101.25930300461884</v>
      </c>
      <c r="W12" s="156"/>
    </row>
    <row r="13" spans="1:23" x14ac:dyDescent="0.2">
      <c r="A13" s="152" t="s">
        <v>119</v>
      </c>
      <c r="B13" s="171" t="e">
        <f>#REF!</f>
        <v>#REF!</v>
      </c>
      <c r="C13" s="159">
        <v>13092.08887735664</v>
      </c>
      <c r="D13" s="158">
        <v>0.17723795027397818</v>
      </c>
      <c r="E13" s="158">
        <v>4.9354738910503695</v>
      </c>
      <c r="F13" s="159">
        <v>245.2398178404919</v>
      </c>
      <c r="G13" s="159">
        <v>0.91250626358603415</v>
      </c>
      <c r="H13" s="158">
        <v>0.21080278185479603</v>
      </c>
      <c r="I13" s="159">
        <v>6.9114680083081907</v>
      </c>
      <c r="J13" s="159">
        <v>6.0633244145993581</v>
      </c>
      <c r="K13" s="158">
        <v>12.019878979636076</v>
      </c>
      <c r="L13" s="157">
        <v>12505.606605111167</v>
      </c>
      <c r="M13" s="158">
        <v>64.272441835311625</v>
      </c>
      <c r="N13" s="159">
        <v>365.12280949025887</v>
      </c>
      <c r="O13" s="154">
        <v>3.1279054519758577E-2</v>
      </c>
      <c r="P13" s="158">
        <v>0.79370600843887407</v>
      </c>
      <c r="Q13" s="159">
        <v>8.4513599231270753</v>
      </c>
      <c r="R13" s="158">
        <v>0.40211630666266562</v>
      </c>
      <c r="S13" s="158">
        <v>0.46407289542295649</v>
      </c>
      <c r="T13" s="164">
        <v>0.15155303435102255</v>
      </c>
      <c r="U13" s="157">
        <v>19.654675123713691</v>
      </c>
      <c r="V13" s="158">
        <v>62.558109039517163</v>
      </c>
      <c r="W13" s="156"/>
    </row>
    <row r="14" spans="1:23" x14ac:dyDescent="0.2">
      <c r="A14" s="152" t="s">
        <v>90</v>
      </c>
      <c r="B14" s="171" t="e">
        <f>#REF!</f>
        <v>#REF!</v>
      </c>
      <c r="C14" s="159">
        <v>13579.144617300677</v>
      </c>
      <c r="D14" s="158">
        <v>9.3451128880755241E-2</v>
      </c>
      <c r="E14" s="158">
        <v>3.7047777630720118</v>
      </c>
      <c r="F14" s="159">
        <v>230.30108298606834</v>
      </c>
      <c r="G14" s="159">
        <v>0.94812067650863308</v>
      </c>
      <c r="H14" s="158">
        <v>0.19355573619315</v>
      </c>
      <c r="I14" s="159">
        <v>7.0617600626719579</v>
      </c>
      <c r="J14" s="159">
        <v>6.1393460073764761</v>
      </c>
      <c r="K14" s="158">
        <v>17.782933262745654</v>
      </c>
      <c r="L14" s="157">
        <v>11492.371836468281</v>
      </c>
      <c r="M14" s="158">
        <v>27.748029368314864</v>
      </c>
      <c r="N14" s="159">
        <v>341.7468467160304</v>
      </c>
      <c r="O14" s="154">
        <v>1.5121541890089844E-3</v>
      </c>
      <c r="P14" s="158">
        <v>0.45530962631060518</v>
      </c>
      <c r="Q14" s="159">
        <v>8.1202679949782457</v>
      </c>
      <c r="R14" s="158">
        <v>0.72326334860299724</v>
      </c>
      <c r="S14" s="158">
        <v>0.19658004457116796</v>
      </c>
      <c r="T14" s="164">
        <v>0.16013712861605145</v>
      </c>
      <c r="U14" s="157">
        <v>17.495623966833946</v>
      </c>
      <c r="V14" s="158">
        <v>49.447441980593794</v>
      </c>
      <c r="W14" s="156"/>
    </row>
    <row r="15" spans="1:23" x14ac:dyDescent="0.2">
      <c r="A15" s="152" t="s">
        <v>91</v>
      </c>
      <c r="B15" s="171" t="e">
        <f>#REF!</f>
        <v>#REF!</v>
      </c>
      <c r="C15" s="159">
        <v>13989.867410565465</v>
      </c>
      <c r="D15" s="158">
        <v>8.5576316607182346E-2</v>
      </c>
      <c r="E15" s="158">
        <v>3.2990290170305081</v>
      </c>
      <c r="F15" s="159">
        <v>334.8638475933223</v>
      </c>
      <c r="G15" s="159">
        <v>1.2625607290740817</v>
      </c>
      <c r="H15" s="158">
        <v>0.27037155101979354</v>
      </c>
      <c r="I15" s="159">
        <v>5.8291114210689425</v>
      </c>
      <c r="J15" s="159">
        <v>6.275596551193372</v>
      </c>
      <c r="K15" s="158">
        <v>15.130884965327894</v>
      </c>
      <c r="L15" s="157">
        <v>8904.8978730372364</v>
      </c>
      <c r="M15" s="158">
        <v>18.628351817969261</v>
      </c>
      <c r="N15" s="159">
        <v>411.75850889252956</v>
      </c>
      <c r="O15" s="154">
        <v>1.9843783561085768E-2</v>
      </c>
      <c r="P15" s="158">
        <v>0.19198860595350475</v>
      </c>
      <c r="Q15" s="159">
        <v>8.4832174723641653</v>
      </c>
      <c r="R15" s="158">
        <v>0.22944374742505416</v>
      </c>
      <c r="S15" s="158">
        <v>0.11782246489394671</v>
      </c>
      <c r="T15" s="164">
        <v>0.14634790376300752</v>
      </c>
      <c r="U15" s="157">
        <v>14.188305246176322</v>
      </c>
      <c r="V15" s="158">
        <v>41.671945478280108</v>
      </c>
      <c r="W15" s="156"/>
    </row>
    <row r="16" spans="1:23" x14ac:dyDescent="0.2">
      <c r="C16" s="173"/>
      <c r="D16" s="173"/>
      <c r="E16" s="173"/>
      <c r="F16" s="173"/>
      <c r="G16" s="173"/>
      <c r="H16" s="173"/>
      <c r="I16" s="173"/>
      <c r="J16" s="173"/>
      <c r="K16" s="174" t="s">
        <v>135</v>
      </c>
      <c r="L16" s="173"/>
      <c r="M16" s="173"/>
      <c r="N16" s="173"/>
      <c r="O16" s="173"/>
      <c r="P16" s="173"/>
      <c r="Q16" s="173"/>
      <c r="R16" s="173"/>
      <c r="S16" s="173"/>
      <c r="T16" s="173"/>
      <c r="U16" s="173"/>
      <c r="V16" s="152"/>
      <c r="W16" s="153"/>
    </row>
    <row r="18" spans="3:4" x14ac:dyDescent="0.2">
      <c r="C18" s="151" t="s">
        <v>127</v>
      </c>
    </row>
    <row r="19" spans="3:4" x14ac:dyDescent="0.2">
      <c r="C19" s="160"/>
      <c r="D19" s="163" t="s">
        <v>129</v>
      </c>
    </row>
    <row r="20" spans="3:4" x14ac:dyDescent="0.2">
      <c r="C20" s="161"/>
      <c r="D20" s="163" t="s">
        <v>128</v>
      </c>
    </row>
    <row r="21" spans="3:4" x14ac:dyDescent="0.2">
      <c r="C21" s="162"/>
      <c r="D21" s="163" t="s">
        <v>130</v>
      </c>
    </row>
    <row r="23" spans="3:4" customFormat="1" ht="15" x14ac:dyDescent="0.25"/>
    <row r="24" spans="3:4" customFormat="1" ht="15" x14ac:dyDescent="0.25"/>
    <row r="25" spans="3:4" customFormat="1" ht="15" x14ac:dyDescent="0.25"/>
    <row r="26" spans="3:4" customFormat="1" ht="15" x14ac:dyDescent="0.25"/>
    <row r="27" spans="3:4" customFormat="1" ht="15" x14ac:dyDescent="0.25"/>
    <row r="28" spans="3:4" customFormat="1" ht="15" x14ac:dyDescent="0.25"/>
    <row r="29" spans="3:4" customFormat="1" ht="15" x14ac:dyDescent="0.25"/>
    <row r="33" spans="3:23" ht="15" x14ac:dyDescent="0.25">
      <c r="C33"/>
      <c r="D33"/>
      <c r="E33"/>
      <c r="F33"/>
      <c r="G33"/>
      <c r="H33"/>
      <c r="I33"/>
      <c r="J33"/>
      <c r="K33"/>
      <c r="L33"/>
      <c r="M33"/>
      <c r="N33"/>
      <c r="O33"/>
      <c r="P33"/>
      <c r="Q33"/>
      <c r="R33"/>
      <c r="S33"/>
      <c r="T33"/>
      <c r="U33"/>
      <c r="V33"/>
    </row>
    <row r="34" spans="3:23" customFormat="1" ht="15" x14ac:dyDescent="0.25"/>
    <row r="35" spans="3:23" customFormat="1" ht="15" x14ac:dyDescent="0.25"/>
    <row r="36" spans="3:23" customFormat="1" ht="15" x14ac:dyDescent="0.25"/>
    <row r="37" spans="3:23" customFormat="1" ht="15" x14ac:dyDescent="0.25"/>
    <row r="38" spans="3:23" customFormat="1" ht="15" x14ac:dyDescent="0.25"/>
    <row r="39" spans="3:23" x14ac:dyDescent="0.2">
      <c r="U39" s="152"/>
      <c r="V39" s="153"/>
      <c r="W39" s="153"/>
    </row>
    <row r="40" spans="3:23" x14ac:dyDescent="0.2">
      <c r="V40" s="152"/>
      <c r="W40" s="153"/>
    </row>
  </sheetData>
  <sheetProtection algorithmName="SHA-512" hashValue="65psB+E2VuiRI+HLUezp9CXFeWlMYzKMN5FoWcg9PbhmMHTnQKVjiE0oCd+f72tgXwc1luqPkUEO1OiVVSyb4w==" saltValue="PgH2mlKMDQZp3o0kxZjfJA==" spinCount="100000" sheet="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tint="-0.249977111117893"/>
    <pageSetUpPr fitToPage="1"/>
  </sheetPr>
  <dimension ref="A1:AD106"/>
  <sheetViews>
    <sheetView topLeftCell="A15" zoomScale="95" zoomScaleNormal="95" workbookViewId="0">
      <selection activeCell="B20" sqref="B20"/>
    </sheetView>
  </sheetViews>
  <sheetFormatPr defaultRowHeight="15" customHeight="1" x14ac:dyDescent="0.2"/>
  <cols>
    <col min="1" max="1" width="14" style="285" customWidth="1"/>
    <col min="2" max="3" width="13.140625" style="76" customWidth="1"/>
    <col min="4" max="4" width="18.42578125" style="76" customWidth="1"/>
    <col min="5" max="5" width="9.140625" style="76"/>
    <col min="6" max="6" width="13.7109375" style="76" customWidth="1"/>
    <col min="7" max="7" width="12.42578125" style="76" customWidth="1"/>
    <col min="8" max="8" width="13" style="76" customWidth="1"/>
    <col min="9" max="10" width="9.140625" style="76"/>
    <col min="11" max="11" width="12.28515625" style="76" customWidth="1"/>
    <col min="12" max="12" width="12.85546875" style="76" customWidth="1"/>
    <col min="13" max="13" width="17.140625" style="76" customWidth="1"/>
    <col min="14" max="16384" width="9.140625" style="76"/>
  </cols>
  <sheetData>
    <row r="1" spans="1:30" ht="32.25" customHeight="1" x14ac:dyDescent="0.3">
      <c r="A1" s="282" t="s">
        <v>203</v>
      </c>
    </row>
    <row r="2" spans="1:30" ht="57" customHeight="1" x14ac:dyDescent="0.2">
      <c r="A2" s="283"/>
      <c r="B2" s="391" t="s">
        <v>208</v>
      </c>
      <c r="C2" s="391"/>
      <c r="D2" s="390" t="s">
        <v>210</v>
      </c>
      <c r="E2" s="390"/>
      <c r="G2" s="390" t="s">
        <v>209</v>
      </c>
      <c r="H2" s="390"/>
    </row>
    <row r="3" spans="1:30" ht="15" customHeight="1" x14ac:dyDescent="0.2">
      <c r="A3" s="284" t="s">
        <v>25</v>
      </c>
      <c r="B3" s="281" t="s">
        <v>26</v>
      </c>
      <c r="C3" s="281" t="s">
        <v>288</v>
      </c>
      <c r="D3" s="281" t="s">
        <v>24</v>
      </c>
      <c r="E3" s="281" t="s">
        <v>34</v>
      </c>
      <c r="F3" s="281" t="s">
        <v>80</v>
      </c>
      <c r="G3" s="288" t="s">
        <v>24</v>
      </c>
      <c r="H3" s="288" t="s">
        <v>34</v>
      </c>
    </row>
    <row r="4" spans="1:30" ht="15" customHeight="1" x14ac:dyDescent="0.2">
      <c r="A4" s="61">
        <v>42221.52083321759</v>
      </c>
      <c r="B4" s="43">
        <v>26</v>
      </c>
      <c r="C4" s="44">
        <f>B4*0.0288317</f>
        <v>0.74962419999999996</v>
      </c>
      <c r="D4" s="108" t="e">
        <f>#REF!</f>
        <v>#REF!</v>
      </c>
      <c r="E4" s="109">
        <v>30.240866666666761</v>
      </c>
      <c r="G4" s="1"/>
      <c r="H4" s="111"/>
    </row>
    <row r="5" spans="1:30" ht="15" customHeight="1" x14ac:dyDescent="0.25">
      <c r="A5" s="107">
        <v>42221.531249826388</v>
      </c>
      <c r="B5" s="290">
        <v>120</v>
      </c>
      <c r="C5" s="44">
        <f t="shared" ref="C5:C68" si="0">B5*0.0288317</f>
        <v>3.4598039999999997</v>
      </c>
      <c r="D5" s="108" t="e">
        <f>#REF!</f>
        <v>#REF!</v>
      </c>
      <c r="E5" s="291">
        <v>1325.1272824599996</v>
      </c>
      <c r="F5" s="286" t="s">
        <v>110</v>
      </c>
      <c r="G5" s="100"/>
      <c r="H5" s="111"/>
    </row>
    <row r="6" spans="1:30" ht="15" customHeight="1" x14ac:dyDescent="0.2">
      <c r="A6" s="61">
        <v>42221.541666435187</v>
      </c>
      <c r="B6" s="43">
        <v>85</v>
      </c>
      <c r="C6" s="44">
        <f t="shared" si="0"/>
        <v>2.4506945</v>
      </c>
      <c r="D6" s="108" t="e">
        <f>#REF!</f>
        <v>#REF!</v>
      </c>
      <c r="E6" s="109">
        <v>1184.754933325843</v>
      </c>
      <c r="G6" s="1"/>
      <c r="H6" s="111"/>
    </row>
    <row r="7" spans="1:30" ht="15" customHeight="1" x14ac:dyDescent="0.2">
      <c r="A7" s="61">
        <v>42221.552083043978</v>
      </c>
      <c r="B7" s="43">
        <v>67</v>
      </c>
      <c r="C7" s="44">
        <f t="shared" si="0"/>
        <v>1.9317238999999999</v>
      </c>
      <c r="D7" s="108" t="e">
        <f>#REF!</f>
        <v>#REF!</v>
      </c>
      <c r="E7" s="109">
        <v>517.11655645220594</v>
      </c>
      <c r="G7" s="1"/>
      <c r="H7" s="111"/>
    </row>
    <row r="8" spans="1:30" ht="15" customHeight="1" x14ac:dyDescent="0.2">
      <c r="A8" s="61">
        <v>42221.562499652777</v>
      </c>
      <c r="B8" s="43">
        <v>67</v>
      </c>
      <c r="C8" s="44">
        <f t="shared" si="0"/>
        <v>1.9317238999999999</v>
      </c>
      <c r="D8" s="108" t="e">
        <f>#REF!</f>
        <v>#REF!</v>
      </c>
      <c r="E8" s="109">
        <v>517.11655645220594</v>
      </c>
      <c r="G8" s="1"/>
      <c r="H8" s="111"/>
    </row>
    <row r="9" spans="1:30" ht="15" customHeight="1" x14ac:dyDescent="0.2">
      <c r="A9" s="61">
        <v>42221.572916261575</v>
      </c>
      <c r="B9" s="43">
        <v>62</v>
      </c>
      <c r="C9" s="44">
        <f t="shared" si="0"/>
        <v>1.7875653999999999</v>
      </c>
      <c r="D9" s="108" t="e">
        <f>#REF!</f>
        <v>#REF!</v>
      </c>
      <c r="E9" s="109">
        <v>497.18137474609398</v>
      </c>
      <c r="G9" s="1"/>
      <c r="H9" s="111"/>
    </row>
    <row r="10" spans="1:30" ht="15" customHeight="1" x14ac:dyDescent="0.2">
      <c r="A10" s="61">
        <v>42221.583332870374</v>
      </c>
      <c r="B10" s="43">
        <v>61</v>
      </c>
      <c r="C10" s="44">
        <f t="shared" si="0"/>
        <v>1.7587336999999998</v>
      </c>
      <c r="D10" s="108" t="e">
        <f>#REF!</f>
        <v>#REF!</v>
      </c>
      <c r="E10" s="109">
        <v>486.24917832661276</v>
      </c>
      <c r="G10" s="1"/>
      <c r="H10" s="111"/>
    </row>
    <row r="11" spans="1:30" ht="15" customHeight="1" x14ac:dyDescent="0.2">
      <c r="A11" s="61">
        <v>42221.593749479165</v>
      </c>
      <c r="B11" s="43">
        <v>43</v>
      </c>
      <c r="C11" s="44">
        <f t="shared" si="0"/>
        <v>1.2397631</v>
      </c>
      <c r="D11" s="108" t="e">
        <f>#REF!</f>
        <v>#REF!</v>
      </c>
      <c r="E11" s="109">
        <v>343.13678883522698</v>
      </c>
      <c r="G11" s="1"/>
      <c r="H11" s="111"/>
    </row>
    <row r="12" spans="1:30" ht="15" customHeight="1" x14ac:dyDescent="0.2">
      <c r="A12" s="61">
        <v>42221.604166087964</v>
      </c>
      <c r="B12" s="43">
        <v>38</v>
      </c>
      <c r="C12" s="44">
        <f t="shared" si="0"/>
        <v>1.0956045999999999</v>
      </c>
      <c r="D12" s="108" t="e">
        <f>#REF!</f>
        <v>#REF!</v>
      </c>
      <c r="E12" s="109">
        <v>279.93900999999994</v>
      </c>
      <c r="G12" s="1"/>
      <c r="H12" s="111"/>
    </row>
    <row r="13" spans="1:30" ht="15" customHeight="1" x14ac:dyDescent="0.2">
      <c r="A13" s="61">
        <v>42221.614582696762</v>
      </c>
      <c r="B13" s="43">
        <v>39</v>
      </c>
      <c r="C13" s="44">
        <f t="shared" si="0"/>
        <v>1.1244362999999999</v>
      </c>
      <c r="D13" s="108" t="e">
        <f>#REF!</f>
        <v>#REF!</v>
      </c>
      <c r="E13" s="109">
        <v>293.84252134375015</v>
      </c>
      <c r="G13" s="1"/>
      <c r="H13" s="111"/>
    </row>
    <row r="14" spans="1:30" ht="15" customHeight="1" x14ac:dyDescent="0.2">
      <c r="A14" s="61">
        <v>42221.624999305554</v>
      </c>
      <c r="B14" s="43">
        <v>38</v>
      </c>
      <c r="C14" s="44">
        <f t="shared" si="0"/>
        <v>1.0956045999999999</v>
      </c>
      <c r="D14" s="108" t="e">
        <f>#REF!</f>
        <v>#REF!</v>
      </c>
      <c r="E14" s="109">
        <v>279.93900999999994</v>
      </c>
      <c r="G14" s="1"/>
      <c r="H14" s="111"/>
      <c r="AA14" s="77"/>
      <c r="AB14" s="77"/>
      <c r="AC14" s="77"/>
      <c r="AD14" s="77"/>
    </row>
    <row r="15" spans="1:30" ht="15" customHeight="1" x14ac:dyDescent="0.2">
      <c r="A15" s="61">
        <v>42221.635415914352</v>
      </c>
      <c r="B15" s="43">
        <v>38</v>
      </c>
      <c r="C15" s="44">
        <f t="shared" si="0"/>
        <v>1.0956045999999999</v>
      </c>
      <c r="D15" s="108" t="e">
        <f>#REF!</f>
        <v>#REF!</v>
      </c>
      <c r="E15" s="109">
        <v>279.93900999999994</v>
      </c>
      <c r="G15" s="1"/>
      <c r="H15" s="111"/>
    </row>
    <row r="16" spans="1:30" ht="15" customHeight="1" x14ac:dyDescent="0.2">
      <c r="A16" s="61">
        <v>42221.645832523151</v>
      </c>
      <c r="B16" s="43">
        <v>36</v>
      </c>
      <c r="C16" s="44">
        <f t="shared" si="0"/>
        <v>1.0379411999999999</v>
      </c>
      <c r="D16" s="108" t="e">
        <f>#REF!</f>
        <v>#REF!</v>
      </c>
      <c r="E16" s="109">
        <v>249.87736385135156</v>
      </c>
      <c r="G16" s="1"/>
      <c r="H16" s="111"/>
    </row>
    <row r="17" spans="1:8" ht="15" customHeight="1" x14ac:dyDescent="0.2">
      <c r="A17" s="61">
        <v>42221.656249131942</v>
      </c>
      <c r="B17" s="43">
        <v>34</v>
      </c>
      <c r="C17" s="44">
        <f t="shared" si="0"/>
        <v>0.98027779999999998</v>
      </c>
      <c r="D17" s="108" t="e">
        <f>#REF!</f>
        <v>#REF!</v>
      </c>
      <c r="E17" s="109">
        <v>216.38010100000002</v>
      </c>
      <c r="G17" s="1"/>
      <c r="H17" s="111"/>
    </row>
    <row r="18" spans="1:8" ht="15" customHeight="1" x14ac:dyDescent="0.25">
      <c r="A18" s="107">
        <v>42221.66666574074</v>
      </c>
      <c r="B18" s="51">
        <v>34</v>
      </c>
      <c r="C18" s="44">
        <f t="shared" si="0"/>
        <v>0.98027779999999998</v>
      </c>
      <c r="D18" s="108" t="e">
        <f>#REF!</f>
        <v>#REF!</v>
      </c>
      <c r="E18" s="292">
        <v>216.38010000000003</v>
      </c>
      <c r="F18" s="287" t="s">
        <v>81</v>
      </c>
      <c r="G18" s="52">
        <v>11241.6312</v>
      </c>
      <c r="H18" s="109">
        <v>216.38010000000003</v>
      </c>
    </row>
    <row r="19" spans="1:8" ht="15" customHeight="1" x14ac:dyDescent="0.2">
      <c r="A19" s="61">
        <v>42221.677082349539</v>
      </c>
      <c r="B19" s="43">
        <v>33</v>
      </c>
      <c r="C19" s="44">
        <f t="shared" si="0"/>
        <v>0.95144609999999996</v>
      </c>
      <c r="D19" s="108" t="e">
        <f>#REF!</f>
        <v>#REF!</v>
      </c>
      <c r="E19" s="109">
        <v>206.12724928571424</v>
      </c>
      <c r="G19" s="1"/>
      <c r="H19" s="111"/>
    </row>
    <row r="20" spans="1:8" ht="15" customHeight="1" x14ac:dyDescent="0.2">
      <c r="A20" s="61">
        <v>42221.68749895833</v>
      </c>
      <c r="B20" s="43">
        <v>31</v>
      </c>
      <c r="C20" s="44">
        <f t="shared" si="0"/>
        <v>0.89378269999999993</v>
      </c>
      <c r="D20" s="108" t="e">
        <f>#REF!</f>
        <v>#REF!</v>
      </c>
      <c r="E20" s="109">
        <v>195.87439857142874</v>
      </c>
      <c r="G20" s="1"/>
      <c r="H20" s="111"/>
    </row>
    <row r="21" spans="1:8" ht="15" customHeight="1" x14ac:dyDescent="0.2">
      <c r="A21" s="61">
        <v>42221.697915567129</v>
      </c>
      <c r="B21" s="43">
        <v>33</v>
      </c>
      <c r="C21" s="44">
        <f t="shared" si="0"/>
        <v>0.95144609999999996</v>
      </c>
      <c r="D21" s="108" t="e">
        <f>#REF!</f>
        <v>#REF!</v>
      </c>
      <c r="E21" s="109">
        <v>185.62154785714284</v>
      </c>
      <c r="G21" s="1"/>
      <c r="H21" s="111"/>
    </row>
    <row r="22" spans="1:8" ht="15" customHeight="1" x14ac:dyDescent="0.2">
      <c r="A22" s="61">
        <v>42221.708332175927</v>
      </c>
      <c r="B22" s="43">
        <v>30</v>
      </c>
      <c r="C22" s="44">
        <f t="shared" si="0"/>
        <v>0.86495099999999991</v>
      </c>
      <c r="D22" s="108" t="e">
        <f>#REF!</f>
        <v>#REF!</v>
      </c>
      <c r="E22" s="109">
        <v>175.36869714285729</v>
      </c>
      <c r="G22" s="1"/>
      <c r="H22" s="111"/>
    </row>
    <row r="23" spans="1:8" ht="15" customHeight="1" x14ac:dyDescent="0.2">
      <c r="A23" s="61">
        <v>42221.718748784719</v>
      </c>
      <c r="B23" s="43">
        <v>30</v>
      </c>
      <c r="C23" s="44">
        <f t="shared" si="0"/>
        <v>0.86495099999999991</v>
      </c>
      <c r="D23" s="108" t="e">
        <f>#REF!</f>
        <v>#REF!</v>
      </c>
      <c r="E23" s="109">
        <v>165.11584642857139</v>
      </c>
      <c r="G23" s="1"/>
      <c r="H23" s="111"/>
    </row>
    <row r="24" spans="1:8" ht="15" customHeight="1" x14ac:dyDescent="0.2">
      <c r="A24" s="61">
        <v>42221.729165393517</v>
      </c>
      <c r="B24" s="43">
        <v>30</v>
      </c>
      <c r="C24" s="44">
        <f t="shared" si="0"/>
        <v>0.86495099999999991</v>
      </c>
      <c r="D24" s="108" t="e">
        <f>#REF!</f>
        <v>#REF!</v>
      </c>
      <c r="E24" s="109">
        <v>154.86299571428566</v>
      </c>
      <c r="G24" s="1"/>
      <c r="H24" s="111"/>
    </row>
    <row r="25" spans="1:8" ht="15" customHeight="1" x14ac:dyDescent="0.2">
      <c r="A25" s="61">
        <v>42221.739582002316</v>
      </c>
      <c r="B25" s="43">
        <v>29</v>
      </c>
      <c r="C25" s="44">
        <f t="shared" si="0"/>
        <v>0.8361192999999999</v>
      </c>
      <c r="D25" s="108" t="e">
        <f>#REF!</f>
        <v>#REF!</v>
      </c>
      <c r="E25" s="109">
        <v>144.61014500000005</v>
      </c>
      <c r="G25" s="1"/>
      <c r="H25" s="111"/>
    </row>
    <row r="26" spans="1:8" ht="15" customHeight="1" x14ac:dyDescent="0.2">
      <c r="A26" s="61">
        <v>42221.749998611114</v>
      </c>
      <c r="B26" s="43">
        <v>29</v>
      </c>
      <c r="C26" s="44">
        <f t="shared" si="0"/>
        <v>0.8361192999999999</v>
      </c>
      <c r="D26" s="108" t="e">
        <f>#REF!</f>
        <v>#REF!</v>
      </c>
      <c r="E26" s="109">
        <v>134.35729428571426</v>
      </c>
      <c r="G26" s="1"/>
      <c r="H26" s="111"/>
    </row>
    <row r="27" spans="1:8" ht="15" customHeight="1" x14ac:dyDescent="0.2">
      <c r="A27" s="61">
        <v>42221.760415219906</v>
      </c>
      <c r="B27" s="43">
        <v>30</v>
      </c>
      <c r="C27" s="44">
        <f t="shared" si="0"/>
        <v>0.86495099999999991</v>
      </c>
      <c r="D27" s="108" t="e">
        <f>#REF!</f>
        <v>#REF!</v>
      </c>
      <c r="E27" s="109">
        <v>124.10444357142859</v>
      </c>
      <c r="G27" s="1"/>
      <c r="H27" s="111"/>
    </row>
    <row r="28" spans="1:8" ht="15" customHeight="1" x14ac:dyDescent="0.2">
      <c r="A28" s="61">
        <v>42221.770831828704</v>
      </c>
      <c r="B28" s="43">
        <v>29</v>
      </c>
      <c r="C28" s="44">
        <f t="shared" si="0"/>
        <v>0.8361192999999999</v>
      </c>
      <c r="D28" s="108" t="e">
        <f>#REF!</f>
        <v>#REF!</v>
      </c>
      <c r="E28" s="109">
        <v>113.85159285714298</v>
      </c>
      <c r="G28" s="1"/>
      <c r="H28" s="111"/>
    </row>
    <row r="29" spans="1:8" ht="15" customHeight="1" x14ac:dyDescent="0.2">
      <c r="A29" s="61">
        <v>42221.781248437503</v>
      </c>
      <c r="B29" s="43">
        <v>28</v>
      </c>
      <c r="C29" s="44">
        <f t="shared" si="0"/>
        <v>0.80728759999999999</v>
      </c>
      <c r="D29" s="108" t="e">
        <f>#REF!</f>
        <v>#REF!</v>
      </c>
      <c r="E29" s="109">
        <v>103.59874214285725</v>
      </c>
      <c r="G29" s="1"/>
      <c r="H29" s="111"/>
    </row>
    <row r="30" spans="1:8" ht="15" customHeight="1" x14ac:dyDescent="0.2">
      <c r="A30" s="61">
        <v>42221.791665046294</v>
      </c>
      <c r="B30" s="43">
        <v>29</v>
      </c>
      <c r="C30" s="44">
        <f t="shared" si="0"/>
        <v>0.8361192999999999</v>
      </c>
      <c r="D30" s="108" t="e">
        <f>#REF!</f>
        <v>#REF!</v>
      </c>
      <c r="E30" s="109">
        <v>93.345891428571377</v>
      </c>
      <c r="G30" s="1"/>
      <c r="H30" s="111"/>
    </row>
    <row r="31" spans="1:8" ht="15" customHeight="1" x14ac:dyDescent="0.2">
      <c r="A31" s="61">
        <v>42221.802081655092</v>
      </c>
      <c r="B31" s="43">
        <v>26</v>
      </c>
      <c r="C31" s="44">
        <f t="shared" si="0"/>
        <v>0.74962419999999996</v>
      </c>
      <c r="D31" s="108" t="e">
        <f>#REF!</f>
        <v>#REF!</v>
      </c>
      <c r="E31" s="109">
        <v>83.093040714285735</v>
      </c>
      <c r="G31" s="1"/>
      <c r="H31" s="111"/>
    </row>
    <row r="32" spans="1:8" ht="15" customHeight="1" x14ac:dyDescent="0.25">
      <c r="A32" s="107">
        <v>42221.812498263891</v>
      </c>
      <c r="B32" s="51">
        <v>29</v>
      </c>
      <c r="C32" s="44">
        <f t="shared" si="0"/>
        <v>0.8361192999999999</v>
      </c>
      <c r="D32" s="108" t="e">
        <f>#REF!</f>
        <v>#REF!</v>
      </c>
      <c r="E32" s="110">
        <v>72.840190000000007</v>
      </c>
      <c r="F32" s="287" t="s">
        <v>81</v>
      </c>
      <c r="G32" s="52">
        <v>998.21937800000012</v>
      </c>
      <c r="H32" s="109">
        <v>72.840190000000007</v>
      </c>
    </row>
    <row r="33" spans="1:8" ht="15" customHeight="1" x14ac:dyDescent="0.2">
      <c r="A33" s="61">
        <v>42221.822914872682</v>
      </c>
      <c r="B33" s="43">
        <v>27</v>
      </c>
      <c r="C33" s="44">
        <f t="shared" si="0"/>
        <v>0.77845589999999998</v>
      </c>
      <c r="D33" s="108" t="e">
        <f>#REF!</f>
        <v>#REF!</v>
      </c>
      <c r="E33" s="109">
        <v>71.268170000000055</v>
      </c>
      <c r="G33" s="1"/>
      <c r="H33" s="111"/>
    </row>
    <row r="34" spans="1:8" ht="15" customHeight="1" x14ac:dyDescent="0.2">
      <c r="A34" s="61">
        <v>42221.833331481481</v>
      </c>
      <c r="B34" s="43">
        <v>28</v>
      </c>
      <c r="C34" s="44">
        <f t="shared" si="0"/>
        <v>0.80728759999999999</v>
      </c>
      <c r="D34" s="108" t="e">
        <f>#REF!</f>
        <v>#REF!</v>
      </c>
      <c r="E34" s="109">
        <v>69.696150000000017</v>
      </c>
      <c r="G34" s="1"/>
      <c r="H34" s="111"/>
    </row>
    <row r="35" spans="1:8" ht="15" customHeight="1" x14ac:dyDescent="0.2">
      <c r="A35" s="61">
        <v>42221.843748090279</v>
      </c>
      <c r="B35" s="43">
        <v>28</v>
      </c>
      <c r="C35" s="44">
        <f t="shared" si="0"/>
        <v>0.80728759999999999</v>
      </c>
      <c r="D35" s="108" t="e">
        <f>#REF!</f>
        <v>#REF!</v>
      </c>
      <c r="E35" s="109">
        <v>68.124130000000065</v>
      </c>
      <c r="G35" s="1"/>
      <c r="H35" s="111"/>
    </row>
    <row r="36" spans="1:8" ht="15" customHeight="1" x14ac:dyDescent="0.2">
      <c r="A36" s="61">
        <v>42221.854164699071</v>
      </c>
      <c r="B36" s="43">
        <v>28</v>
      </c>
      <c r="C36" s="44">
        <f t="shared" si="0"/>
        <v>0.80728759999999999</v>
      </c>
      <c r="D36" s="108" t="e">
        <f>#REF!</f>
        <v>#REF!</v>
      </c>
      <c r="E36" s="109">
        <v>66.552109999999999</v>
      </c>
      <c r="G36" s="1"/>
      <c r="H36" s="111"/>
    </row>
    <row r="37" spans="1:8" ht="15" customHeight="1" x14ac:dyDescent="0.2">
      <c r="A37" s="61">
        <v>42221.864581307869</v>
      </c>
      <c r="B37" s="43">
        <v>27</v>
      </c>
      <c r="C37" s="44">
        <f t="shared" si="0"/>
        <v>0.77845589999999998</v>
      </c>
      <c r="D37" s="108" t="e">
        <f>#REF!</f>
        <v>#REF!</v>
      </c>
      <c r="E37" s="109">
        <v>64.980090000000018</v>
      </c>
      <c r="G37" s="1"/>
      <c r="H37" s="111"/>
    </row>
    <row r="38" spans="1:8" ht="15" customHeight="1" x14ac:dyDescent="0.2">
      <c r="A38" s="61">
        <v>42221.874997916668</v>
      </c>
      <c r="B38" s="43">
        <v>27</v>
      </c>
      <c r="C38" s="44">
        <f t="shared" si="0"/>
        <v>0.77845589999999998</v>
      </c>
      <c r="D38" s="108" t="e">
        <f>#REF!</f>
        <v>#REF!</v>
      </c>
      <c r="E38" s="109">
        <v>63.408069999999981</v>
      </c>
      <c r="G38" s="1"/>
      <c r="H38" s="111"/>
    </row>
    <row r="39" spans="1:8" ht="15" customHeight="1" x14ac:dyDescent="0.2">
      <c r="A39" s="61">
        <v>42221.885414525466</v>
      </c>
      <c r="B39" s="43">
        <v>28</v>
      </c>
      <c r="C39" s="44">
        <f t="shared" si="0"/>
        <v>0.80728759999999999</v>
      </c>
      <c r="D39" s="108" t="e">
        <f>#REF!</f>
        <v>#REF!</v>
      </c>
      <c r="E39" s="109">
        <v>61.836049999999943</v>
      </c>
      <c r="G39" s="1"/>
      <c r="H39" s="111"/>
    </row>
    <row r="40" spans="1:8" ht="15" customHeight="1" x14ac:dyDescent="0.2">
      <c r="A40" s="61">
        <v>42221.895831134258</v>
      </c>
      <c r="B40" s="43">
        <v>27</v>
      </c>
      <c r="C40" s="44">
        <f t="shared" si="0"/>
        <v>0.77845589999999998</v>
      </c>
      <c r="D40" s="108" t="e">
        <f>#REF!</f>
        <v>#REF!</v>
      </c>
      <c r="E40" s="109">
        <v>60.26403000000002</v>
      </c>
      <c r="G40" s="1"/>
      <c r="H40" s="111"/>
    </row>
    <row r="41" spans="1:8" ht="15" customHeight="1" x14ac:dyDescent="0.2">
      <c r="A41" s="61">
        <v>42221.906247743056</v>
      </c>
      <c r="B41" s="43">
        <v>27</v>
      </c>
      <c r="C41" s="44">
        <f t="shared" si="0"/>
        <v>0.77845589999999998</v>
      </c>
      <c r="D41" s="108" t="e">
        <f>#REF!</f>
        <v>#REF!</v>
      </c>
      <c r="E41" s="109">
        <v>58.69201000000001</v>
      </c>
      <c r="G41" s="1"/>
      <c r="H41" s="111"/>
    </row>
    <row r="42" spans="1:8" ht="15" customHeight="1" x14ac:dyDescent="0.2">
      <c r="A42" s="61">
        <v>42221.916664351855</v>
      </c>
      <c r="B42" s="43">
        <v>26</v>
      </c>
      <c r="C42" s="44">
        <f t="shared" si="0"/>
        <v>0.74962419999999996</v>
      </c>
      <c r="D42" s="108" t="e">
        <f>#REF!</f>
        <v>#REF!</v>
      </c>
      <c r="E42" s="109">
        <v>57.119989999999973</v>
      </c>
      <c r="G42" s="1"/>
      <c r="H42" s="111"/>
    </row>
    <row r="43" spans="1:8" ht="15" customHeight="1" x14ac:dyDescent="0.2">
      <c r="A43" s="61">
        <v>42221.927080960646</v>
      </c>
      <c r="B43" s="43">
        <v>27</v>
      </c>
      <c r="C43" s="44">
        <f t="shared" si="0"/>
        <v>0.77845589999999998</v>
      </c>
      <c r="D43" s="108" t="e">
        <f>#REF!</f>
        <v>#REF!</v>
      </c>
      <c r="E43" s="109">
        <v>55.547970000000021</v>
      </c>
      <c r="G43" s="1"/>
      <c r="H43" s="111"/>
    </row>
    <row r="44" spans="1:8" ht="15" customHeight="1" x14ac:dyDescent="0.2">
      <c r="A44" s="61">
        <v>42221.937497569445</v>
      </c>
      <c r="B44" s="43">
        <v>28</v>
      </c>
      <c r="C44" s="44">
        <f t="shared" si="0"/>
        <v>0.80728759999999999</v>
      </c>
      <c r="D44" s="108" t="e">
        <f>#REF!</f>
        <v>#REF!</v>
      </c>
      <c r="E44" s="109">
        <v>53.975950000000012</v>
      </c>
      <c r="G44" s="1"/>
      <c r="H44" s="111"/>
    </row>
    <row r="45" spans="1:8" ht="15" customHeight="1" x14ac:dyDescent="0.2">
      <c r="A45" s="61">
        <v>42221.947914178243</v>
      </c>
      <c r="B45" s="43">
        <v>27</v>
      </c>
      <c r="C45" s="44">
        <f t="shared" si="0"/>
        <v>0.77845589999999998</v>
      </c>
      <c r="D45" s="108" t="e">
        <f>#REF!</f>
        <v>#REF!</v>
      </c>
      <c r="E45" s="109">
        <v>52.403929999999946</v>
      </c>
      <c r="G45" s="1"/>
      <c r="H45" s="111"/>
    </row>
    <row r="46" spans="1:8" ht="15" customHeight="1" x14ac:dyDescent="0.25">
      <c r="A46" s="107">
        <v>42221.958330787034</v>
      </c>
      <c r="B46" s="51">
        <v>28</v>
      </c>
      <c r="C46" s="44">
        <f t="shared" si="0"/>
        <v>0.80728759999999999</v>
      </c>
      <c r="D46" s="108" t="e">
        <f>#REF!</f>
        <v>#REF!</v>
      </c>
      <c r="E46" s="110">
        <v>50.831910000000022</v>
      </c>
      <c r="F46" s="287" t="s">
        <v>81</v>
      </c>
      <c r="G46" s="52">
        <v>322.53517699999998</v>
      </c>
      <c r="H46" s="109">
        <v>50.831910000000022</v>
      </c>
    </row>
    <row r="47" spans="1:8" ht="15" customHeight="1" x14ac:dyDescent="0.2">
      <c r="A47" s="61">
        <v>42221.968747395833</v>
      </c>
      <c r="B47" s="43">
        <v>28</v>
      </c>
      <c r="C47" s="44">
        <f t="shared" si="0"/>
        <v>0.80728759999999999</v>
      </c>
      <c r="D47" s="108" t="e">
        <f>#REF!</f>
        <v>#REF!</v>
      </c>
      <c r="E47" s="109">
        <v>50.530032857142885</v>
      </c>
      <c r="G47" s="1"/>
      <c r="H47" s="111"/>
    </row>
    <row r="48" spans="1:8" ht="15" customHeight="1" x14ac:dyDescent="0.2">
      <c r="A48" s="61">
        <v>42221.979164004631</v>
      </c>
      <c r="B48" s="43">
        <v>28</v>
      </c>
      <c r="C48" s="44">
        <f t="shared" si="0"/>
        <v>0.80728759999999999</v>
      </c>
      <c r="D48" s="108" t="e">
        <f>#REF!</f>
        <v>#REF!</v>
      </c>
      <c r="E48" s="109">
        <v>50.22815571428572</v>
      </c>
      <c r="G48" s="1"/>
      <c r="H48" s="111"/>
    </row>
    <row r="49" spans="1:8" ht="15" customHeight="1" x14ac:dyDescent="0.2">
      <c r="A49" s="61">
        <v>42221.989580613423</v>
      </c>
      <c r="B49" s="43">
        <v>28</v>
      </c>
      <c r="C49" s="44">
        <f t="shared" si="0"/>
        <v>0.80728759999999999</v>
      </c>
      <c r="D49" s="108" t="e">
        <f>#REF!</f>
        <v>#REF!</v>
      </c>
      <c r="E49" s="109">
        <v>49.926278571428554</v>
      </c>
      <c r="G49" s="43"/>
      <c r="H49" s="111"/>
    </row>
    <row r="50" spans="1:8" ht="15" customHeight="1" x14ac:dyDescent="0.2">
      <c r="A50" s="61">
        <v>42221.999997222221</v>
      </c>
      <c r="B50" s="43">
        <v>28</v>
      </c>
      <c r="C50" s="44">
        <f t="shared" si="0"/>
        <v>0.80728759999999999</v>
      </c>
      <c r="D50" s="108" t="e">
        <f>#REF!</f>
        <v>#REF!</v>
      </c>
      <c r="E50" s="109">
        <v>49.624401428571446</v>
      </c>
      <c r="G50" s="43"/>
      <c r="H50" s="111"/>
    </row>
    <row r="51" spans="1:8" ht="15" customHeight="1" x14ac:dyDescent="0.2">
      <c r="A51" s="61">
        <v>42222.01041383102</v>
      </c>
      <c r="B51" s="43">
        <v>27</v>
      </c>
      <c r="C51" s="44">
        <f t="shared" si="0"/>
        <v>0.77845589999999998</v>
      </c>
      <c r="D51" s="108" t="e">
        <f>#REF!</f>
        <v>#REF!</v>
      </c>
      <c r="E51" s="109">
        <v>49.32252428571428</v>
      </c>
      <c r="G51" s="43"/>
      <c r="H51" s="111"/>
    </row>
    <row r="52" spans="1:8" ht="15" customHeight="1" x14ac:dyDescent="0.2">
      <c r="A52" s="61">
        <v>42222.020830439818</v>
      </c>
      <c r="B52" s="43">
        <v>28</v>
      </c>
      <c r="C52" s="44">
        <f t="shared" si="0"/>
        <v>0.80728759999999999</v>
      </c>
      <c r="D52" s="108" t="e">
        <f>#REF!</f>
        <v>#REF!</v>
      </c>
      <c r="E52" s="109">
        <v>49.020647142857143</v>
      </c>
      <c r="G52" s="43"/>
      <c r="H52" s="111"/>
    </row>
    <row r="53" spans="1:8" ht="15" customHeight="1" x14ac:dyDescent="0.2">
      <c r="A53" s="61">
        <v>42222.03124704861</v>
      </c>
      <c r="B53" s="43">
        <v>27</v>
      </c>
      <c r="C53" s="44">
        <f t="shared" si="0"/>
        <v>0.77845589999999998</v>
      </c>
      <c r="D53" s="108" t="e">
        <f>#REF!</f>
        <v>#REF!</v>
      </c>
      <c r="E53" s="109">
        <v>48.718770000000006</v>
      </c>
      <c r="G53" s="43"/>
      <c r="H53" s="111"/>
    </row>
    <row r="54" spans="1:8" ht="15" customHeight="1" x14ac:dyDescent="0.2">
      <c r="A54" s="61">
        <v>42222.041663657408</v>
      </c>
      <c r="B54" s="43">
        <v>27</v>
      </c>
      <c r="C54" s="44">
        <f t="shared" si="0"/>
        <v>0.77845589999999998</v>
      </c>
      <c r="D54" s="108" t="e">
        <f>#REF!</f>
        <v>#REF!</v>
      </c>
      <c r="E54" s="109">
        <v>48.416892857142898</v>
      </c>
      <c r="G54" s="43"/>
      <c r="H54" s="111"/>
    </row>
    <row r="55" spans="1:8" ht="15" customHeight="1" x14ac:dyDescent="0.2">
      <c r="A55" s="61">
        <v>42222.052080266207</v>
      </c>
      <c r="B55" s="43">
        <v>28</v>
      </c>
      <c r="C55" s="44">
        <f t="shared" si="0"/>
        <v>0.80728759999999999</v>
      </c>
      <c r="D55" s="108" t="e">
        <f>#REF!</f>
        <v>#REF!</v>
      </c>
      <c r="E55" s="109">
        <v>48.115015714285789</v>
      </c>
      <c r="G55" s="43"/>
      <c r="H55" s="111"/>
    </row>
    <row r="56" spans="1:8" ht="15" customHeight="1" x14ac:dyDescent="0.2">
      <c r="A56" s="61">
        <v>42222.062496874998</v>
      </c>
      <c r="B56" s="43">
        <v>27</v>
      </c>
      <c r="C56" s="44">
        <f t="shared" si="0"/>
        <v>0.77845589999999998</v>
      </c>
      <c r="D56" s="108" t="e">
        <f>#REF!</f>
        <v>#REF!</v>
      </c>
      <c r="E56" s="109">
        <v>47.813138571428567</v>
      </c>
      <c r="G56" s="43"/>
      <c r="H56" s="111"/>
    </row>
    <row r="57" spans="1:8" ht="15" customHeight="1" x14ac:dyDescent="0.2">
      <c r="A57" s="61">
        <v>42222.072913483797</v>
      </c>
      <c r="B57" s="43">
        <v>26</v>
      </c>
      <c r="C57" s="44">
        <f t="shared" si="0"/>
        <v>0.74962419999999996</v>
      </c>
      <c r="D57" s="108" t="e">
        <f>#REF!</f>
        <v>#REF!</v>
      </c>
      <c r="E57" s="109">
        <v>47.511261428571373</v>
      </c>
      <c r="G57" s="43"/>
      <c r="H57" s="111"/>
    </row>
    <row r="58" spans="1:8" ht="15" customHeight="1" x14ac:dyDescent="0.2">
      <c r="A58" s="61">
        <v>42222.083330092595</v>
      </c>
      <c r="B58" s="43">
        <v>28</v>
      </c>
      <c r="C58" s="44">
        <f t="shared" si="0"/>
        <v>0.80728759999999999</v>
      </c>
      <c r="D58" s="108" t="e">
        <f>#REF!</f>
        <v>#REF!</v>
      </c>
      <c r="E58" s="109">
        <v>47.209384285714265</v>
      </c>
      <c r="G58" s="43"/>
      <c r="H58" s="111"/>
    </row>
    <row r="59" spans="1:8" ht="15" customHeight="1" x14ac:dyDescent="0.2">
      <c r="A59" s="61">
        <v>42222.093746701386</v>
      </c>
      <c r="B59" s="43">
        <v>27</v>
      </c>
      <c r="C59" s="44">
        <f t="shared" si="0"/>
        <v>0.77845589999999998</v>
      </c>
      <c r="D59" s="108" t="e">
        <f>#REF!</f>
        <v>#REF!</v>
      </c>
      <c r="E59" s="109">
        <v>46.907507142857128</v>
      </c>
      <c r="G59" s="43"/>
      <c r="H59" s="111"/>
    </row>
    <row r="60" spans="1:8" ht="15" customHeight="1" x14ac:dyDescent="0.2">
      <c r="A60" s="61">
        <v>42222.104163310185</v>
      </c>
      <c r="B60" s="43">
        <v>28</v>
      </c>
      <c r="C60" s="44">
        <f t="shared" si="0"/>
        <v>0.80728759999999999</v>
      </c>
      <c r="D60" s="108" t="e">
        <f>#REF!</f>
        <v>#REF!</v>
      </c>
      <c r="E60" s="109">
        <v>46.605629999999991</v>
      </c>
      <c r="G60" s="43"/>
      <c r="H60" s="111"/>
    </row>
    <row r="61" spans="1:8" ht="15" customHeight="1" x14ac:dyDescent="0.2">
      <c r="A61" s="61">
        <v>42222.114579918984</v>
      </c>
      <c r="B61" s="43">
        <v>26</v>
      </c>
      <c r="C61" s="44">
        <f t="shared" si="0"/>
        <v>0.74962419999999996</v>
      </c>
      <c r="D61" s="108" t="e">
        <f>#REF!</f>
        <v>#REF!</v>
      </c>
      <c r="E61" s="109">
        <v>46.303752857142825</v>
      </c>
      <c r="G61" s="43"/>
      <c r="H61" s="111"/>
    </row>
    <row r="62" spans="1:8" ht="15" customHeight="1" x14ac:dyDescent="0.2">
      <c r="A62" s="61">
        <v>42222.124996527775</v>
      </c>
      <c r="B62" s="43">
        <v>27</v>
      </c>
      <c r="C62" s="44">
        <f t="shared" si="0"/>
        <v>0.77845589999999998</v>
      </c>
      <c r="D62" s="108" t="e">
        <f>#REF!</f>
        <v>#REF!</v>
      </c>
      <c r="E62" s="109">
        <v>46.001875714285688</v>
      </c>
      <c r="G62" s="43"/>
      <c r="H62" s="111"/>
    </row>
    <row r="63" spans="1:8" ht="15" customHeight="1" x14ac:dyDescent="0.2">
      <c r="A63" s="61">
        <v>42222.135413136573</v>
      </c>
      <c r="B63" s="43">
        <v>26</v>
      </c>
      <c r="C63" s="44">
        <f t="shared" si="0"/>
        <v>0.74962419999999996</v>
      </c>
      <c r="D63" s="108" t="e">
        <f>#REF!</f>
        <v>#REF!</v>
      </c>
      <c r="E63" s="109">
        <v>45.699998571428523</v>
      </c>
      <c r="G63" s="43"/>
      <c r="H63" s="111"/>
    </row>
    <row r="64" spans="1:8" ht="15" customHeight="1" x14ac:dyDescent="0.2">
      <c r="A64" s="61">
        <v>42222.145829745372</v>
      </c>
      <c r="B64" s="43">
        <v>26</v>
      </c>
      <c r="C64" s="44">
        <f t="shared" si="0"/>
        <v>0.74962419999999996</v>
      </c>
      <c r="D64" s="108" t="e">
        <f>#REF!</f>
        <v>#REF!</v>
      </c>
      <c r="E64" s="109">
        <v>45.398121428571443</v>
      </c>
      <c r="G64" s="43"/>
      <c r="H64" s="111"/>
    </row>
    <row r="65" spans="1:8" ht="15" customHeight="1" x14ac:dyDescent="0.2">
      <c r="A65" s="61">
        <v>42222.156246354163</v>
      </c>
      <c r="B65" s="43">
        <v>27</v>
      </c>
      <c r="C65" s="44">
        <f t="shared" si="0"/>
        <v>0.77845589999999998</v>
      </c>
      <c r="D65" s="108" t="e">
        <f>#REF!</f>
        <v>#REF!</v>
      </c>
      <c r="E65" s="109">
        <v>45.096244285714306</v>
      </c>
      <c r="G65" s="43"/>
      <c r="H65" s="111"/>
    </row>
    <row r="66" spans="1:8" ht="15" customHeight="1" x14ac:dyDescent="0.2">
      <c r="A66" s="61">
        <v>42222.166662962962</v>
      </c>
      <c r="B66" s="43">
        <v>28</v>
      </c>
      <c r="C66" s="44">
        <f t="shared" si="0"/>
        <v>0.80728759999999999</v>
      </c>
      <c r="D66" s="108" t="e">
        <f>#REF!</f>
        <v>#REF!</v>
      </c>
      <c r="E66" s="109">
        <v>44.794367142857169</v>
      </c>
      <c r="G66" s="43"/>
      <c r="H66" s="111"/>
    </row>
    <row r="67" spans="1:8" ht="15" customHeight="1" x14ac:dyDescent="0.2">
      <c r="A67" s="61">
        <v>42222.17707957176</v>
      </c>
      <c r="B67" s="43">
        <v>27</v>
      </c>
      <c r="C67" s="44">
        <f t="shared" si="0"/>
        <v>0.77845589999999998</v>
      </c>
      <c r="D67" s="108" t="e">
        <f>#REF!</f>
        <v>#REF!</v>
      </c>
      <c r="E67" s="109">
        <v>44.49249000000006</v>
      </c>
      <c r="G67" s="43"/>
      <c r="H67" s="111"/>
    </row>
    <row r="68" spans="1:8" ht="15" customHeight="1" x14ac:dyDescent="0.2">
      <c r="A68" s="61">
        <v>42222.187496180559</v>
      </c>
      <c r="B68" s="43">
        <v>29</v>
      </c>
      <c r="C68" s="44">
        <f t="shared" si="0"/>
        <v>0.8361192999999999</v>
      </c>
      <c r="D68" s="108" t="e">
        <f>#REF!</f>
        <v>#REF!</v>
      </c>
      <c r="E68" s="109">
        <v>44.190612857142838</v>
      </c>
      <c r="G68" s="43"/>
      <c r="H68" s="111"/>
    </row>
    <row r="69" spans="1:8" ht="15" customHeight="1" x14ac:dyDescent="0.2">
      <c r="A69" s="61">
        <v>42222.19791278935</v>
      </c>
      <c r="B69" s="43">
        <v>26</v>
      </c>
      <c r="C69" s="44">
        <f t="shared" ref="C69:C106" si="1">B69*0.0288317</f>
        <v>0.74962419999999996</v>
      </c>
      <c r="D69" s="108" t="e">
        <f>#REF!</f>
        <v>#REF!</v>
      </c>
      <c r="E69" s="109">
        <v>43.888735714285673</v>
      </c>
      <c r="G69" s="43"/>
      <c r="H69" s="111"/>
    </row>
    <row r="70" spans="1:8" ht="15" customHeight="1" x14ac:dyDescent="0.2">
      <c r="A70" s="61">
        <v>42222.208329398149</v>
      </c>
      <c r="B70" s="43">
        <v>26</v>
      </c>
      <c r="C70" s="44">
        <f t="shared" si="1"/>
        <v>0.74962419999999996</v>
      </c>
      <c r="D70" s="108" t="e">
        <f>#REF!</f>
        <v>#REF!</v>
      </c>
      <c r="E70" s="109">
        <v>43.586858571428593</v>
      </c>
      <c r="G70" s="43"/>
      <c r="H70" s="111"/>
    </row>
    <row r="71" spans="1:8" ht="15" customHeight="1" x14ac:dyDescent="0.2">
      <c r="A71" s="61">
        <v>42222.218746006947</v>
      </c>
      <c r="B71" s="43">
        <v>28</v>
      </c>
      <c r="C71" s="44">
        <f t="shared" si="1"/>
        <v>0.80728759999999999</v>
      </c>
      <c r="D71" s="108" t="e">
        <f>#REF!</f>
        <v>#REF!</v>
      </c>
      <c r="E71" s="109">
        <v>43.284981428571427</v>
      </c>
      <c r="G71" s="43"/>
      <c r="H71" s="111"/>
    </row>
    <row r="72" spans="1:8" ht="15" customHeight="1" x14ac:dyDescent="0.2">
      <c r="A72" s="61">
        <v>42222.229162615738</v>
      </c>
      <c r="B72" s="43">
        <v>28</v>
      </c>
      <c r="C72" s="44">
        <f t="shared" si="1"/>
        <v>0.80728759999999999</v>
      </c>
      <c r="D72" s="108" t="e">
        <f>#REF!</f>
        <v>#REF!</v>
      </c>
      <c r="E72" s="109">
        <v>42.983104285714234</v>
      </c>
      <c r="G72" s="43"/>
      <c r="H72" s="111"/>
    </row>
    <row r="73" spans="1:8" ht="15" customHeight="1" x14ac:dyDescent="0.2">
      <c r="A73" s="61">
        <v>42222.239579224537</v>
      </c>
      <c r="B73" s="43">
        <v>28</v>
      </c>
      <c r="C73" s="44">
        <f t="shared" si="1"/>
        <v>0.80728759999999999</v>
      </c>
      <c r="D73" s="108" t="e">
        <f>#REF!</f>
        <v>#REF!</v>
      </c>
      <c r="E73" s="109">
        <v>42.681227142857153</v>
      </c>
      <c r="G73" s="43"/>
      <c r="H73" s="111"/>
    </row>
    <row r="74" spans="1:8" ht="15" customHeight="1" x14ac:dyDescent="0.25">
      <c r="A74" s="107">
        <v>42222.249995833336</v>
      </c>
      <c r="B74" s="51">
        <v>27</v>
      </c>
      <c r="C74" s="44">
        <f t="shared" si="1"/>
        <v>0.77845589999999998</v>
      </c>
      <c r="D74" s="108" t="e">
        <f>#REF!</f>
        <v>#REF!</v>
      </c>
      <c r="E74" s="110">
        <v>42.379349999999988</v>
      </c>
      <c r="F74" s="287" t="s">
        <v>81</v>
      </c>
      <c r="G74" s="53">
        <v>158.85979200000003</v>
      </c>
      <c r="H74" s="109">
        <v>42.379349999999988</v>
      </c>
    </row>
    <row r="75" spans="1:8" ht="15" customHeight="1" x14ac:dyDescent="0.2">
      <c r="A75" s="61">
        <v>42222.260412442127</v>
      </c>
      <c r="B75" s="43">
        <v>28</v>
      </c>
      <c r="C75" s="44">
        <f t="shared" si="1"/>
        <v>0.80728759999999999</v>
      </c>
      <c r="D75" s="108" t="e">
        <f>#REF!</f>
        <v>#REF!</v>
      </c>
      <c r="E75" s="109">
        <v>42.196608124999926</v>
      </c>
      <c r="G75" s="43"/>
      <c r="H75" s="111"/>
    </row>
    <row r="76" spans="1:8" ht="15" customHeight="1" x14ac:dyDescent="0.2">
      <c r="A76" s="61">
        <v>42222.270829050925</v>
      </c>
      <c r="B76" s="43">
        <v>27</v>
      </c>
      <c r="C76" s="44">
        <f t="shared" si="1"/>
        <v>0.77845589999999998</v>
      </c>
      <c r="D76" s="108" t="e">
        <f>#REF!</f>
        <v>#REF!</v>
      </c>
      <c r="E76" s="109">
        <v>42.013866250000035</v>
      </c>
      <c r="G76" s="43"/>
      <c r="H76" s="111"/>
    </row>
    <row r="77" spans="1:8" ht="15" customHeight="1" x14ac:dyDescent="0.2">
      <c r="A77" s="61">
        <v>42222.281245659724</v>
      </c>
      <c r="B77" s="43">
        <v>28</v>
      </c>
      <c r="C77" s="44">
        <f t="shared" si="1"/>
        <v>0.80728759999999999</v>
      </c>
      <c r="D77" s="108" t="e">
        <f>#REF!</f>
        <v>#REF!</v>
      </c>
      <c r="E77" s="109">
        <v>41.83112437500003</v>
      </c>
      <c r="G77" s="43"/>
      <c r="H77" s="111"/>
    </row>
    <row r="78" spans="1:8" ht="15" customHeight="1" x14ac:dyDescent="0.2">
      <c r="A78" s="61">
        <v>42222.291662268515</v>
      </c>
      <c r="B78" s="43">
        <v>28</v>
      </c>
      <c r="C78" s="44">
        <f t="shared" si="1"/>
        <v>0.80728759999999999</v>
      </c>
      <c r="D78" s="108" t="e">
        <f>#REF!</f>
        <v>#REF!</v>
      </c>
      <c r="E78" s="109">
        <v>41.648382500000025</v>
      </c>
      <c r="G78" s="43"/>
      <c r="H78" s="111"/>
    </row>
    <row r="79" spans="1:8" ht="15" customHeight="1" x14ac:dyDescent="0.2">
      <c r="A79" s="61">
        <v>42222.302078877314</v>
      </c>
      <c r="B79" s="43">
        <v>28</v>
      </c>
      <c r="C79" s="44">
        <f t="shared" si="1"/>
        <v>0.80728759999999999</v>
      </c>
      <c r="D79" s="108" t="e">
        <f>#REF!</f>
        <v>#REF!</v>
      </c>
      <c r="E79" s="109">
        <v>41.465640625000049</v>
      </c>
      <c r="G79" s="43"/>
      <c r="H79" s="111"/>
    </row>
    <row r="80" spans="1:8" ht="15" customHeight="1" x14ac:dyDescent="0.2">
      <c r="A80" s="61">
        <v>42222.312495486112</v>
      </c>
      <c r="B80" s="43">
        <v>28</v>
      </c>
      <c r="C80" s="44">
        <f t="shared" si="1"/>
        <v>0.80728759999999999</v>
      </c>
      <c r="D80" s="108" t="e">
        <f>#REF!</f>
        <v>#REF!</v>
      </c>
      <c r="E80" s="109">
        <v>41.282898750000015</v>
      </c>
      <c r="G80" s="43"/>
      <c r="H80" s="111"/>
    </row>
    <row r="81" spans="1:8" ht="15" customHeight="1" x14ac:dyDescent="0.2">
      <c r="A81" s="61">
        <v>42222.322912094911</v>
      </c>
      <c r="B81" s="43">
        <v>27</v>
      </c>
      <c r="C81" s="44">
        <f t="shared" si="1"/>
        <v>0.77845589999999998</v>
      </c>
      <c r="D81" s="108" t="e">
        <f>#REF!</f>
        <v>#REF!</v>
      </c>
      <c r="E81" s="109">
        <v>41.10015687500001</v>
      </c>
      <c r="G81" s="43"/>
      <c r="H81" s="111"/>
    </row>
    <row r="82" spans="1:8" ht="15" customHeight="1" x14ac:dyDescent="0.2">
      <c r="A82" s="61">
        <v>42222.333328703702</v>
      </c>
      <c r="B82" s="43">
        <v>28</v>
      </c>
      <c r="C82" s="44">
        <f t="shared" si="1"/>
        <v>0.80728759999999999</v>
      </c>
      <c r="D82" s="108" t="e">
        <f>#REF!</f>
        <v>#REF!</v>
      </c>
      <c r="E82" s="109">
        <v>40.917415000000034</v>
      </c>
      <c r="G82" s="43"/>
      <c r="H82" s="111"/>
    </row>
    <row r="83" spans="1:8" ht="15" customHeight="1" x14ac:dyDescent="0.2">
      <c r="A83" s="61">
        <v>42222.343745312501</v>
      </c>
      <c r="B83" s="43">
        <v>26</v>
      </c>
      <c r="C83" s="44">
        <f t="shared" si="1"/>
        <v>0.74962419999999996</v>
      </c>
      <c r="D83" s="108" t="e">
        <f>#REF!</f>
        <v>#REF!</v>
      </c>
      <c r="E83" s="109">
        <v>40.734673125</v>
      </c>
      <c r="G83" s="43"/>
      <c r="H83" s="111"/>
    </row>
    <row r="84" spans="1:8" ht="15" customHeight="1" x14ac:dyDescent="0.2">
      <c r="A84" s="61">
        <v>42222.354161921299</v>
      </c>
      <c r="B84" s="43">
        <v>26</v>
      </c>
      <c r="C84" s="44">
        <f t="shared" si="1"/>
        <v>0.74962419999999996</v>
      </c>
      <c r="D84" s="108" t="e">
        <f>#REF!</f>
        <v>#REF!</v>
      </c>
      <c r="E84" s="109">
        <v>40.551931250000024</v>
      </c>
      <c r="G84" s="43"/>
      <c r="H84" s="111"/>
    </row>
    <row r="85" spans="1:8" ht="15" customHeight="1" x14ac:dyDescent="0.2">
      <c r="A85" s="61">
        <v>42222.364578530091</v>
      </c>
      <c r="B85" s="43">
        <v>26</v>
      </c>
      <c r="C85" s="44">
        <f t="shared" si="1"/>
        <v>0.74962419999999996</v>
      </c>
      <c r="D85" s="108" t="e">
        <f>#REF!</f>
        <v>#REF!</v>
      </c>
      <c r="E85" s="109">
        <v>40.369189375000047</v>
      </c>
      <c r="G85" s="43"/>
      <c r="H85" s="111"/>
    </row>
    <row r="86" spans="1:8" ht="15" customHeight="1" x14ac:dyDescent="0.2">
      <c r="A86" s="61">
        <v>42222.374995138889</v>
      </c>
      <c r="B86" s="43">
        <v>28</v>
      </c>
      <c r="C86" s="44">
        <f t="shared" si="1"/>
        <v>0.80728759999999999</v>
      </c>
      <c r="D86" s="108" t="e">
        <f>#REF!</f>
        <v>#REF!</v>
      </c>
      <c r="E86" s="109">
        <v>40.186447500000014</v>
      </c>
      <c r="G86" s="43"/>
      <c r="H86" s="111"/>
    </row>
    <row r="87" spans="1:8" ht="15" customHeight="1" x14ac:dyDescent="0.2">
      <c r="A87" s="61">
        <v>42222.385411747688</v>
      </c>
      <c r="B87" s="43">
        <v>25</v>
      </c>
      <c r="C87" s="44">
        <f t="shared" si="1"/>
        <v>0.72079249999999995</v>
      </c>
      <c r="D87" s="108" t="e">
        <f>#REF!</f>
        <v>#REF!</v>
      </c>
      <c r="E87" s="109">
        <v>40.003705625000009</v>
      </c>
      <c r="G87" s="43"/>
      <c r="H87" s="111"/>
    </row>
    <row r="88" spans="1:8" ht="15" customHeight="1" x14ac:dyDescent="0.2">
      <c r="A88" s="61">
        <v>42222.395828356479</v>
      </c>
      <c r="B88" s="43">
        <v>26</v>
      </c>
      <c r="C88" s="44">
        <f t="shared" si="1"/>
        <v>0.74962419999999996</v>
      </c>
      <c r="D88" s="108" t="e">
        <f>#REF!</f>
        <v>#REF!</v>
      </c>
      <c r="E88" s="109">
        <v>39.820963750000004</v>
      </c>
      <c r="G88" s="43"/>
      <c r="H88" s="111"/>
    </row>
    <row r="89" spans="1:8" ht="15" customHeight="1" x14ac:dyDescent="0.2">
      <c r="A89" s="61">
        <v>42222.406244965277</v>
      </c>
      <c r="B89" s="43">
        <v>26</v>
      </c>
      <c r="C89" s="44">
        <f t="shared" si="1"/>
        <v>0.74962419999999996</v>
      </c>
      <c r="D89" s="108" t="e">
        <f>#REF!</f>
        <v>#REF!</v>
      </c>
      <c r="E89" s="109">
        <v>39.638221875000028</v>
      </c>
      <c r="G89" s="43"/>
      <c r="H89" s="111"/>
    </row>
    <row r="90" spans="1:8" ht="15" customHeight="1" x14ac:dyDescent="0.2">
      <c r="A90" s="61">
        <v>42222.416661574076</v>
      </c>
      <c r="B90" s="43">
        <v>26</v>
      </c>
      <c r="C90" s="44">
        <f t="shared" si="1"/>
        <v>0.74962419999999996</v>
      </c>
      <c r="D90" s="108" t="e">
        <f>#REF!</f>
        <v>#REF!</v>
      </c>
      <c r="E90" s="109">
        <v>39.455479999999966</v>
      </c>
      <c r="G90" s="43"/>
      <c r="H90" s="111"/>
    </row>
    <row r="91" spans="1:8" ht="15" customHeight="1" x14ac:dyDescent="0.2">
      <c r="A91" s="61">
        <v>42222.427078182867</v>
      </c>
      <c r="B91" s="43">
        <v>25</v>
      </c>
      <c r="C91" s="44">
        <f t="shared" si="1"/>
        <v>0.72079249999999995</v>
      </c>
      <c r="D91" s="108" t="e">
        <f>#REF!</f>
        <v>#REF!</v>
      </c>
      <c r="E91" s="109">
        <v>39.272738125000046</v>
      </c>
      <c r="G91" s="43"/>
      <c r="H91" s="111"/>
    </row>
    <row r="92" spans="1:8" ht="15" customHeight="1" x14ac:dyDescent="0.2">
      <c r="A92" s="61">
        <v>42222.437494791666</v>
      </c>
      <c r="B92" s="43">
        <v>28</v>
      </c>
      <c r="C92" s="44">
        <f t="shared" si="1"/>
        <v>0.80728759999999999</v>
      </c>
      <c r="D92" s="108" t="e">
        <f>#REF!</f>
        <v>#REF!</v>
      </c>
      <c r="E92" s="109">
        <v>39.089996249999984</v>
      </c>
      <c r="G92" s="43"/>
      <c r="H92" s="111"/>
    </row>
    <row r="93" spans="1:8" ht="15" customHeight="1" x14ac:dyDescent="0.2">
      <c r="A93" s="61">
        <v>42222.447911400464</v>
      </c>
      <c r="B93" s="43">
        <v>28</v>
      </c>
      <c r="C93" s="44">
        <f t="shared" si="1"/>
        <v>0.80728759999999999</v>
      </c>
      <c r="D93" s="108" t="e">
        <f>#REF!</f>
        <v>#REF!</v>
      </c>
      <c r="E93" s="109">
        <v>38.907254375000036</v>
      </c>
      <c r="G93" s="43"/>
      <c r="H93" s="111"/>
    </row>
    <row r="94" spans="1:8" ht="15" customHeight="1" x14ac:dyDescent="0.2">
      <c r="A94" s="61">
        <v>42222.458328067129</v>
      </c>
      <c r="B94" s="43">
        <v>26</v>
      </c>
      <c r="C94" s="44">
        <f t="shared" si="1"/>
        <v>0.74962419999999996</v>
      </c>
      <c r="D94" s="108" t="e">
        <f>#REF!</f>
        <v>#REF!</v>
      </c>
      <c r="E94" s="109">
        <v>38.724512500000088</v>
      </c>
      <c r="G94" s="43"/>
      <c r="H94" s="111"/>
    </row>
    <row r="95" spans="1:8" ht="15" customHeight="1" x14ac:dyDescent="0.2">
      <c r="A95" s="61">
        <v>42222.468744733793</v>
      </c>
      <c r="B95" s="43">
        <v>28</v>
      </c>
      <c r="C95" s="44">
        <f t="shared" si="1"/>
        <v>0.80728759999999999</v>
      </c>
      <c r="D95" s="108" t="e">
        <f>#REF!</f>
        <v>#REF!</v>
      </c>
      <c r="E95" s="109">
        <v>38.541770624999998</v>
      </c>
      <c r="G95" s="43"/>
      <c r="H95" s="111"/>
    </row>
    <row r="96" spans="1:8" ht="15" customHeight="1" x14ac:dyDescent="0.2">
      <c r="A96" s="61">
        <v>42222.479161400464</v>
      </c>
      <c r="B96" s="43">
        <v>27</v>
      </c>
      <c r="C96" s="44">
        <f t="shared" si="1"/>
        <v>0.77845589999999998</v>
      </c>
      <c r="D96" s="108" t="e">
        <f>#REF!</f>
        <v>#REF!</v>
      </c>
      <c r="E96" s="109">
        <v>38.359028749999993</v>
      </c>
      <c r="G96" s="43"/>
      <c r="H96" s="111"/>
    </row>
    <row r="97" spans="1:8" ht="15" customHeight="1" x14ac:dyDescent="0.2">
      <c r="A97" s="61">
        <v>42222.489578067129</v>
      </c>
      <c r="B97" s="43">
        <v>28</v>
      </c>
      <c r="C97" s="44">
        <f t="shared" si="1"/>
        <v>0.80728759999999999</v>
      </c>
      <c r="D97" s="108" t="e">
        <f>#REF!</f>
        <v>#REF!</v>
      </c>
      <c r="E97" s="109">
        <v>38.176286874999988</v>
      </c>
      <c r="G97" s="43"/>
      <c r="H97" s="111"/>
    </row>
    <row r="98" spans="1:8" ht="15" customHeight="1" x14ac:dyDescent="0.2">
      <c r="A98" s="61">
        <v>42222.499994733793</v>
      </c>
      <c r="B98" s="43">
        <v>26</v>
      </c>
      <c r="C98" s="44">
        <f t="shared" si="1"/>
        <v>0.74962419999999996</v>
      </c>
      <c r="D98" s="108" t="e">
        <f>#REF!</f>
        <v>#REF!</v>
      </c>
      <c r="E98" s="109">
        <v>37.993544999999983</v>
      </c>
      <c r="G98" s="43"/>
      <c r="H98" s="111"/>
    </row>
    <row r="99" spans="1:8" ht="15" customHeight="1" x14ac:dyDescent="0.2">
      <c r="A99" s="61">
        <v>42222.510411342591</v>
      </c>
      <c r="B99" s="43">
        <v>26</v>
      </c>
      <c r="C99" s="44">
        <f t="shared" si="1"/>
        <v>0.74962419999999996</v>
      </c>
      <c r="D99" s="108" t="e">
        <f>#REF!</f>
        <v>#REF!</v>
      </c>
      <c r="E99" s="109">
        <v>37.810803125000035</v>
      </c>
      <c r="G99" s="43"/>
      <c r="H99" s="111"/>
    </row>
    <row r="100" spans="1:8" ht="15" customHeight="1" x14ac:dyDescent="0.2">
      <c r="A100" s="61">
        <v>42222.520828009256</v>
      </c>
      <c r="B100" s="43">
        <v>27</v>
      </c>
      <c r="C100" s="44">
        <f t="shared" si="1"/>
        <v>0.77845589999999998</v>
      </c>
      <c r="D100" s="108" t="e">
        <f>#REF!</f>
        <v>#REF!</v>
      </c>
      <c r="E100" s="109">
        <v>37.628061250000059</v>
      </c>
      <c r="G100" s="43"/>
      <c r="H100" s="111"/>
    </row>
    <row r="101" spans="1:8" ht="15" customHeight="1" x14ac:dyDescent="0.2">
      <c r="A101" s="61">
        <v>42222.531244675927</v>
      </c>
      <c r="B101" s="43">
        <v>27</v>
      </c>
      <c r="C101" s="44">
        <f t="shared" si="1"/>
        <v>0.77845589999999998</v>
      </c>
      <c r="D101" s="108" t="e">
        <f>#REF!</f>
        <v>#REF!</v>
      </c>
      <c r="E101" s="109">
        <v>37.445319374999997</v>
      </c>
      <c r="G101" s="43"/>
      <c r="H101" s="111"/>
    </row>
    <row r="102" spans="1:8" ht="15" customHeight="1" x14ac:dyDescent="0.2">
      <c r="A102" s="61">
        <v>42222.541661342591</v>
      </c>
      <c r="B102" s="43">
        <v>27</v>
      </c>
      <c r="C102" s="44">
        <f t="shared" si="1"/>
        <v>0.77845589999999998</v>
      </c>
      <c r="D102" s="108" t="e">
        <f>#REF!</f>
        <v>#REF!</v>
      </c>
      <c r="E102" s="109">
        <v>37.262577500000049</v>
      </c>
      <c r="G102" s="43"/>
      <c r="H102" s="111"/>
    </row>
    <row r="103" spans="1:8" ht="15" customHeight="1" x14ac:dyDescent="0.2">
      <c r="A103" s="61">
        <v>42222.552077893517</v>
      </c>
      <c r="B103" s="43">
        <v>26</v>
      </c>
      <c r="C103" s="44">
        <f t="shared" si="1"/>
        <v>0.74962419999999996</v>
      </c>
      <c r="D103" s="108" t="e">
        <f>#REF!</f>
        <v>#REF!</v>
      </c>
      <c r="E103" s="109">
        <v>37.079835625000044</v>
      </c>
      <c r="G103" s="43"/>
      <c r="H103" s="111"/>
    </row>
    <row r="104" spans="1:8" ht="15" customHeight="1" x14ac:dyDescent="0.2">
      <c r="A104" s="61">
        <v>42222.562494502316</v>
      </c>
      <c r="B104" s="43">
        <v>28</v>
      </c>
      <c r="C104" s="44">
        <f t="shared" si="1"/>
        <v>0.80728759999999999</v>
      </c>
      <c r="D104" s="108" t="e">
        <f>#REF!</f>
        <v>#REF!</v>
      </c>
      <c r="E104" s="109">
        <v>36.897093749999982</v>
      </c>
      <c r="G104" s="43"/>
      <c r="H104" s="111"/>
    </row>
    <row r="105" spans="1:8" ht="15" customHeight="1" x14ac:dyDescent="0.2">
      <c r="A105" s="61">
        <v>42222.572911111114</v>
      </c>
      <c r="B105" s="43">
        <v>27</v>
      </c>
      <c r="C105" s="44">
        <f t="shared" si="1"/>
        <v>0.77845589999999998</v>
      </c>
      <c r="D105" s="108" t="e">
        <f>#REF!</f>
        <v>#REF!</v>
      </c>
      <c r="E105" s="109">
        <v>36.714351875000034</v>
      </c>
      <c r="G105" s="43"/>
      <c r="H105" s="111"/>
    </row>
    <row r="106" spans="1:8" ht="15" customHeight="1" x14ac:dyDescent="0.25">
      <c r="A106" s="107">
        <v>42222.583327719905</v>
      </c>
      <c r="B106" s="51">
        <v>26</v>
      </c>
      <c r="C106" s="44">
        <f t="shared" si="1"/>
        <v>0.74962419999999996</v>
      </c>
      <c r="D106" s="108" t="e">
        <f>#REF!</f>
        <v>#REF!</v>
      </c>
      <c r="E106" s="110">
        <v>36.531610000000029</v>
      </c>
      <c r="F106" s="287" t="s">
        <v>81</v>
      </c>
      <c r="G106" s="52">
        <v>373.94439999999992</v>
      </c>
      <c r="H106" s="109">
        <v>36.531610000000029</v>
      </c>
    </row>
  </sheetData>
  <sheetProtection algorithmName="SHA-512" hashValue="4ngeMeCHHRpRiTyiwqeli99zxXvhvyzES+W66T5kzP8JSYvtj4j9GtQnQpu3v9iDUMMJKWRihkKVLaHxlbgBZg==" saltValue="bQsg+6ww2GVUqJYo1G0Y3A==" spinCount="100000" sheet="1" scenarios="1"/>
  <sortState ref="J3:M26">
    <sortCondition ref="J3:J26"/>
  </sortState>
  <mergeCells count="3">
    <mergeCell ref="D2:E2"/>
    <mergeCell ref="G2:H2"/>
    <mergeCell ref="B2:C2"/>
  </mergeCells>
  <pageMargins left="0.7" right="0.7" top="0.75" bottom="0.75" header="0.3" footer="0.3"/>
  <pageSetup scale="97" orientation="landscape" r:id="rId1"/>
  <headerFooter>
    <oddFooter>&amp;L&amp;Z&amp;F&amp;R&amp;D &amp;T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249977111117893"/>
  </sheetPr>
  <dimension ref="A1:I29"/>
  <sheetViews>
    <sheetView workbookViewId="0">
      <selection activeCell="J17" sqref="J17"/>
    </sheetView>
  </sheetViews>
  <sheetFormatPr defaultRowHeight="15" x14ac:dyDescent="0.25"/>
  <cols>
    <col min="2" max="2" width="13.140625" customWidth="1"/>
    <col min="4" max="4" width="12.42578125" customWidth="1"/>
    <col min="5" max="5" width="12" customWidth="1"/>
    <col min="6" max="6" width="20.42578125" customWidth="1"/>
  </cols>
  <sheetData>
    <row r="1" spans="1:9" ht="18.75" x14ac:dyDescent="0.3">
      <c r="A1" s="141" t="s">
        <v>297</v>
      </c>
      <c r="B1" s="141"/>
      <c r="C1" s="141"/>
      <c r="D1" s="141"/>
      <c r="E1" s="141"/>
      <c r="F1" s="141"/>
      <c r="G1" s="141"/>
      <c r="H1" s="141"/>
      <c r="I1" s="141"/>
    </row>
    <row r="3" spans="1:9" ht="67.5" customHeight="1" thickBot="1" x14ac:dyDescent="0.3">
      <c r="A3" s="403" t="s">
        <v>298</v>
      </c>
      <c r="B3" s="403"/>
      <c r="C3" s="403"/>
      <c r="D3" s="403"/>
      <c r="E3" s="403"/>
      <c r="F3" s="403"/>
      <c r="G3" s="40"/>
    </row>
    <row r="4" spans="1:9" ht="36.75" thickBot="1" x14ac:dyDescent="0.3">
      <c r="A4" s="379"/>
      <c r="B4" s="380" t="s">
        <v>299</v>
      </c>
      <c r="C4" s="380" t="s">
        <v>300</v>
      </c>
      <c r="D4" s="380" t="s">
        <v>301</v>
      </c>
      <c r="E4" s="380" t="s">
        <v>302</v>
      </c>
      <c r="F4" s="381" t="s">
        <v>303</v>
      </c>
    </row>
    <row r="5" spans="1:9" ht="27" thickBot="1" x14ac:dyDescent="0.3">
      <c r="A5" s="382" t="s">
        <v>304</v>
      </c>
      <c r="B5" s="383" t="s">
        <v>305</v>
      </c>
      <c r="C5" s="384" t="s">
        <v>306</v>
      </c>
      <c r="D5" s="384">
        <v>12.5</v>
      </c>
      <c r="E5" s="384">
        <v>9358550</v>
      </c>
      <c r="F5" s="385" t="s">
        <v>307</v>
      </c>
    </row>
    <row r="6" spans="1:9" x14ac:dyDescent="0.25">
      <c r="A6" s="396" t="s">
        <v>276</v>
      </c>
      <c r="B6" s="386" t="s">
        <v>308</v>
      </c>
      <c r="C6" s="394" t="s">
        <v>306</v>
      </c>
      <c r="D6" s="394">
        <v>16.399999999999999</v>
      </c>
      <c r="E6" s="394">
        <v>9359020</v>
      </c>
      <c r="F6" s="392" t="s">
        <v>309</v>
      </c>
    </row>
    <row r="7" spans="1:9" ht="15.75" thickBot="1" x14ac:dyDescent="0.3">
      <c r="A7" s="397"/>
      <c r="B7" s="383" t="s">
        <v>310</v>
      </c>
      <c r="C7" s="395"/>
      <c r="D7" s="395"/>
      <c r="E7" s="395"/>
      <c r="F7" s="393"/>
    </row>
    <row r="8" spans="1:9" x14ac:dyDescent="0.25">
      <c r="A8" s="397"/>
      <c r="B8" s="399" t="s">
        <v>311</v>
      </c>
      <c r="C8" s="394" t="s">
        <v>306</v>
      </c>
      <c r="D8" s="394">
        <v>63.8</v>
      </c>
      <c r="E8" s="394">
        <v>9359500</v>
      </c>
      <c r="F8" s="387" t="s">
        <v>312</v>
      </c>
    </row>
    <row r="9" spans="1:9" ht="15.75" thickBot="1" x14ac:dyDescent="0.3">
      <c r="A9" s="397"/>
      <c r="B9" s="401"/>
      <c r="C9" s="395"/>
      <c r="D9" s="395"/>
      <c r="E9" s="395"/>
      <c r="F9" s="385" t="s">
        <v>313</v>
      </c>
    </row>
    <row r="10" spans="1:9" x14ac:dyDescent="0.25">
      <c r="A10" s="397"/>
      <c r="B10" s="399" t="s">
        <v>314</v>
      </c>
      <c r="C10" s="394" t="s">
        <v>306</v>
      </c>
      <c r="D10" s="394">
        <v>94.2</v>
      </c>
      <c r="E10" s="394">
        <v>9361500</v>
      </c>
      <c r="F10" s="387" t="s">
        <v>315</v>
      </c>
    </row>
    <row r="11" spans="1:9" x14ac:dyDescent="0.25">
      <c r="A11" s="397"/>
      <c r="B11" s="400"/>
      <c r="C11" s="402"/>
      <c r="D11" s="402"/>
      <c r="E11" s="402"/>
      <c r="F11" s="387" t="s">
        <v>316</v>
      </c>
    </row>
    <row r="12" spans="1:9" ht="15.75" thickBot="1" x14ac:dyDescent="0.3">
      <c r="A12" s="397"/>
      <c r="B12" s="401"/>
      <c r="C12" s="395"/>
      <c r="D12" s="395"/>
      <c r="E12" s="395"/>
      <c r="F12" s="385" t="s">
        <v>317</v>
      </c>
    </row>
    <row r="13" spans="1:9" x14ac:dyDescent="0.25">
      <c r="A13" s="397"/>
      <c r="B13" s="386" t="s">
        <v>318</v>
      </c>
      <c r="C13" s="394" t="s">
        <v>306</v>
      </c>
      <c r="D13" s="394">
        <v>132</v>
      </c>
      <c r="E13" s="394">
        <v>9363500</v>
      </c>
      <c r="F13" s="392" t="s">
        <v>319</v>
      </c>
    </row>
    <row r="14" spans="1:9" ht="15.75" thickBot="1" x14ac:dyDescent="0.3">
      <c r="A14" s="397"/>
      <c r="B14" s="383" t="s">
        <v>320</v>
      </c>
      <c r="C14" s="395"/>
      <c r="D14" s="395"/>
      <c r="E14" s="395"/>
      <c r="F14" s="393"/>
    </row>
    <row r="15" spans="1:9" x14ac:dyDescent="0.25">
      <c r="A15" s="397"/>
      <c r="B15" s="386" t="s">
        <v>321</v>
      </c>
      <c r="C15" s="394" t="s">
        <v>322</v>
      </c>
      <c r="D15" s="394">
        <v>164.1</v>
      </c>
      <c r="E15" s="394">
        <v>9364010</v>
      </c>
      <c r="F15" s="387" t="s">
        <v>323</v>
      </c>
    </row>
    <row r="16" spans="1:9" ht="15.75" thickBot="1" x14ac:dyDescent="0.3">
      <c r="A16" s="397"/>
      <c r="B16" s="383" t="s">
        <v>324</v>
      </c>
      <c r="C16" s="395"/>
      <c r="D16" s="395"/>
      <c r="E16" s="395"/>
      <c r="F16" s="385" t="s">
        <v>325</v>
      </c>
    </row>
    <row r="17" spans="1:6" x14ac:dyDescent="0.25">
      <c r="A17" s="397"/>
      <c r="B17" s="386" t="s">
        <v>326</v>
      </c>
      <c r="C17" s="394" t="s">
        <v>322</v>
      </c>
      <c r="D17" s="394">
        <v>190.2</v>
      </c>
      <c r="E17" s="394">
        <v>9364500</v>
      </c>
      <c r="F17" s="387" t="s">
        <v>327</v>
      </c>
    </row>
    <row r="18" spans="1:6" ht="15.75" thickBot="1" x14ac:dyDescent="0.3">
      <c r="A18" s="398"/>
      <c r="B18" s="383" t="s">
        <v>328</v>
      </c>
      <c r="C18" s="395"/>
      <c r="D18" s="395"/>
      <c r="E18" s="395"/>
      <c r="F18" s="385" t="s">
        <v>329</v>
      </c>
    </row>
    <row r="19" spans="1:6" x14ac:dyDescent="0.25">
      <c r="A19" s="396" t="s">
        <v>275</v>
      </c>
      <c r="B19" s="386" t="s">
        <v>330</v>
      </c>
      <c r="C19" s="394" t="s">
        <v>322</v>
      </c>
      <c r="D19" s="394">
        <v>193</v>
      </c>
      <c r="E19" s="394">
        <v>9365000</v>
      </c>
      <c r="F19" s="387" t="s">
        <v>331</v>
      </c>
    </row>
    <row r="20" spans="1:6" ht="15.75" thickBot="1" x14ac:dyDescent="0.3">
      <c r="A20" s="397"/>
      <c r="B20" s="383" t="s">
        <v>332</v>
      </c>
      <c r="C20" s="395"/>
      <c r="D20" s="395"/>
      <c r="E20" s="395"/>
      <c r="F20" s="385" t="s">
        <v>333</v>
      </c>
    </row>
    <row r="21" spans="1:6" x14ac:dyDescent="0.25">
      <c r="A21" s="397"/>
      <c r="B21" s="386" t="s">
        <v>334</v>
      </c>
      <c r="C21" s="394" t="s">
        <v>322</v>
      </c>
      <c r="D21" s="394">
        <v>246.3</v>
      </c>
      <c r="E21" s="394">
        <v>9368000</v>
      </c>
      <c r="F21" s="392" t="s">
        <v>335</v>
      </c>
    </row>
    <row r="22" spans="1:6" ht="15.75" thickBot="1" x14ac:dyDescent="0.3">
      <c r="A22" s="397"/>
      <c r="B22" s="383" t="s">
        <v>336</v>
      </c>
      <c r="C22" s="395"/>
      <c r="D22" s="395"/>
      <c r="E22" s="395"/>
      <c r="F22" s="393"/>
    </row>
    <row r="23" spans="1:6" x14ac:dyDescent="0.25">
      <c r="A23" s="397"/>
      <c r="B23" s="386" t="s">
        <v>337</v>
      </c>
      <c r="C23" s="394" t="s">
        <v>338</v>
      </c>
      <c r="D23" s="394">
        <v>295.8</v>
      </c>
      <c r="E23" s="394">
        <v>9371010</v>
      </c>
      <c r="F23" s="387" t="s">
        <v>339</v>
      </c>
    </row>
    <row r="24" spans="1:6" ht="15.75" thickBot="1" x14ac:dyDescent="0.3">
      <c r="A24" s="397"/>
      <c r="B24" s="383" t="s">
        <v>340</v>
      </c>
      <c r="C24" s="395"/>
      <c r="D24" s="395"/>
      <c r="E24" s="395"/>
      <c r="F24" s="385" t="s">
        <v>341</v>
      </c>
    </row>
    <row r="25" spans="1:6" x14ac:dyDescent="0.25">
      <c r="A25" s="397"/>
      <c r="B25" s="386" t="s">
        <v>342</v>
      </c>
      <c r="C25" s="394" t="s">
        <v>343</v>
      </c>
      <c r="D25" s="394">
        <v>377.1</v>
      </c>
      <c r="E25" s="394">
        <v>9379500</v>
      </c>
      <c r="F25" s="387" t="s">
        <v>344</v>
      </c>
    </row>
    <row r="26" spans="1:6" ht="15.75" thickBot="1" x14ac:dyDescent="0.3">
      <c r="A26" s="397"/>
      <c r="B26" s="383" t="s">
        <v>345</v>
      </c>
      <c r="C26" s="395"/>
      <c r="D26" s="395"/>
      <c r="E26" s="395"/>
      <c r="F26" s="385" t="s">
        <v>346</v>
      </c>
    </row>
    <row r="27" spans="1:6" x14ac:dyDescent="0.25">
      <c r="A27" s="397"/>
      <c r="B27" s="386" t="s">
        <v>347</v>
      </c>
      <c r="C27" s="394" t="s">
        <v>343</v>
      </c>
      <c r="D27" s="394">
        <v>421.5</v>
      </c>
      <c r="E27" s="394">
        <v>9379500</v>
      </c>
      <c r="F27" s="387" t="s">
        <v>348</v>
      </c>
    </row>
    <row r="28" spans="1:6" ht="15.75" thickBot="1" x14ac:dyDescent="0.3">
      <c r="A28" s="398"/>
      <c r="B28" s="383" t="s">
        <v>349</v>
      </c>
      <c r="C28" s="395"/>
      <c r="D28" s="395"/>
      <c r="E28" s="395"/>
      <c r="F28" s="385" t="s">
        <v>350</v>
      </c>
    </row>
    <row r="29" spans="1:6" x14ac:dyDescent="0.25">
      <c r="A29" s="388" t="s">
        <v>351</v>
      </c>
    </row>
  </sheetData>
  <sheetProtection algorithmName="SHA-512" hashValue="RIDWHrKgCGWX7vAiPT7O3Qrmj/KoejPKBBxQRdTcwgQYtWmmB7hIlviet4Nxlf0ptuHMv4w/wN6Oix6zN/fbaQ==" saltValue="qqmo3sOFV928KDl+N1BiXg==" spinCount="100000" sheet="1" objects="1" scenarios="1"/>
  <mergeCells count="41">
    <mergeCell ref="A3:F3"/>
    <mergeCell ref="A6:A18"/>
    <mergeCell ref="C6:C7"/>
    <mergeCell ref="D6:D7"/>
    <mergeCell ref="E6:E7"/>
    <mergeCell ref="F6:F7"/>
    <mergeCell ref="B8:B9"/>
    <mergeCell ref="C8:C9"/>
    <mergeCell ref="D8:D9"/>
    <mergeCell ref="E8:E9"/>
    <mergeCell ref="B10:B12"/>
    <mergeCell ref="C10:C12"/>
    <mergeCell ref="D10:D12"/>
    <mergeCell ref="E10:E12"/>
    <mergeCell ref="C13:C14"/>
    <mergeCell ref="D13:D14"/>
    <mergeCell ref="E13:E14"/>
    <mergeCell ref="F13:F14"/>
    <mergeCell ref="C15:C16"/>
    <mergeCell ref="D15:D16"/>
    <mergeCell ref="E15:E16"/>
    <mergeCell ref="C17:C18"/>
    <mergeCell ref="D17:D18"/>
    <mergeCell ref="E17:E18"/>
    <mergeCell ref="A19:A28"/>
    <mergeCell ref="C19:C20"/>
    <mergeCell ref="D19:D20"/>
    <mergeCell ref="E19:E20"/>
    <mergeCell ref="C21:C22"/>
    <mergeCell ref="D21:D22"/>
    <mergeCell ref="E21:E22"/>
    <mergeCell ref="C27:C28"/>
    <mergeCell ref="D27:D28"/>
    <mergeCell ref="E27:E28"/>
    <mergeCell ref="F21:F22"/>
    <mergeCell ref="C23:C24"/>
    <mergeCell ref="D23:D24"/>
    <mergeCell ref="E23:E24"/>
    <mergeCell ref="C25:C26"/>
    <mergeCell ref="D25:D26"/>
    <mergeCell ref="E25:E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tint="-0.249977111117893"/>
    <pageSetUpPr fitToPage="1"/>
  </sheetPr>
  <dimension ref="A1:BT51"/>
  <sheetViews>
    <sheetView topLeftCell="A61" zoomScaleNormal="100" workbookViewId="0">
      <selection activeCell="J24" sqref="J24"/>
    </sheetView>
  </sheetViews>
  <sheetFormatPr defaultRowHeight="15" x14ac:dyDescent="0.25"/>
  <cols>
    <col min="1" max="1" width="18.140625" customWidth="1"/>
    <col min="2" max="2" width="29.85546875" customWidth="1"/>
    <col min="3" max="3" width="14.7109375" customWidth="1"/>
    <col min="4" max="4" width="11.140625" bestFit="1" customWidth="1"/>
    <col min="5" max="5" width="14.7109375" bestFit="1" customWidth="1"/>
    <col min="6" max="6" width="8.7109375" bestFit="1" customWidth="1"/>
    <col min="7" max="7" width="11.42578125" bestFit="1" customWidth="1"/>
    <col min="8" max="8" width="11.140625" bestFit="1" customWidth="1"/>
    <col min="9" max="9" width="11" bestFit="1" customWidth="1"/>
    <col min="10" max="10" width="22.42578125" customWidth="1"/>
    <col min="11" max="11" width="12.5703125" customWidth="1"/>
    <col min="12" max="12" width="10.5703125" bestFit="1" customWidth="1"/>
    <col min="13" max="13" width="10.7109375" bestFit="1" customWidth="1"/>
    <col min="14" max="14" width="12.42578125" customWidth="1"/>
    <col min="15" max="15" width="10.42578125" bestFit="1" customWidth="1"/>
    <col min="16" max="16" width="7.85546875" bestFit="1" customWidth="1"/>
    <col min="17" max="17" width="8.140625" bestFit="1" customWidth="1"/>
    <col min="19" max="19" width="8.85546875" bestFit="1" customWidth="1"/>
    <col min="20" max="20" width="6" bestFit="1" customWidth="1"/>
    <col min="21" max="21" width="7.28515625" bestFit="1" customWidth="1"/>
    <col min="22" max="22" width="10.5703125" bestFit="1" customWidth="1"/>
    <col min="23" max="23" width="7.5703125" bestFit="1" customWidth="1"/>
    <col min="24" max="24" width="9.7109375" bestFit="1" customWidth="1"/>
    <col min="25" max="25" width="12.28515625" customWidth="1"/>
    <col min="26" max="26" width="7.140625" bestFit="1" customWidth="1"/>
    <col min="27" max="27" width="10.5703125" bestFit="1" customWidth="1"/>
    <col min="28" max="28" width="5.85546875" bestFit="1" customWidth="1"/>
    <col min="30" max="30" width="7.85546875" bestFit="1" customWidth="1"/>
    <col min="31" max="32" width="7" bestFit="1" customWidth="1"/>
    <col min="33" max="33" width="7.28515625" bestFit="1" customWidth="1"/>
    <col min="34" max="34" width="8.28515625" bestFit="1" customWidth="1"/>
    <col min="35" max="35" width="7.5703125" bestFit="1" customWidth="1"/>
  </cols>
  <sheetData>
    <row r="1" spans="1:72" ht="26.25" customHeight="1" x14ac:dyDescent="0.3">
      <c r="A1" s="141" t="s">
        <v>221</v>
      </c>
      <c r="B1" s="141"/>
      <c r="L1" s="313" t="s">
        <v>228</v>
      </c>
    </row>
    <row r="2" spans="1:72" ht="26.25" customHeight="1" x14ac:dyDescent="0.3">
      <c r="A2" s="141"/>
      <c r="B2" s="141"/>
      <c r="G2" s="404" t="s">
        <v>226</v>
      </c>
      <c r="H2" s="404"/>
      <c r="I2" s="404"/>
      <c r="J2" s="404"/>
      <c r="L2" s="405" t="s">
        <v>227</v>
      </c>
      <c r="M2" s="405"/>
      <c r="N2" s="405"/>
      <c r="O2" s="405"/>
      <c r="P2" s="405"/>
      <c r="Q2" s="405"/>
      <c r="R2" s="405"/>
      <c r="S2" s="405"/>
      <c r="T2" s="405"/>
      <c r="U2" s="405"/>
      <c r="V2" s="405"/>
      <c r="W2" s="405"/>
      <c r="X2" s="405"/>
      <c r="Y2" s="405"/>
      <c r="Z2" s="405"/>
      <c r="AA2" s="405"/>
      <c r="AB2" s="405"/>
      <c r="AC2" s="405"/>
      <c r="AD2" s="405"/>
      <c r="AE2" s="405"/>
      <c r="AF2" s="405"/>
      <c r="AG2" s="405"/>
      <c r="AH2" s="405"/>
      <c r="AI2" s="405"/>
    </row>
    <row r="3" spans="1:72" s="142" customFormat="1" ht="41.25" customHeight="1" x14ac:dyDescent="0.25">
      <c r="A3" s="142" t="s">
        <v>99</v>
      </c>
      <c r="B3" s="142" t="s">
        <v>100</v>
      </c>
      <c r="D3" s="142" t="s">
        <v>235</v>
      </c>
      <c r="E3" s="142" t="s">
        <v>231</v>
      </c>
      <c r="F3" s="143" t="s">
        <v>26</v>
      </c>
      <c r="G3" s="142" t="s">
        <v>70</v>
      </c>
      <c r="H3" s="142" t="s">
        <v>51</v>
      </c>
      <c r="I3" s="142" t="s">
        <v>29</v>
      </c>
      <c r="J3" s="142" t="s">
        <v>39</v>
      </c>
      <c r="K3"/>
      <c r="L3" s="142" t="s">
        <v>0</v>
      </c>
      <c r="M3" s="142" t="s">
        <v>1</v>
      </c>
      <c r="N3" s="142" t="s">
        <v>2</v>
      </c>
      <c r="O3" s="142" t="s">
        <v>3</v>
      </c>
      <c r="P3" s="142" t="s">
        <v>4</v>
      </c>
      <c r="Q3" s="142" t="s">
        <v>5</v>
      </c>
      <c r="R3" s="142" t="s">
        <v>6</v>
      </c>
      <c r="S3" s="142" t="s">
        <v>7</v>
      </c>
      <c r="T3" s="142" t="s">
        <v>8</v>
      </c>
      <c r="U3" s="142" t="s">
        <v>9</v>
      </c>
      <c r="V3" s="142" t="s">
        <v>10</v>
      </c>
      <c r="W3" s="142" t="s">
        <v>11</v>
      </c>
      <c r="X3" s="142" t="s">
        <v>12</v>
      </c>
      <c r="Y3" s="142" t="s">
        <v>13</v>
      </c>
      <c r="Z3" s="142" t="s">
        <v>14</v>
      </c>
      <c r="AA3" s="142" t="s">
        <v>15</v>
      </c>
      <c r="AB3" s="142" t="s">
        <v>16</v>
      </c>
      <c r="AC3" s="142" t="s">
        <v>17</v>
      </c>
      <c r="AD3" s="142" t="s">
        <v>18</v>
      </c>
      <c r="AE3" s="142" t="s">
        <v>19</v>
      </c>
      <c r="AF3" s="142" t="s">
        <v>20</v>
      </c>
      <c r="AG3" s="142" t="s">
        <v>21</v>
      </c>
      <c r="AH3" s="142" t="s">
        <v>22</v>
      </c>
      <c r="AI3" s="142" t="s">
        <v>23</v>
      </c>
      <c r="AM3"/>
      <c r="AN3"/>
      <c r="AO3"/>
      <c r="AP3"/>
      <c r="AQ3"/>
      <c r="AR3"/>
      <c r="AS3"/>
      <c r="AT3"/>
      <c r="AU3"/>
      <c r="AV3"/>
      <c r="AW3"/>
      <c r="AX3"/>
      <c r="AY3"/>
      <c r="AZ3"/>
      <c r="BA3"/>
      <c r="BB3"/>
      <c r="BC3"/>
      <c r="BD3"/>
      <c r="BE3"/>
      <c r="BF3"/>
      <c r="BG3"/>
      <c r="BH3"/>
      <c r="BI3"/>
      <c r="BJ3"/>
      <c r="BK3"/>
      <c r="BL3"/>
      <c r="BM3"/>
      <c r="BN3"/>
      <c r="BO3"/>
      <c r="BS3" s="144"/>
      <c r="BT3" s="144"/>
    </row>
    <row r="4" spans="1:72" x14ac:dyDescent="0.25">
      <c r="E4" s="145"/>
    </row>
    <row r="5" spans="1:72" s="294" customFormat="1" x14ac:dyDescent="0.25">
      <c r="A5" s="294" t="s">
        <v>101</v>
      </c>
      <c r="B5" s="294" t="s">
        <v>111</v>
      </c>
      <c r="D5" s="294">
        <v>12.5</v>
      </c>
      <c r="E5" s="90">
        <v>42221.531249826388</v>
      </c>
      <c r="F5" s="294">
        <v>120</v>
      </c>
      <c r="G5" s="135">
        <v>43101.410136000006</v>
      </c>
      <c r="H5" s="135">
        <v>39682.958136000008</v>
      </c>
      <c r="I5" s="135">
        <v>1294.208136</v>
      </c>
      <c r="J5" s="135">
        <v>3228.4519999999998</v>
      </c>
      <c r="K5"/>
      <c r="L5" s="135">
        <v>3335.85</v>
      </c>
      <c r="M5" s="135">
        <v>1.13313</v>
      </c>
      <c r="N5" s="135">
        <v>29.0519</v>
      </c>
      <c r="O5" s="135">
        <v>34.346899999999998</v>
      </c>
      <c r="P5" s="135">
        <v>0.47655000000000003</v>
      </c>
      <c r="Q5" s="135">
        <v>0.58245000000000002</v>
      </c>
      <c r="R5" s="135">
        <v>1602.62</v>
      </c>
      <c r="S5" s="135">
        <v>2.4921799999999998</v>
      </c>
      <c r="T5" s="135">
        <v>1.3555200000000001</v>
      </c>
      <c r="U5" s="135">
        <v>129.55100000000002</v>
      </c>
      <c r="V5" s="135">
        <v>35052.9</v>
      </c>
      <c r="W5" s="135">
        <v>631.87</v>
      </c>
      <c r="X5" s="135">
        <v>984.86999999999989</v>
      </c>
      <c r="Y5" s="135">
        <v>275.33999999999997</v>
      </c>
      <c r="Z5" s="135">
        <v>6.7775999999999989E-2</v>
      </c>
      <c r="AA5" s="135">
        <v>7.0952999999999991</v>
      </c>
      <c r="AB5" s="135">
        <v>0.97428000000000003</v>
      </c>
      <c r="AC5" s="135">
        <v>748.36</v>
      </c>
      <c r="AD5" s="135">
        <v>0.88249999999999995</v>
      </c>
      <c r="AE5" s="135">
        <v>3.9183000000000003</v>
      </c>
      <c r="AF5" s="135">
        <v>82.60199999999999</v>
      </c>
      <c r="AG5" s="135">
        <v>0.44124999999999998</v>
      </c>
      <c r="AH5" s="135">
        <v>19.309099999999997</v>
      </c>
      <c r="AI5" s="135">
        <v>155.32</v>
      </c>
      <c r="AJ5" s="135"/>
    </row>
    <row r="6" spans="1:72" s="294" customFormat="1" x14ac:dyDescent="0.25">
      <c r="A6" s="294" t="s">
        <v>59</v>
      </c>
      <c r="B6" s="294" t="s">
        <v>102</v>
      </c>
      <c r="D6" s="294">
        <v>16.399999999999999</v>
      </c>
      <c r="E6" s="90">
        <v>42221.604166666664</v>
      </c>
      <c r="F6" s="294">
        <v>267</v>
      </c>
      <c r="G6" s="135">
        <v>12554.760545033419</v>
      </c>
      <c r="H6" s="135">
        <v>11582.880545033418</v>
      </c>
      <c r="I6" s="135">
        <v>396.05210550045558</v>
      </c>
      <c r="J6" s="135">
        <v>971.87999999999988</v>
      </c>
      <c r="K6"/>
      <c r="L6" s="135">
        <v>967.97732943893686</v>
      </c>
      <c r="M6" s="135">
        <v>0.20222368258304921</v>
      </c>
      <c r="N6" s="135">
        <v>8.4750069559041723</v>
      </c>
      <c r="O6" s="135">
        <v>11.405415697683974</v>
      </c>
      <c r="P6" s="135">
        <v>0.14883663038112421</v>
      </c>
      <c r="Q6" s="135">
        <v>0.22891720868401169</v>
      </c>
      <c r="R6" s="135">
        <v>551.04</v>
      </c>
      <c r="S6" s="135">
        <v>0.40444736516609842</v>
      </c>
      <c r="T6" s="135">
        <v>0.43761204910971846</v>
      </c>
      <c r="U6" s="135">
        <v>37.537608474957707</v>
      </c>
      <c r="V6" s="135">
        <v>10218.851110094027</v>
      </c>
      <c r="W6" s="135">
        <v>182.83582377526088</v>
      </c>
      <c r="X6" s="135">
        <v>234.07999999999996</v>
      </c>
      <c r="Y6" s="135">
        <v>98.685157100528002</v>
      </c>
      <c r="Z6" s="135">
        <v>3.3811799727885821E-3</v>
      </c>
      <c r="AA6" s="135">
        <v>2.1678378772902875</v>
      </c>
      <c r="AB6" s="135">
        <v>0.29507580997786642</v>
      </c>
      <c r="AC6" s="135">
        <v>160.16</v>
      </c>
      <c r="AD6" s="135">
        <v>0.40444736516609842</v>
      </c>
      <c r="AE6" s="135">
        <v>1.2052531481949731</v>
      </c>
      <c r="AF6" s="135">
        <v>26.599999999999998</v>
      </c>
      <c r="AG6" s="135">
        <v>0.20222368258304921</v>
      </c>
      <c r="AH6" s="135">
        <v>5.4762173243489727</v>
      </c>
      <c r="AI6" s="135">
        <v>45.936620172662735</v>
      </c>
      <c r="AJ6" s="178"/>
    </row>
    <row r="7" spans="1:72" s="294" customFormat="1" x14ac:dyDescent="0.25">
      <c r="A7" s="294" t="s">
        <v>59</v>
      </c>
      <c r="B7" s="293" t="s">
        <v>148</v>
      </c>
      <c r="C7" s="293"/>
      <c r="D7" s="294">
        <v>64</v>
      </c>
      <c r="E7" s="90">
        <v>42222.31250162037</v>
      </c>
      <c r="F7" s="37">
        <v>635</v>
      </c>
      <c r="G7" s="135">
        <v>650.02864719109391</v>
      </c>
      <c r="H7" s="135">
        <v>520.95064719109382</v>
      </c>
      <c r="I7" s="135">
        <v>17.393662722271642</v>
      </c>
      <c r="J7" s="135">
        <v>129.078</v>
      </c>
      <c r="K7"/>
      <c r="L7" s="135">
        <v>61.110095205269289</v>
      </c>
      <c r="M7" s="135">
        <v>2.8052592498717738E-2</v>
      </c>
      <c r="N7" s="135">
        <v>0.33815170868862382</v>
      </c>
      <c r="O7" s="135">
        <v>0.48070020311873118</v>
      </c>
      <c r="P7" s="135">
        <v>6.6677770110017557E-3</v>
      </c>
      <c r="Q7" s="135">
        <v>8.6413262320170735E-3</v>
      </c>
      <c r="R7" s="135">
        <v>87.3</v>
      </c>
      <c r="S7" s="135">
        <v>1.7620975187636775E-2</v>
      </c>
      <c r="T7" s="135">
        <v>1.8043878592140055E-2</v>
      </c>
      <c r="U7" s="135">
        <v>1.4743941328711605</v>
      </c>
      <c r="V7" s="135">
        <v>442.44688926355286</v>
      </c>
      <c r="W7" s="135">
        <v>7.2039915121829079</v>
      </c>
      <c r="X7" s="135">
        <v>21.78</v>
      </c>
      <c r="Y7" s="135">
        <v>4.285421165633263</v>
      </c>
      <c r="Z7" s="135">
        <v>2.1427105828166317E-4</v>
      </c>
      <c r="AA7" s="135">
        <v>9.4307459204232003E-2</v>
      </c>
      <c r="AB7" s="135">
        <v>2.7077288743316278E-2</v>
      </c>
      <c r="AC7" s="135">
        <v>15.120000000000001</v>
      </c>
      <c r="AD7" s="135">
        <v>1.7620975187636775E-2</v>
      </c>
      <c r="AE7" s="135">
        <v>5.3285828967413601E-2</v>
      </c>
      <c r="AF7" s="135">
        <v>4.8780000000000001</v>
      </c>
      <c r="AG7" s="135">
        <v>8.8104875938183874E-3</v>
      </c>
      <c r="AH7" s="135">
        <v>0.24246461858188198</v>
      </c>
      <c r="AI7" s="135">
        <v>3.0881965209189151</v>
      </c>
    </row>
    <row r="8" spans="1:72" s="294" customFormat="1" x14ac:dyDescent="0.25">
      <c r="A8" s="294" t="s">
        <v>59</v>
      </c>
      <c r="B8" s="294" t="s">
        <v>147</v>
      </c>
      <c r="D8" s="294">
        <v>94.2</v>
      </c>
      <c r="E8" s="90">
        <v>42223.052084027775</v>
      </c>
      <c r="F8" s="37">
        <v>631</v>
      </c>
      <c r="G8" s="135">
        <v>520.01653703787269</v>
      </c>
      <c r="H8" s="135">
        <v>217.80463573163169</v>
      </c>
      <c r="I8" s="135">
        <v>7.5938539616098524</v>
      </c>
      <c r="J8" s="135">
        <v>302.21190130624086</v>
      </c>
      <c r="K8"/>
      <c r="L8" s="135">
        <v>28.215265492860578</v>
      </c>
      <c r="M8" s="135">
        <v>1.5573216331285708E-2</v>
      </c>
      <c r="N8" s="135">
        <v>0.137320553633727</v>
      </c>
      <c r="O8" s="135">
        <v>0.31297628937632438</v>
      </c>
      <c r="P8" s="135">
        <v>1.5119627506102631E-3</v>
      </c>
      <c r="Q8" s="135">
        <v>5.0998743572171577E-3</v>
      </c>
      <c r="R8" s="135">
        <v>212.47024673439765</v>
      </c>
      <c r="S8" s="135">
        <v>1.1868907592290565E-2</v>
      </c>
      <c r="T8" s="135">
        <v>7.741249283124545E-3</v>
      </c>
      <c r="U8" s="135">
        <v>0.65198393743246796</v>
      </c>
      <c r="V8" s="135">
        <v>181.99551627716127</v>
      </c>
      <c r="W8" s="135">
        <v>2.9152099040421895</v>
      </c>
      <c r="X8" s="135">
        <v>39.767779390420891</v>
      </c>
      <c r="Y8" s="135">
        <v>1.9099529455460331</v>
      </c>
      <c r="Z8" s="135">
        <v>3.2129208450468085E-4</v>
      </c>
      <c r="AA8" s="135">
        <v>3.9008638965744781E-2</v>
      </c>
      <c r="AB8" s="135">
        <v>5.5867482276246603E-3</v>
      </c>
      <c r="AC8" s="135">
        <v>20.635703918722783</v>
      </c>
      <c r="AD8" s="135">
        <v>1.0084791546570451E-2</v>
      </c>
      <c r="AE8" s="135">
        <v>2.4644992834947286E-2</v>
      </c>
      <c r="AF8" s="135">
        <v>29.338171262699561</v>
      </c>
      <c r="AG8" s="135">
        <v>1.8899534382628284E-3</v>
      </c>
      <c r="AH8" s="135">
        <v>9.1927335237103974E-2</v>
      </c>
      <c r="AI8" s="135">
        <v>1.4511513689298683</v>
      </c>
    </row>
    <row r="9" spans="1:72" s="294" customFormat="1" x14ac:dyDescent="0.25">
      <c r="A9" s="294" t="s">
        <v>59</v>
      </c>
      <c r="B9" s="294" t="s">
        <v>103</v>
      </c>
      <c r="D9" s="294">
        <v>132</v>
      </c>
      <c r="E9" s="90">
        <v>42223.604166666664</v>
      </c>
      <c r="F9" s="294">
        <v>697</v>
      </c>
      <c r="G9" s="135">
        <v>211.25144877186366</v>
      </c>
      <c r="H9" s="135">
        <v>103.12039481186366</v>
      </c>
      <c r="I9" s="135">
        <v>3.4935816716917572</v>
      </c>
      <c r="J9" s="135">
        <v>108.13105396</v>
      </c>
      <c r="K9"/>
      <c r="L9" s="135">
        <v>15.800400797978588</v>
      </c>
      <c r="M9" s="135">
        <v>7.4646753689811196E-3</v>
      </c>
      <c r="N9" s="135">
        <v>6.1351901760391292E-2</v>
      </c>
      <c r="O9" s="135">
        <v>0.18800318107876735</v>
      </c>
      <c r="P9" s="135">
        <v>1.0023992638346075E-3</v>
      </c>
      <c r="Q9" s="135">
        <v>2.1327643911374628E-3</v>
      </c>
      <c r="R9" s="135">
        <v>74.400000000000006</v>
      </c>
      <c r="S9" s="135">
        <v>5.9717402951848953E-3</v>
      </c>
      <c r="T9" s="135">
        <v>3.4764059575540639E-3</v>
      </c>
      <c r="U9" s="135">
        <v>0.26528580958365144</v>
      </c>
      <c r="V9" s="135">
        <v>83.826412342193322</v>
      </c>
      <c r="W9" s="135">
        <v>1.2983650656232497</v>
      </c>
      <c r="X9" s="135">
        <v>12.718993200000002</v>
      </c>
      <c r="Y9" s="135">
        <v>0.84457469889043535</v>
      </c>
      <c r="Z9" s="135">
        <v>2.0000000000000001E-4</v>
      </c>
      <c r="AA9" s="135">
        <v>1.7915220885554691E-2</v>
      </c>
      <c r="AB9" s="135">
        <v>3.4000862476662778E-3</v>
      </c>
      <c r="AC9" s="135">
        <v>8.3319927599999986</v>
      </c>
      <c r="AD9" s="135">
        <v>2.9858701475924477E-3</v>
      </c>
      <c r="AE9" s="135">
        <v>9.4481462527389592E-3</v>
      </c>
      <c r="AF9" s="135">
        <v>12.680067999999999</v>
      </c>
      <c r="AG9" s="135">
        <v>5.331910977843657E-4</v>
      </c>
      <c r="AH9" s="135">
        <v>4.2761926042306123E-2</v>
      </c>
      <c r="AI9" s="135">
        <v>0.73870858880491697</v>
      </c>
    </row>
    <row r="10" spans="1:72" s="294" customFormat="1" x14ac:dyDescent="0.25">
      <c r="A10" s="294" t="s">
        <v>59</v>
      </c>
      <c r="B10" s="294" t="s">
        <v>146</v>
      </c>
      <c r="D10" s="294">
        <v>164.1</v>
      </c>
      <c r="E10" s="90">
        <v>42224.052082349539</v>
      </c>
      <c r="F10" s="294">
        <v>772</v>
      </c>
      <c r="G10" s="135">
        <v>243.21512043377365</v>
      </c>
      <c r="H10" s="135">
        <v>63.551925436669137</v>
      </c>
      <c r="I10" s="135">
        <v>2.7270786449008639</v>
      </c>
      <c r="J10" s="135">
        <v>179.66319499710454</v>
      </c>
      <c r="K10"/>
      <c r="L10" s="135">
        <v>9.2255777542743651</v>
      </c>
      <c r="M10" s="135">
        <v>4.7198056970265958E-3</v>
      </c>
      <c r="N10" s="135">
        <v>3.7291172982166991E-2</v>
      </c>
      <c r="O10" s="135">
        <v>0.30521410174105323</v>
      </c>
      <c r="P10" s="135">
        <v>9.1249576809180862E-4</v>
      </c>
      <c r="Q10" s="135">
        <v>1.730595422243085E-3</v>
      </c>
      <c r="R10" s="135">
        <v>127.67003557981683</v>
      </c>
      <c r="S10" s="135">
        <v>5.3491131232968085E-3</v>
      </c>
      <c r="T10" s="135">
        <v>4.0904982707563832E-3</v>
      </c>
      <c r="U10" s="135">
        <v>0.16085601046429557</v>
      </c>
      <c r="V10" s="135">
        <v>51.599269037493904</v>
      </c>
      <c r="W10" s="135">
        <v>0.78764594840759139</v>
      </c>
      <c r="X10" s="135">
        <v>17.392729484786635</v>
      </c>
      <c r="Y10" s="135">
        <v>0.81809965415127672</v>
      </c>
      <c r="Z10" s="135">
        <v>2.517229705080851E-4</v>
      </c>
      <c r="AA10" s="135">
        <v>1.2586148525404255E-2</v>
      </c>
      <c r="AB10" s="135">
        <v>6.2920866747288751E-2</v>
      </c>
      <c r="AC10" s="135">
        <v>6.8460743716713361</v>
      </c>
      <c r="AD10" s="135">
        <v>1.8249915361836172E-3</v>
      </c>
      <c r="AE10" s="135">
        <v>5.0344594101617022E-3</v>
      </c>
      <c r="AF10" s="135">
        <v>27.75435556082974</v>
      </c>
      <c r="AG10" s="135">
        <v>3.7758445576212767E-4</v>
      </c>
      <c r="AH10" s="135">
        <v>3.146537131351064E-2</v>
      </c>
      <c r="AI10" s="135">
        <v>0.4867081039142459</v>
      </c>
    </row>
    <row r="11" spans="1:72" s="293" customFormat="1" x14ac:dyDescent="0.25">
      <c r="A11" s="219" t="s">
        <v>59</v>
      </c>
      <c r="B11" s="219" t="s">
        <v>145</v>
      </c>
      <c r="C11" s="219"/>
      <c r="D11" s="219">
        <v>190.2</v>
      </c>
      <c r="E11" s="92">
        <v>42224.364584374998</v>
      </c>
      <c r="F11" s="219">
        <v>763</v>
      </c>
      <c r="G11" s="312">
        <v>254.85682418400577</v>
      </c>
      <c r="H11" s="312">
        <v>64.08135</v>
      </c>
      <c r="I11" s="312">
        <v>2.594850000000001</v>
      </c>
      <c r="J11" s="312">
        <v>190.77547418400579</v>
      </c>
      <c r="K11"/>
      <c r="L11" s="312">
        <v>6.7364999999999995</v>
      </c>
      <c r="M11" s="312">
        <v>3.9449999999999997E-3</v>
      </c>
      <c r="N11" s="312">
        <v>3.9495000000000002E-2</v>
      </c>
      <c r="O11" s="312">
        <v>0.27103499999999997</v>
      </c>
      <c r="P11" s="312">
        <v>8.0999999999999996E-4</v>
      </c>
      <c r="Q11" s="312">
        <v>1.3649999999999999E-3</v>
      </c>
      <c r="R11" s="312">
        <v>133.01078877370921</v>
      </c>
      <c r="S11" s="312">
        <v>5.8650000000000004E-3</v>
      </c>
      <c r="T11" s="312">
        <v>4.0499999999999998E-3</v>
      </c>
      <c r="U11" s="312">
        <v>0.17005500000000001</v>
      </c>
      <c r="V11" s="312">
        <v>54.75</v>
      </c>
      <c r="W11" s="312">
        <v>0.82800000000000007</v>
      </c>
      <c r="X11" s="312">
        <v>18.241479603251548</v>
      </c>
      <c r="Y11" s="312">
        <v>0.67274999999999996</v>
      </c>
      <c r="Z11" s="218">
        <v>0</v>
      </c>
      <c r="AA11" s="218">
        <v>9.9150000000000002E-3</v>
      </c>
      <c r="AB11" s="218">
        <v>5.4749999999999998E-3</v>
      </c>
      <c r="AC11" s="218">
        <v>7.2205856762870715</v>
      </c>
      <c r="AD11" s="218">
        <v>1.905E-3</v>
      </c>
      <c r="AE11" s="218">
        <v>5.4149999999999997E-3</v>
      </c>
      <c r="AF11" s="218">
        <v>32.302620130757951</v>
      </c>
      <c r="AG11" s="218">
        <v>2.8499999999999999E-4</v>
      </c>
      <c r="AH11" s="218">
        <v>3.0434999999999997E-2</v>
      </c>
      <c r="AI11" s="218">
        <v>0.54405000000000003</v>
      </c>
    </row>
    <row r="12" spans="1:72" s="294" customFormat="1" x14ac:dyDescent="0.25">
      <c r="A12" s="219" t="s">
        <v>104</v>
      </c>
      <c r="B12" s="219" t="s">
        <v>162</v>
      </c>
      <c r="C12" s="219"/>
      <c r="D12" s="219">
        <v>193</v>
      </c>
      <c r="E12" s="92">
        <v>42224.447915567129</v>
      </c>
      <c r="F12" s="219">
        <v>1670</v>
      </c>
      <c r="G12" s="312">
        <v>173.14387027200004</v>
      </c>
      <c r="H12" s="312">
        <v>60.581670271999997</v>
      </c>
      <c r="I12" s="312">
        <v>1.8506702720000021</v>
      </c>
      <c r="J12" s="312">
        <v>112.56220000000003</v>
      </c>
      <c r="K12"/>
      <c r="L12" s="312">
        <v>24.36</v>
      </c>
      <c r="M12" s="312">
        <v>2.0299999999999997E-3</v>
      </c>
      <c r="N12" s="312">
        <v>1.3194999999999998E-2</v>
      </c>
      <c r="O12" s="312">
        <v>0.60899999999999987</v>
      </c>
      <c r="P12" s="312">
        <v>2.0299999999999997E-3</v>
      </c>
      <c r="Q12" s="312">
        <v>3.045E-3</v>
      </c>
      <c r="R12" s="312">
        <v>66.40300000000002</v>
      </c>
      <c r="S12" s="312">
        <v>1.3194999999999998E-2</v>
      </c>
      <c r="T12" s="312">
        <v>1.0149999999999999E-2</v>
      </c>
      <c r="U12" s="312">
        <v>6.0899999999999989E-2</v>
      </c>
      <c r="V12" s="312">
        <v>35.524999999999999</v>
      </c>
      <c r="W12" s="312">
        <v>0.31464999999999999</v>
      </c>
      <c r="X12" s="312">
        <v>13.325999999999995</v>
      </c>
      <c r="Y12" s="312">
        <v>0.82214999999999994</v>
      </c>
      <c r="Z12" s="218">
        <v>8.1199999999999995E-5</v>
      </c>
      <c r="AA12" s="218">
        <v>4.0599999999999994E-3</v>
      </c>
      <c r="AB12" s="218">
        <v>1.57325E-2</v>
      </c>
      <c r="AC12" s="218">
        <v>8.3556000000000026</v>
      </c>
      <c r="AD12" s="315">
        <v>1.7051999999999998E-3</v>
      </c>
      <c r="AE12" s="315">
        <v>2.0299999999999997E-3</v>
      </c>
      <c r="AF12" s="218">
        <v>24.477600000000006</v>
      </c>
      <c r="AG12" s="218">
        <v>3.5321999999999996E-4</v>
      </c>
      <c r="AH12" s="218">
        <v>4.6689999999999995E-2</v>
      </c>
      <c r="AI12" s="218">
        <v>0.18269999999999997</v>
      </c>
    </row>
    <row r="13" spans="1:72" s="294" customFormat="1" x14ac:dyDescent="0.25">
      <c r="A13" s="294" t="s">
        <v>104</v>
      </c>
      <c r="B13" s="294" t="s">
        <v>159</v>
      </c>
      <c r="D13" s="294">
        <v>246.4</v>
      </c>
      <c r="E13" s="90">
        <v>42225.041667997684</v>
      </c>
      <c r="F13" s="37">
        <v>3330</v>
      </c>
      <c r="G13" s="135">
        <v>175.02252778693628</v>
      </c>
      <c r="H13" s="135">
        <v>75.830609771357729</v>
      </c>
      <c r="I13" s="135">
        <v>1.930184239442859</v>
      </c>
      <c r="J13" s="135">
        <v>99.191918015578523</v>
      </c>
      <c r="K13"/>
      <c r="L13" s="218">
        <v>35.04</v>
      </c>
      <c r="M13" s="218">
        <v>1.7999999999999998E-4</v>
      </c>
      <c r="N13" s="218">
        <v>1.2215134615384612E-2</v>
      </c>
      <c r="O13" s="218">
        <v>0.6</v>
      </c>
      <c r="P13" s="218">
        <v>2E-3</v>
      </c>
      <c r="Q13" s="218">
        <v>7.3999999999999999E-4</v>
      </c>
      <c r="R13" s="218">
        <v>54.44718404255314</v>
      </c>
      <c r="S13" s="218">
        <v>1.3299999999999999E-2</v>
      </c>
      <c r="T13" s="218">
        <v>1.2999999999999999E-2</v>
      </c>
      <c r="U13" s="218">
        <v>6.2128500000000003E-2</v>
      </c>
      <c r="V13" s="218">
        <v>35</v>
      </c>
      <c r="W13" s="218">
        <v>0.17</v>
      </c>
      <c r="X13" s="218">
        <v>8.9222716543072966</v>
      </c>
      <c r="Y13" s="218">
        <v>0.82</v>
      </c>
      <c r="Z13" s="218">
        <v>5.0000000000000004E-6</v>
      </c>
      <c r="AA13" s="218">
        <v>4.1000000000000003E-3</v>
      </c>
      <c r="AB13" s="218">
        <v>1.57325E-2</v>
      </c>
      <c r="AC13" s="218">
        <v>3.9681358634792367</v>
      </c>
      <c r="AD13" s="315">
        <v>1.7051999999999998E-3</v>
      </c>
      <c r="AE13" s="315">
        <v>1E-3</v>
      </c>
      <c r="AF13" s="218">
        <v>31.854326455238855</v>
      </c>
      <c r="AG13" s="218">
        <v>5.3764277290720109E-4</v>
      </c>
      <c r="AH13" s="218">
        <v>4.6482181818181825E-2</v>
      </c>
      <c r="AI13" s="218">
        <v>0.18225899999999998</v>
      </c>
    </row>
    <row r="14" spans="1:72" s="294" customFormat="1" x14ac:dyDescent="0.25">
      <c r="A14" s="294" t="s">
        <v>104</v>
      </c>
      <c r="B14" s="294" t="s">
        <v>151</v>
      </c>
      <c r="D14" s="294">
        <v>295.8</v>
      </c>
      <c r="E14" s="90">
        <v>42226.34375</v>
      </c>
      <c r="F14" s="294">
        <v>2090</v>
      </c>
      <c r="G14" s="135">
        <v>170.44948499999995</v>
      </c>
      <c r="H14" s="135">
        <v>81.749484999999993</v>
      </c>
      <c r="I14" s="135">
        <v>3.1394849999999934</v>
      </c>
      <c r="J14" s="135">
        <v>88.7</v>
      </c>
      <c r="K14"/>
      <c r="L14" s="218">
        <v>33.484615384615374</v>
      </c>
      <c r="M14" s="218">
        <v>4.5330769230769225E-4</v>
      </c>
      <c r="N14" s="218">
        <v>1.2623076923076926E-2</v>
      </c>
      <c r="O14" s="218">
        <v>0.62723076923076948</v>
      </c>
      <c r="P14" s="218">
        <v>2.3338461538461542E-3</v>
      </c>
      <c r="Q14" s="218">
        <v>5.3915384615384611E-4</v>
      </c>
      <c r="R14" s="218">
        <v>50.83</v>
      </c>
      <c r="S14" s="218">
        <v>1.7676923076923069E-2</v>
      </c>
      <c r="T14" s="218">
        <v>1.5507692307692314E-2</v>
      </c>
      <c r="U14" s="218">
        <v>3.0742307692307694E-2</v>
      </c>
      <c r="V14" s="218">
        <v>31.984615384615374</v>
      </c>
      <c r="W14" s="218">
        <v>0.16438461538461538</v>
      </c>
      <c r="X14" s="218">
        <v>6.88</v>
      </c>
      <c r="Y14" s="218">
        <v>0.93384615384615399</v>
      </c>
      <c r="Z14" s="218">
        <v>8.0000000000000007E-5</v>
      </c>
      <c r="AA14" s="218">
        <v>2.0300000000000001E-3</v>
      </c>
      <c r="AB14" s="218">
        <v>2.1615384615384606E-2</v>
      </c>
      <c r="AC14" s="218">
        <v>2.64</v>
      </c>
      <c r="AD14" s="315">
        <v>1.0284615384615386E-3</v>
      </c>
      <c r="AE14" s="315">
        <v>1.1869230769230765E-3</v>
      </c>
      <c r="AF14" s="218">
        <v>28.35</v>
      </c>
      <c r="AG14" s="218">
        <v>3.8761538461538453E-4</v>
      </c>
      <c r="AH14" s="218">
        <v>5.0269230769230788E-2</v>
      </c>
      <c r="AI14" s="218">
        <v>0.16</v>
      </c>
    </row>
    <row r="15" spans="1:72" s="294" customFormat="1" x14ac:dyDescent="0.25">
      <c r="A15" s="294" t="s">
        <v>104</v>
      </c>
      <c r="B15" s="294" t="s">
        <v>160</v>
      </c>
      <c r="D15" s="294">
        <v>377.6</v>
      </c>
      <c r="E15" s="90">
        <v>42226.604161400464</v>
      </c>
      <c r="F15" s="37">
        <v>2650</v>
      </c>
      <c r="G15" s="135">
        <v>228.00556161333327</v>
      </c>
      <c r="H15" s="135">
        <v>65.844228279999939</v>
      </c>
      <c r="I15" s="135">
        <v>3.0068949466666481</v>
      </c>
      <c r="J15" s="135">
        <v>162.16133333333335</v>
      </c>
      <c r="K15"/>
      <c r="L15" s="218">
        <v>44.9</v>
      </c>
      <c r="M15" s="218">
        <v>3.0900000000000003E-4</v>
      </c>
      <c r="N15" s="218">
        <v>1.225E-2</v>
      </c>
      <c r="O15" s="218">
        <v>0.76150000000000007</v>
      </c>
      <c r="P15" s="218">
        <v>3.1349999999999998E-3</v>
      </c>
      <c r="Q15" s="218">
        <v>6.4000000000000005E-4</v>
      </c>
      <c r="R15" s="218">
        <v>99.673333333333304</v>
      </c>
      <c r="S15" s="218">
        <v>2.3350000000000003E-2</v>
      </c>
      <c r="T15" s="218">
        <v>2.0299999999999999E-2</v>
      </c>
      <c r="U15" s="218">
        <v>5.8800000000000005E-2</v>
      </c>
      <c r="V15" s="218">
        <v>38</v>
      </c>
      <c r="W15" s="218">
        <v>9.1749999999999998E-2</v>
      </c>
      <c r="X15" s="218">
        <v>20.808000000000014</v>
      </c>
      <c r="Y15" s="218">
        <v>1.1299999999999999</v>
      </c>
      <c r="Z15" s="218">
        <v>5.0000000000000004E-6</v>
      </c>
      <c r="AA15" s="218">
        <v>1.5054999999999999E-3</v>
      </c>
      <c r="AB15" s="218">
        <v>2.6849999999999999E-2</v>
      </c>
      <c r="AC15" s="218">
        <v>7.7546666666666608</v>
      </c>
      <c r="AD15" s="315">
        <v>2.3915E-3</v>
      </c>
      <c r="AE15" s="315">
        <v>6.4999999999999997E-4</v>
      </c>
      <c r="AF15" s="218">
        <v>33.925333333333377</v>
      </c>
      <c r="AG15" s="218">
        <v>5.2950000000000002E-4</v>
      </c>
      <c r="AH15" s="218">
        <v>5.7849999999999999E-2</v>
      </c>
      <c r="AI15" s="218">
        <v>0.16350000000000001</v>
      </c>
    </row>
    <row r="16" spans="1:72" s="294" customFormat="1" x14ac:dyDescent="0.25">
      <c r="A16" s="294" t="s">
        <v>104</v>
      </c>
      <c r="B16" s="294" t="s">
        <v>152</v>
      </c>
      <c r="D16" s="294">
        <v>421.3</v>
      </c>
      <c r="E16" s="90">
        <v>42227.125258043983</v>
      </c>
      <c r="F16" s="37">
        <v>2850</v>
      </c>
      <c r="G16" s="135">
        <v>390.31161881690048</v>
      </c>
      <c r="H16" s="135">
        <v>196.36373149295724</v>
      </c>
      <c r="I16" s="135">
        <v>3.6299286760563376</v>
      </c>
      <c r="J16" s="135">
        <v>193.94788732394315</v>
      </c>
      <c r="K16"/>
      <c r="L16" s="218">
        <v>56.4</v>
      </c>
      <c r="M16" s="218">
        <v>3.4499999999999998E-4</v>
      </c>
      <c r="N16" s="218">
        <v>1.3299999999999999E-2</v>
      </c>
      <c r="O16" s="218">
        <v>1.35</v>
      </c>
      <c r="P16" s="218">
        <v>5.0899999999999999E-3</v>
      </c>
      <c r="Q16" s="218">
        <v>1.09E-3</v>
      </c>
      <c r="R16" s="218">
        <v>105.54929577464706</v>
      </c>
      <c r="S16" s="218">
        <v>2.35E-2</v>
      </c>
      <c r="T16" s="218">
        <v>2.53E-2</v>
      </c>
      <c r="U16" s="218">
        <v>6.0999999999999999E-2</v>
      </c>
      <c r="V16" s="218">
        <v>35.9</v>
      </c>
      <c r="W16" s="218">
        <v>7.51E-2</v>
      </c>
      <c r="X16" s="218">
        <v>28.904225352112814</v>
      </c>
      <c r="Y16" s="218">
        <v>1.66</v>
      </c>
      <c r="Z16" s="218">
        <v>8.0000000000000007E-5</v>
      </c>
      <c r="AA16" s="218">
        <v>7.7399999999999995E-4</v>
      </c>
      <c r="AB16" s="218">
        <v>3.4200000000000001E-2</v>
      </c>
      <c r="AC16" s="218">
        <v>18.004225352112663</v>
      </c>
      <c r="AD16" s="315">
        <v>9.2500000000000004E-4</v>
      </c>
      <c r="AE16" s="315">
        <v>4.75E-4</v>
      </c>
      <c r="AF16" s="218">
        <v>41.49014084507062</v>
      </c>
      <c r="AG16" s="218">
        <v>5.9000000000000003E-4</v>
      </c>
      <c r="AH16" s="218">
        <v>5.7200000000000001E-2</v>
      </c>
      <c r="AI16" s="218">
        <v>0.16800000000000001</v>
      </c>
    </row>
    <row r="17" spans="1:40" s="294" customFormat="1" ht="12" x14ac:dyDescent="0.2">
      <c r="D17" s="90"/>
      <c r="J17" s="134"/>
      <c r="Q17" s="293"/>
      <c r="R17" s="293"/>
      <c r="S17" s="293"/>
      <c r="T17" s="293"/>
      <c r="U17" s="293"/>
      <c r="V17" s="293"/>
      <c r="W17" s="293"/>
      <c r="X17" s="293"/>
      <c r="Y17" s="293"/>
      <c r="Z17" s="293"/>
      <c r="AA17" s="293"/>
      <c r="AB17" s="293"/>
      <c r="AC17" s="293"/>
      <c r="AD17" s="293"/>
      <c r="AE17" s="293"/>
      <c r="AF17" s="293"/>
      <c r="AG17" s="293"/>
      <c r="AH17" s="293"/>
      <c r="AI17" s="293"/>
    </row>
    <row r="18" spans="1:40" s="294" customFormat="1" ht="15.75" x14ac:dyDescent="0.25">
      <c r="A18" s="294" t="s">
        <v>59</v>
      </c>
      <c r="B18" s="294" t="s">
        <v>105</v>
      </c>
      <c r="D18" s="90"/>
      <c r="G18" s="37"/>
      <c r="H18" s="37"/>
      <c r="I18" s="37"/>
      <c r="J18" s="37"/>
      <c r="K18" s="37"/>
      <c r="L18" s="146"/>
      <c r="M18" s="37"/>
      <c r="N18" s="36"/>
      <c r="O18" s="37"/>
      <c r="P18" s="37"/>
      <c r="Q18" s="36"/>
      <c r="R18" s="36"/>
      <c r="S18" s="36"/>
      <c r="T18" s="36"/>
      <c r="U18" s="36"/>
      <c r="V18" s="36"/>
      <c r="W18" s="36"/>
      <c r="X18" s="36"/>
      <c r="Y18" s="36"/>
      <c r="Z18" s="36"/>
      <c r="AA18" s="314"/>
      <c r="AB18" s="36"/>
      <c r="AC18" s="36"/>
      <c r="AD18" s="36"/>
      <c r="AE18" s="36"/>
      <c r="AF18" s="36"/>
      <c r="AG18" s="36"/>
      <c r="AH18" s="36"/>
      <c r="AI18" s="297"/>
      <c r="AJ18" s="37"/>
    </row>
    <row r="20" spans="1:40" x14ac:dyDescent="0.25">
      <c r="J20" s="192"/>
    </row>
    <row r="21" spans="1:40" ht="18.75" x14ac:dyDescent="0.3">
      <c r="B21" s="141" t="s">
        <v>221</v>
      </c>
      <c r="J21" s="27"/>
      <c r="K21" s="27"/>
    </row>
    <row r="22" spans="1:40" ht="19.5" thickBot="1" x14ac:dyDescent="0.35">
      <c r="B22" s="141"/>
      <c r="J22" s="27"/>
      <c r="K22" s="27"/>
    </row>
    <row r="23" spans="1:40" s="217" customFormat="1" ht="27.75" customHeight="1" x14ac:dyDescent="0.25">
      <c r="C23" s="406" t="s">
        <v>246</v>
      </c>
      <c r="D23" s="406"/>
      <c r="E23" s="406"/>
      <c r="F23" s="298"/>
      <c r="G23" s="406" t="s">
        <v>247</v>
      </c>
      <c r="H23" s="406"/>
      <c r="I23" s="406"/>
      <c r="K23" s="407" t="s">
        <v>224</v>
      </c>
      <c r="L23" s="408"/>
      <c r="M23" s="408"/>
      <c r="N23" s="409"/>
      <c r="O23" s="302"/>
      <c r="AK23"/>
      <c r="AL23"/>
      <c r="AM23"/>
      <c r="AN23"/>
    </row>
    <row r="24" spans="1:40" ht="36.75" x14ac:dyDescent="0.25">
      <c r="A24" s="113" t="s">
        <v>144</v>
      </c>
      <c r="B24" s="301" t="s">
        <v>220</v>
      </c>
      <c r="C24" s="113" t="s">
        <v>157</v>
      </c>
      <c r="D24" s="113" t="s">
        <v>158</v>
      </c>
      <c r="E24" s="194" t="s">
        <v>163</v>
      </c>
      <c r="G24" s="113" t="s">
        <v>157</v>
      </c>
      <c r="H24" s="113" t="s">
        <v>158</v>
      </c>
      <c r="I24" s="194" t="s">
        <v>163</v>
      </c>
      <c r="K24" s="304" t="s">
        <v>139</v>
      </c>
      <c r="L24" s="303" t="s">
        <v>222</v>
      </c>
      <c r="M24" s="303" t="s">
        <v>223</v>
      </c>
      <c r="N24" s="305" t="s">
        <v>140</v>
      </c>
    </row>
    <row r="25" spans="1:40" x14ac:dyDescent="0.25">
      <c r="A25" s="149">
        <v>1</v>
      </c>
      <c r="B25" s="142" t="s">
        <v>0</v>
      </c>
      <c r="C25" s="147">
        <f>L11</f>
        <v>6.7364999999999995</v>
      </c>
      <c r="D25" s="148">
        <f t="shared" ref="D25:D47" si="0">H25/1000</f>
        <v>0.95</v>
      </c>
      <c r="E25" s="165">
        <v>24.36</v>
      </c>
      <c r="G25" s="191">
        <f t="shared" ref="G25:G47" si="1">C25*1000</f>
        <v>6736.4999999999991</v>
      </c>
      <c r="H25" s="191">
        <v>950</v>
      </c>
      <c r="I25" s="28">
        <f t="shared" ref="I25:I47" si="2">E25*1000</f>
        <v>24360</v>
      </c>
      <c r="K25" s="306" t="s">
        <v>0</v>
      </c>
      <c r="L25" s="59">
        <v>10</v>
      </c>
      <c r="M25" s="59">
        <v>950</v>
      </c>
      <c r="N25" s="307">
        <f>L25/M25</f>
        <v>1.0526315789473684E-2</v>
      </c>
    </row>
    <row r="26" spans="1:40" x14ac:dyDescent="0.25">
      <c r="A26" s="149">
        <v>2</v>
      </c>
      <c r="B26" s="142" t="s">
        <v>10</v>
      </c>
      <c r="C26" s="147">
        <f>V11</f>
        <v>54.75</v>
      </c>
      <c r="D26" s="148">
        <f t="shared" si="0"/>
        <v>0.68</v>
      </c>
      <c r="E26" s="165">
        <v>35.524999999999999</v>
      </c>
      <c r="G26" s="191">
        <f t="shared" si="1"/>
        <v>54750</v>
      </c>
      <c r="H26" s="191">
        <v>680</v>
      </c>
      <c r="I26" s="28">
        <f t="shared" si="2"/>
        <v>35525</v>
      </c>
      <c r="K26" s="306" t="s">
        <v>1</v>
      </c>
      <c r="L26" s="60">
        <v>0.25</v>
      </c>
      <c r="M26" s="60">
        <v>0.25</v>
      </c>
      <c r="N26" s="307">
        <f t="shared" ref="N26:N46" si="3">L26/M26</f>
        <v>1</v>
      </c>
    </row>
    <row r="27" spans="1:40" x14ac:dyDescent="0.25">
      <c r="A27" s="149">
        <v>3</v>
      </c>
      <c r="B27" s="142" t="s">
        <v>2</v>
      </c>
      <c r="C27" s="147">
        <f>N11</f>
        <v>3.9495000000000002E-2</v>
      </c>
      <c r="D27" s="148">
        <f t="shared" si="0"/>
        <v>1E-3</v>
      </c>
      <c r="E27" s="165">
        <v>1.3194999999999998E-2</v>
      </c>
      <c r="G27" s="191">
        <f t="shared" si="1"/>
        <v>39.495000000000005</v>
      </c>
      <c r="H27" s="191">
        <v>1</v>
      </c>
      <c r="I27" s="28">
        <f t="shared" si="2"/>
        <v>13.194999999999999</v>
      </c>
      <c r="K27" s="306" t="s">
        <v>2</v>
      </c>
      <c r="L27" s="308">
        <v>1</v>
      </c>
      <c r="M27" s="308">
        <v>1</v>
      </c>
      <c r="N27" s="307">
        <f t="shared" si="3"/>
        <v>1</v>
      </c>
    </row>
    <row r="28" spans="1:40" x14ac:dyDescent="0.25">
      <c r="A28" s="149">
        <v>4</v>
      </c>
      <c r="B28" s="142" t="s">
        <v>9</v>
      </c>
      <c r="C28" s="147">
        <f>U11</f>
        <v>0.17005500000000001</v>
      </c>
      <c r="D28" s="148">
        <f t="shared" si="0"/>
        <v>2.5999999999999999E-3</v>
      </c>
      <c r="E28" s="165">
        <v>6.0899999999999989E-2</v>
      </c>
      <c r="G28" s="191">
        <f t="shared" si="1"/>
        <v>170.05500000000001</v>
      </c>
      <c r="H28" s="191">
        <v>2.6</v>
      </c>
      <c r="I28" s="28">
        <f t="shared" si="2"/>
        <v>60.899999999999991</v>
      </c>
      <c r="K28" s="306" t="s">
        <v>3</v>
      </c>
      <c r="L28" s="59">
        <v>100</v>
      </c>
      <c r="M28" s="59">
        <v>110</v>
      </c>
      <c r="N28" s="307">
        <f t="shared" si="3"/>
        <v>0.90909090909090906</v>
      </c>
    </row>
    <row r="29" spans="1:40" x14ac:dyDescent="0.25">
      <c r="A29" s="149">
        <v>5</v>
      </c>
      <c r="B29" s="142" t="s">
        <v>11</v>
      </c>
      <c r="C29" s="147">
        <f>W11</f>
        <v>0.82800000000000007</v>
      </c>
      <c r="D29" s="148">
        <f t="shared" si="0"/>
        <v>1.7999999999999997E-3</v>
      </c>
      <c r="E29" s="165">
        <v>0.31464999999999999</v>
      </c>
      <c r="G29" s="191">
        <f t="shared" si="1"/>
        <v>828.00000000000011</v>
      </c>
      <c r="H29" s="191">
        <v>1.7999999999999998</v>
      </c>
      <c r="I29" s="28">
        <f t="shared" si="2"/>
        <v>314.64999999999998</v>
      </c>
      <c r="K29" s="306" t="s">
        <v>4</v>
      </c>
      <c r="L29" s="60">
        <v>6.0000000000000005E-2</v>
      </c>
      <c r="M29" s="60">
        <v>7.4999999999999997E-2</v>
      </c>
      <c r="N29" s="307">
        <f t="shared" si="3"/>
        <v>0.8</v>
      </c>
    </row>
    <row r="30" spans="1:40" x14ac:dyDescent="0.25">
      <c r="A30" s="149">
        <v>6</v>
      </c>
      <c r="B30" s="142" t="s">
        <v>23</v>
      </c>
      <c r="C30" s="147">
        <f>AI11</f>
        <v>0.54405000000000003</v>
      </c>
      <c r="D30" s="148">
        <f t="shared" si="0"/>
        <v>8.8000000000000005E-3</v>
      </c>
      <c r="E30" s="294">
        <v>0.18269999999999997</v>
      </c>
      <c r="G30" s="191">
        <f t="shared" si="1"/>
        <v>544.05000000000007</v>
      </c>
      <c r="H30" s="191">
        <v>8.8000000000000007</v>
      </c>
      <c r="I30" s="28">
        <f t="shared" si="2"/>
        <v>182.69999999999996</v>
      </c>
      <c r="K30" s="306" t="s">
        <v>5</v>
      </c>
      <c r="L30" s="60">
        <v>0.04</v>
      </c>
      <c r="M30" s="60">
        <v>0.5</v>
      </c>
      <c r="N30" s="307">
        <f t="shared" si="3"/>
        <v>0.08</v>
      </c>
    </row>
    <row r="31" spans="1:40" x14ac:dyDescent="0.25">
      <c r="A31" s="149">
        <v>7</v>
      </c>
      <c r="B31" s="142" t="s">
        <v>5</v>
      </c>
      <c r="C31" s="147">
        <f>Q11</f>
        <v>1.3649999999999999E-3</v>
      </c>
      <c r="D31" s="148">
        <f t="shared" si="0"/>
        <v>5.0000000000000001E-4</v>
      </c>
      <c r="E31" s="165">
        <v>3.045E-3</v>
      </c>
      <c r="G31" s="191">
        <f t="shared" si="1"/>
        <v>1.365</v>
      </c>
      <c r="H31" s="191">
        <v>0.5</v>
      </c>
      <c r="I31" s="28">
        <f t="shared" si="2"/>
        <v>3.0449999999999999</v>
      </c>
      <c r="K31" s="306" t="s">
        <v>6</v>
      </c>
      <c r="L31" s="59">
        <v>80445</v>
      </c>
      <c r="M31" s="59">
        <v>93500</v>
      </c>
      <c r="N31" s="307">
        <f t="shared" si="3"/>
        <v>0.86037433155080212</v>
      </c>
    </row>
    <row r="32" spans="1:40" x14ac:dyDescent="0.25">
      <c r="A32" s="149">
        <v>8</v>
      </c>
      <c r="B32" s="142" t="s">
        <v>6</v>
      </c>
      <c r="C32" s="147">
        <f>R11</f>
        <v>133.01078877370921</v>
      </c>
      <c r="D32" s="148">
        <f t="shared" si="0"/>
        <v>93.5</v>
      </c>
      <c r="E32" s="165">
        <v>66.40300000000002</v>
      </c>
      <c r="G32" s="191">
        <f t="shared" si="1"/>
        <v>133010.78877370921</v>
      </c>
      <c r="H32" s="191">
        <v>93500</v>
      </c>
      <c r="I32" s="28">
        <f t="shared" si="2"/>
        <v>66403.000000000015</v>
      </c>
      <c r="K32" s="306" t="s">
        <v>8</v>
      </c>
      <c r="L32" s="60">
        <v>0.17</v>
      </c>
      <c r="M32" s="60">
        <v>0.54</v>
      </c>
      <c r="N32" s="307">
        <f t="shared" si="3"/>
        <v>0.31481481481481483</v>
      </c>
    </row>
    <row r="33" spans="1:14" x14ac:dyDescent="0.25">
      <c r="A33" s="149">
        <v>9</v>
      </c>
      <c r="B33" s="142" t="s">
        <v>12</v>
      </c>
      <c r="C33" s="147">
        <f>Y11</f>
        <v>0.67274999999999996</v>
      </c>
      <c r="D33" s="148">
        <f t="shared" si="0"/>
        <v>14</v>
      </c>
      <c r="E33" s="165">
        <v>13.325999999999995</v>
      </c>
      <c r="G33" s="191">
        <f t="shared" si="1"/>
        <v>672.75</v>
      </c>
      <c r="H33" s="191">
        <v>14000</v>
      </c>
      <c r="I33" s="28">
        <f t="shared" si="2"/>
        <v>13325.999999999995</v>
      </c>
      <c r="K33" s="306" t="s">
        <v>9</v>
      </c>
      <c r="L33" s="60">
        <v>2.6</v>
      </c>
      <c r="M33" s="60">
        <v>2.6</v>
      </c>
      <c r="N33" s="307">
        <f t="shared" si="3"/>
        <v>1</v>
      </c>
    </row>
    <row r="34" spans="1:14" x14ac:dyDescent="0.25">
      <c r="A34" s="149">
        <v>10</v>
      </c>
      <c r="B34" s="142" t="s">
        <v>17</v>
      </c>
      <c r="C34" s="147">
        <f>AC11</f>
        <v>7.2205856762870715</v>
      </c>
      <c r="D34" s="148">
        <f t="shared" si="0"/>
        <v>3.85</v>
      </c>
      <c r="E34" s="165">
        <v>8.3556000000000026</v>
      </c>
      <c r="G34" s="191">
        <f t="shared" si="1"/>
        <v>7220.5856762870717</v>
      </c>
      <c r="H34" s="191">
        <v>3850</v>
      </c>
      <c r="I34" s="28">
        <f t="shared" si="2"/>
        <v>8355.6000000000022</v>
      </c>
      <c r="K34" s="306" t="s">
        <v>10</v>
      </c>
      <c r="L34" s="59">
        <v>10</v>
      </c>
      <c r="M34" s="59">
        <v>680</v>
      </c>
      <c r="N34" s="307">
        <f t="shared" si="3"/>
        <v>1.4705882352941176E-2</v>
      </c>
    </row>
    <row r="35" spans="1:14" x14ac:dyDescent="0.25">
      <c r="A35" s="149">
        <v>11</v>
      </c>
      <c r="B35" s="142" t="s">
        <v>20</v>
      </c>
      <c r="C35" s="147">
        <f>AF11</f>
        <v>32.302620130757951</v>
      </c>
      <c r="D35" s="148">
        <f t="shared" si="0"/>
        <v>36</v>
      </c>
      <c r="E35" s="165">
        <v>24.477600000000006</v>
      </c>
      <c r="G35" s="191">
        <f t="shared" si="1"/>
        <v>32302.62013075795</v>
      </c>
      <c r="H35" s="191">
        <v>36000</v>
      </c>
      <c r="I35" s="28">
        <f t="shared" si="2"/>
        <v>24477.600000000006</v>
      </c>
      <c r="K35" s="306" t="s">
        <v>11</v>
      </c>
      <c r="L35" s="60">
        <v>0.18</v>
      </c>
      <c r="M35" s="60">
        <v>1.7999999999999998</v>
      </c>
      <c r="N35" s="307">
        <f t="shared" si="3"/>
        <v>0.1</v>
      </c>
    </row>
    <row r="36" spans="1:14" x14ac:dyDescent="0.25">
      <c r="A36" s="149">
        <v>12</v>
      </c>
      <c r="B36" s="142" t="s">
        <v>3</v>
      </c>
      <c r="C36" s="147">
        <f>O11</f>
        <v>0.27103499999999997</v>
      </c>
      <c r="D36" s="148">
        <f t="shared" si="0"/>
        <v>0.11</v>
      </c>
      <c r="E36" s="165">
        <v>0.60899999999999987</v>
      </c>
      <c r="G36" s="191">
        <f t="shared" si="1"/>
        <v>271.03499999999997</v>
      </c>
      <c r="H36" s="191">
        <v>110</v>
      </c>
      <c r="I36" s="28">
        <f t="shared" si="2"/>
        <v>608.99999999999989</v>
      </c>
      <c r="K36" s="306" t="s">
        <v>12</v>
      </c>
      <c r="L36" s="59">
        <v>11390</v>
      </c>
      <c r="M36" s="59">
        <v>14000</v>
      </c>
      <c r="N36" s="307">
        <f t="shared" si="3"/>
        <v>0.81357142857142861</v>
      </c>
    </row>
    <row r="37" spans="1:14" x14ac:dyDescent="0.25">
      <c r="A37" s="149">
        <v>13</v>
      </c>
      <c r="B37" s="142" t="s">
        <v>13</v>
      </c>
      <c r="C37" s="147">
        <f>Y11</f>
        <v>0.67274999999999996</v>
      </c>
      <c r="D37" s="148">
        <f t="shared" si="0"/>
        <v>7.7499999999999999E-2</v>
      </c>
      <c r="E37" s="165">
        <v>0.82214999999999994</v>
      </c>
      <c r="G37" s="191">
        <f t="shared" si="1"/>
        <v>672.75</v>
      </c>
      <c r="H37" s="191">
        <v>77.5</v>
      </c>
      <c r="I37" s="28">
        <f t="shared" si="2"/>
        <v>822.15</v>
      </c>
      <c r="K37" s="306" t="s">
        <v>13</v>
      </c>
      <c r="L37" s="308">
        <v>17.62</v>
      </c>
      <c r="M37" s="308">
        <v>77.5</v>
      </c>
      <c r="N37" s="307">
        <f t="shared" si="3"/>
        <v>0.22735483870967743</v>
      </c>
    </row>
    <row r="38" spans="1:14" x14ac:dyDescent="0.25">
      <c r="A38" s="149">
        <v>14</v>
      </c>
      <c r="B38" s="142" t="s">
        <v>15</v>
      </c>
      <c r="C38" s="147">
        <f>AA11</f>
        <v>9.9150000000000002E-3</v>
      </c>
      <c r="D38" s="148">
        <f t="shared" si="0"/>
        <v>1.8E-3</v>
      </c>
      <c r="E38" s="165">
        <v>4.0599999999999994E-3</v>
      </c>
      <c r="G38" s="191">
        <f t="shared" si="1"/>
        <v>9.9150000000000009</v>
      </c>
      <c r="H38" s="191">
        <v>1.8</v>
      </c>
      <c r="I38" s="28">
        <f t="shared" si="2"/>
        <v>4.0599999999999996</v>
      </c>
      <c r="K38" s="306" t="s">
        <v>14</v>
      </c>
      <c r="L38" s="60">
        <v>0.05</v>
      </c>
      <c r="M38" s="60">
        <v>0.05</v>
      </c>
      <c r="N38" s="307">
        <f t="shared" si="3"/>
        <v>1</v>
      </c>
    </row>
    <row r="39" spans="1:14" x14ac:dyDescent="0.25">
      <c r="A39" s="149">
        <v>15</v>
      </c>
      <c r="B39" s="142" t="s">
        <v>16</v>
      </c>
      <c r="C39" s="147">
        <f>AB11</f>
        <v>5.4749999999999998E-3</v>
      </c>
      <c r="D39" s="148">
        <f t="shared" si="0"/>
        <v>1.6999999999999999E-3</v>
      </c>
      <c r="E39" s="165">
        <v>1.57325E-2</v>
      </c>
      <c r="G39" s="191">
        <f t="shared" si="1"/>
        <v>5.4749999999999996</v>
      </c>
      <c r="H39" s="191">
        <v>1.7</v>
      </c>
      <c r="I39" s="28">
        <f t="shared" si="2"/>
        <v>15.7325</v>
      </c>
      <c r="K39" s="306" t="s">
        <v>15</v>
      </c>
      <c r="L39" s="60">
        <v>1.8</v>
      </c>
      <c r="M39" s="60">
        <v>1.8</v>
      </c>
      <c r="N39" s="307">
        <f t="shared" si="3"/>
        <v>1</v>
      </c>
    </row>
    <row r="40" spans="1:14" x14ac:dyDescent="0.25">
      <c r="A40" s="149">
        <v>16</v>
      </c>
      <c r="B40" s="142" t="s">
        <v>1</v>
      </c>
      <c r="C40" s="147">
        <f>M11</f>
        <v>3.9449999999999997E-3</v>
      </c>
      <c r="D40" s="148">
        <f t="shared" si="0"/>
        <v>2.5000000000000001E-4</v>
      </c>
      <c r="E40" s="165">
        <v>2.0299999999999997E-3</v>
      </c>
      <c r="G40" s="191">
        <f t="shared" si="1"/>
        <v>3.9449999999999998</v>
      </c>
      <c r="H40" s="191">
        <v>0.25</v>
      </c>
      <c r="I40" s="28">
        <f t="shared" si="2"/>
        <v>2.0299999999999998</v>
      </c>
      <c r="K40" s="306" t="s">
        <v>16</v>
      </c>
      <c r="L40" s="60">
        <v>1.21</v>
      </c>
      <c r="M40" s="60">
        <v>1.7</v>
      </c>
      <c r="N40" s="307">
        <f t="shared" si="3"/>
        <v>0.71176470588235297</v>
      </c>
    </row>
    <row r="41" spans="1:14" x14ac:dyDescent="0.25">
      <c r="A41" s="149">
        <v>17</v>
      </c>
      <c r="B41" s="142" t="s">
        <v>4</v>
      </c>
      <c r="C41" s="147">
        <f>P11</f>
        <v>8.0999999999999996E-4</v>
      </c>
      <c r="D41" s="148">
        <f t="shared" si="0"/>
        <v>7.4999999999999993E-5</v>
      </c>
      <c r="E41" s="165">
        <v>2.0299999999999997E-3</v>
      </c>
      <c r="G41" s="191">
        <f t="shared" si="1"/>
        <v>0.80999999999999994</v>
      </c>
      <c r="H41" s="191">
        <v>7.4999999999999997E-2</v>
      </c>
      <c r="I41" s="28">
        <f t="shared" si="2"/>
        <v>2.0299999999999998</v>
      </c>
      <c r="K41" s="306" t="s">
        <v>17</v>
      </c>
      <c r="L41" s="59">
        <v>3160</v>
      </c>
      <c r="M41" s="59">
        <v>3850</v>
      </c>
      <c r="N41" s="307">
        <f t="shared" si="3"/>
        <v>0.82077922077922083</v>
      </c>
    </row>
    <row r="42" spans="1:14" x14ac:dyDescent="0.25">
      <c r="A42" s="149">
        <v>18</v>
      </c>
      <c r="B42" s="142" t="s">
        <v>7</v>
      </c>
      <c r="C42" s="147">
        <f>S11</f>
        <v>5.8650000000000004E-3</v>
      </c>
      <c r="D42" s="148">
        <f t="shared" si="0"/>
        <v>5.0000000000000001E-4</v>
      </c>
      <c r="E42" s="165">
        <v>1.3194999999999998E-2</v>
      </c>
      <c r="G42" s="191">
        <f t="shared" si="1"/>
        <v>5.8650000000000002</v>
      </c>
      <c r="H42" s="191">
        <v>0.5</v>
      </c>
      <c r="I42" s="28">
        <f t="shared" si="2"/>
        <v>13.194999999999999</v>
      </c>
      <c r="K42" s="306" t="s">
        <v>18</v>
      </c>
      <c r="L42" s="60">
        <v>1.5</v>
      </c>
      <c r="M42" s="60">
        <v>1.5</v>
      </c>
      <c r="N42" s="307">
        <f t="shared" si="3"/>
        <v>1</v>
      </c>
    </row>
    <row r="43" spans="1:14" x14ac:dyDescent="0.25">
      <c r="A43" s="149">
        <v>19</v>
      </c>
      <c r="B43" s="142" t="s">
        <v>8</v>
      </c>
      <c r="C43" s="147">
        <f>T11</f>
        <v>4.0499999999999998E-3</v>
      </c>
      <c r="D43" s="148">
        <f t="shared" si="0"/>
        <v>5.4000000000000001E-4</v>
      </c>
      <c r="E43" s="165">
        <v>1.0149999999999999E-2</v>
      </c>
      <c r="G43" s="191">
        <f t="shared" si="1"/>
        <v>4.05</v>
      </c>
      <c r="H43" s="191">
        <v>0.54</v>
      </c>
      <c r="I43" s="28">
        <f t="shared" si="2"/>
        <v>10.149999999999999</v>
      </c>
      <c r="K43" s="306" t="s">
        <v>19</v>
      </c>
      <c r="L43" s="60">
        <v>0.1</v>
      </c>
      <c r="M43" s="60">
        <v>0.1</v>
      </c>
      <c r="N43" s="307">
        <f t="shared" si="3"/>
        <v>1</v>
      </c>
    </row>
    <row r="44" spans="1:14" x14ac:dyDescent="0.25">
      <c r="A44" s="149">
        <v>20</v>
      </c>
      <c r="B44" s="142" t="s">
        <v>18</v>
      </c>
      <c r="C44" s="147">
        <f>AD11</f>
        <v>1.905E-3</v>
      </c>
      <c r="D44" s="148">
        <f t="shared" si="0"/>
        <v>1.5E-3</v>
      </c>
      <c r="E44" s="165">
        <v>1.7051999999999998E-3</v>
      </c>
      <c r="G44" s="191">
        <f t="shared" si="1"/>
        <v>1.905</v>
      </c>
      <c r="H44" s="191">
        <v>1.5</v>
      </c>
      <c r="I44" s="28">
        <f t="shared" si="2"/>
        <v>1.7051999999999998</v>
      </c>
      <c r="K44" s="306" t="s">
        <v>20</v>
      </c>
      <c r="L44" s="59">
        <v>26020</v>
      </c>
      <c r="M44" s="59">
        <v>36000</v>
      </c>
      <c r="N44" s="307">
        <f t="shared" si="3"/>
        <v>0.72277777777777774</v>
      </c>
    </row>
    <row r="45" spans="1:14" x14ac:dyDescent="0.25">
      <c r="A45" s="149">
        <v>21</v>
      </c>
      <c r="B45" s="142" t="s">
        <v>19</v>
      </c>
      <c r="C45" s="147">
        <f>AE11</f>
        <v>5.4149999999999997E-3</v>
      </c>
      <c r="D45" s="148">
        <f t="shared" si="0"/>
        <v>1E-4</v>
      </c>
      <c r="E45" s="165">
        <v>2.0299999999999997E-3</v>
      </c>
      <c r="G45" s="191">
        <f t="shared" si="1"/>
        <v>5.415</v>
      </c>
      <c r="H45" s="191">
        <v>0.1</v>
      </c>
      <c r="I45" s="28">
        <f t="shared" si="2"/>
        <v>2.0299999999999998</v>
      </c>
      <c r="K45" s="306" t="s">
        <v>21</v>
      </c>
      <c r="L45" s="60">
        <v>0.1</v>
      </c>
      <c r="M45" s="60">
        <v>0.1</v>
      </c>
      <c r="N45" s="307">
        <f t="shared" si="3"/>
        <v>1</v>
      </c>
    </row>
    <row r="46" spans="1:14" x14ac:dyDescent="0.25">
      <c r="A46" s="149">
        <v>22</v>
      </c>
      <c r="B46" s="142" t="s">
        <v>21</v>
      </c>
      <c r="C46" s="147">
        <f>AG11</f>
        <v>2.8499999999999999E-4</v>
      </c>
      <c r="D46" s="148">
        <f t="shared" si="0"/>
        <v>1E-4</v>
      </c>
      <c r="E46" s="165">
        <v>3.5321999999999996E-4</v>
      </c>
      <c r="G46" s="191">
        <f t="shared" si="1"/>
        <v>0.28499999999999998</v>
      </c>
      <c r="H46" s="191">
        <v>0.1</v>
      </c>
      <c r="I46" s="28">
        <f t="shared" si="2"/>
        <v>0.35321999999999998</v>
      </c>
      <c r="K46" s="306" t="s">
        <v>22</v>
      </c>
      <c r="L46" s="60">
        <v>0.91500000000000004</v>
      </c>
      <c r="M46" s="60">
        <v>1.7</v>
      </c>
      <c r="N46" s="307">
        <f t="shared" si="3"/>
        <v>0.53823529411764715</v>
      </c>
    </row>
    <row r="47" spans="1:14" ht="15.75" thickBot="1" x14ac:dyDescent="0.3">
      <c r="A47" s="149">
        <v>23</v>
      </c>
      <c r="B47" s="142" t="s">
        <v>22</v>
      </c>
      <c r="C47" s="147">
        <f>AH11</f>
        <v>3.0434999999999997E-2</v>
      </c>
      <c r="D47" s="148">
        <f t="shared" si="0"/>
        <v>1.6999999999999999E-3</v>
      </c>
      <c r="E47" s="79">
        <v>4.6689999999999995E-2</v>
      </c>
      <c r="G47" s="191">
        <f t="shared" si="1"/>
        <v>30.434999999999995</v>
      </c>
      <c r="H47" s="191">
        <v>1.7</v>
      </c>
      <c r="I47" s="28">
        <f t="shared" si="2"/>
        <v>46.69</v>
      </c>
      <c r="K47" s="309" t="s">
        <v>23</v>
      </c>
      <c r="L47" s="310">
        <v>4.9999998882412902</v>
      </c>
      <c r="M47" s="310">
        <v>8.8000000000000007</v>
      </c>
      <c r="N47" s="311">
        <f>L47/M47</f>
        <v>0.56818180548196473</v>
      </c>
    </row>
    <row r="51" spans="2:3" ht="18.75" x14ac:dyDescent="0.3">
      <c r="B51" s="313" t="s">
        <v>225</v>
      </c>
      <c r="C51" t="s">
        <v>156</v>
      </c>
    </row>
  </sheetData>
  <sheetProtection algorithmName="SHA-512" hashValue="AdJ1CVNw6pgPkEMIGK1fcXmKqVIuHtFyzMtsiRWUBGN2e6k8X5lRNXUolLTSjpI7TL9LA+kt85ExYxXbxv2SXA==" saltValue="Jy4fNkWbcxJY7SI11PGJxA==" spinCount="100000" sheet="1" scenarios="1"/>
  <mergeCells count="5">
    <mergeCell ref="G2:J2"/>
    <mergeCell ref="L2:AI2"/>
    <mergeCell ref="C23:E23"/>
    <mergeCell ref="G23:I23"/>
    <mergeCell ref="K23:N23"/>
  </mergeCells>
  <pageMargins left="0.7" right="0.7" top="0.75" bottom="0.75" header="0.3" footer="0.3"/>
  <pageSetup paperSize="3" scale="35" orientation="landscape" r:id="rId1"/>
  <headerFooter>
    <oddFooter>&amp;L&amp;Z&amp;F&amp;R&amp;D &amp;T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tint="-0.249977111117893"/>
    <pageSetUpPr fitToPage="1"/>
  </sheetPr>
  <dimension ref="A1:BS69"/>
  <sheetViews>
    <sheetView topLeftCell="C15" zoomScale="98" zoomScaleNormal="98" workbookViewId="0">
      <selection activeCell="Q11" sqref="Q11"/>
    </sheetView>
  </sheetViews>
  <sheetFormatPr defaultRowHeight="15" x14ac:dyDescent="0.25"/>
  <cols>
    <col min="1" max="1" width="18.7109375" customWidth="1"/>
    <col min="2" max="2" width="38" customWidth="1"/>
    <col min="3" max="3" width="11.28515625" customWidth="1"/>
    <col min="4" max="4" width="11.140625" bestFit="1" customWidth="1"/>
    <col min="5" max="5" width="14.7109375" bestFit="1" customWidth="1"/>
    <col min="6" max="6" width="11.140625" customWidth="1"/>
    <col min="7" max="7" width="11.42578125" bestFit="1" customWidth="1"/>
    <col min="8" max="8" width="11.140625" bestFit="1" customWidth="1"/>
    <col min="9" max="9" width="11" bestFit="1" customWidth="1"/>
    <col min="10" max="10" width="16" customWidth="1"/>
    <col min="11" max="11" width="12.5703125" customWidth="1"/>
    <col min="12" max="12" width="10.5703125" bestFit="1" customWidth="1"/>
    <col min="13" max="13" width="10.7109375" bestFit="1" customWidth="1"/>
    <col min="14" max="14" width="11.85546875" customWidth="1"/>
    <col min="15" max="15" width="10.42578125" bestFit="1" customWidth="1"/>
    <col min="16" max="16" width="7.85546875" bestFit="1" customWidth="1"/>
    <col min="17" max="17" width="11.140625" customWidth="1"/>
    <col min="19" max="19" width="8.85546875" bestFit="1" customWidth="1"/>
    <col min="20" max="20" width="9.140625" customWidth="1"/>
    <col min="21" max="21" width="11.7109375" customWidth="1"/>
    <col min="22" max="22" width="10.5703125" bestFit="1" customWidth="1"/>
    <col min="23" max="23" width="12.140625" customWidth="1"/>
    <col min="24" max="24" width="9.7109375" bestFit="1" customWidth="1"/>
    <col min="25" max="25" width="12.42578125" customWidth="1"/>
    <col min="26" max="26" width="7.140625" bestFit="1" customWidth="1"/>
    <col min="27" max="27" width="10.5703125" bestFit="1" customWidth="1"/>
    <col min="28" max="28" width="8" customWidth="1"/>
    <col min="30" max="30" width="7.85546875" bestFit="1" customWidth="1"/>
    <col min="31" max="32" width="7" bestFit="1" customWidth="1"/>
    <col min="33" max="33" width="8.85546875" customWidth="1"/>
    <col min="34" max="34" width="8.28515625" bestFit="1" customWidth="1"/>
    <col min="35" max="35" width="7.5703125" bestFit="1" customWidth="1"/>
  </cols>
  <sheetData>
    <row r="1" spans="1:71" ht="26.25" customHeight="1" x14ac:dyDescent="0.3">
      <c r="A1" s="141" t="s">
        <v>239</v>
      </c>
      <c r="B1" s="141"/>
      <c r="E1" s="322" t="s">
        <v>240</v>
      </c>
    </row>
    <row r="2" spans="1:71" ht="26.25" customHeight="1" x14ac:dyDescent="0.3">
      <c r="A2" s="141"/>
      <c r="B2" s="141"/>
      <c r="C2" s="323" t="s">
        <v>242</v>
      </c>
      <c r="G2" s="404" t="s">
        <v>236</v>
      </c>
      <c r="H2" s="404"/>
      <c r="I2" s="404"/>
      <c r="J2" s="404"/>
      <c r="K2" s="404"/>
      <c r="L2" s="404" t="s">
        <v>237</v>
      </c>
      <c r="M2" s="404"/>
      <c r="N2" s="404"/>
      <c r="O2" s="404"/>
      <c r="P2" s="404"/>
      <c r="Q2" s="404"/>
      <c r="R2" s="404"/>
      <c r="S2" s="404"/>
      <c r="T2" s="404"/>
      <c r="U2" s="404"/>
      <c r="V2" s="404"/>
      <c r="W2" s="404"/>
      <c r="X2" s="404"/>
      <c r="Y2" s="404"/>
      <c r="Z2" s="404"/>
      <c r="AA2" s="404"/>
      <c r="AB2" s="404"/>
      <c r="AC2" s="404"/>
      <c r="AD2" s="404"/>
      <c r="AE2" s="404"/>
      <c r="AF2" s="404"/>
      <c r="AG2" s="404"/>
      <c r="AH2" s="404"/>
      <c r="AI2" s="404"/>
    </row>
    <row r="3" spans="1:71" s="142" customFormat="1" ht="41.25" customHeight="1" x14ac:dyDescent="0.25">
      <c r="A3" s="142" t="s">
        <v>99</v>
      </c>
      <c r="B3" s="142" t="s">
        <v>28</v>
      </c>
      <c r="C3" s="142" t="s">
        <v>260</v>
      </c>
      <c r="D3" s="142" t="s">
        <v>241</v>
      </c>
      <c r="E3" s="143" t="s">
        <v>26</v>
      </c>
      <c r="F3" s="142" t="s">
        <v>70</v>
      </c>
      <c r="G3" s="142" t="s">
        <v>51</v>
      </c>
      <c r="H3" s="142" t="s">
        <v>29</v>
      </c>
      <c r="I3" s="142" t="s">
        <v>39</v>
      </c>
      <c r="J3" s="143" t="s">
        <v>238</v>
      </c>
      <c r="K3" s="142" t="s">
        <v>0</v>
      </c>
      <c r="L3" s="142" t="s">
        <v>1</v>
      </c>
      <c r="M3" s="142" t="s">
        <v>2</v>
      </c>
      <c r="N3" s="142" t="s">
        <v>3</v>
      </c>
      <c r="O3" s="142" t="s">
        <v>4</v>
      </c>
      <c r="P3" s="142" t="s">
        <v>5</v>
      </c>
      <c r="Q3" s="142" t="s">
        <v>6</v>
      </c>
      <c r="R3" s="142" t="s">
        <v>7</v>
      </c>
      <c r="S3" s="142" t="s">
        <v>8</v>
      </c>
      <c r="T3" s="142" t="s">
        <v>9</v>
      </c>
      <c r="U3" s="142" t="s">
        <v>10</v>
      </c>
      <c r="V3" s="142" t="s">
        <v>11</v>
      </c>
      <c r="W3" s="142" t="s">
        <v>12</v>
      </c>
      <c r="X3" s="142" t="s">
        <v>13</v>
      </c>
      <c r="Y3" s="142" t="s">
        <v>14</v>
      </c>
      <c r="Z3" s="142" t="s">
        <v>15</v>
      </c>
      <c r="AA3" s="142" t="s">
        <v>16</v>
      </c>
      <c r="AB3" s="142" t="s">
        <v>17</v>
      </c>
      <c r="AC3" s="142" t="s">
        <v>18</v>
      </c>
      <c r="AD3" s="142" t="s">
        <v>19</v>
      </c>
      <c r="AE3" s="142" t="s">
        <v>20</v>
      </c>
      <c r="AF3" s="142" t="s">
        <v>21</v>
      </c>
      <c r="AG3" s="142" t="s">
        <v>22</v>
      </c>
      <c r="AH3" s="142" t="s">
        <v>23</v>
      </c>
      <c r="AL3"/>
      <c r="AM3"/>
      <c r="AN3"/>
      <c r="AO3"/>
      <c r="AP3"/>
      <c r="AQ3"/>
      <c r="AR3"/>
      <c r="AS3"/>
      <c r="AT3"/>
      <c r="AU3"/>
      <c r="AV3"/>
      <c r="AW3"/>
      <c r="AX3"/>
      <c r="AY3"/>
      <c r="AZ3"/>
      <c r="BA3"/>
      <c r="BB3"/>
      <c r="BC3"/>
      <c r="BD3"/>
      <c r="BE3"/>
      <c r="BF3"/>
      <c r="BG3"/>
      <c r="BH3"/>
      <c r="BI3"/>
      <c r="BJ3"/>
      <c r="BK3"/>
      <c r="BL3"/>
      <c r="BM3"/>
      <c r="BN3"/>
      <c r="BR3" s="144"/>
      <c r="BS3" s="144"/>
    </row>
    <row r="4" spans="1:71" s="300" customFormat="1" ht="12" x14ac:dyDescent="0.2">
      <c r="A4" s="300" t="s">
        <v>101</v>
      </c>
      <c r="B4" s="300" t="s">
        <v>111</v>
      </c>
      <c r="C4" s="300">
        <v>12.5</v>
      </c>
      <c r="D4" s="90">
        <v>42221.531249826388</v>
      </c>
      <c r="E4" s="300">
        <v>120</v>
      </c>
      <c r="F4" s="135">
        <v>43101.410136000006</v>
      </c>
      <c r="G4" s="135">
        <v>39682.958136000008</v>
      </c>
      <c r="H4" s="135">
        <v>1294.208136</v>
      </c>
      <c r="I4" s="135">
        <v>3228.4519999999998</v>
      </c>
      <c r="J4" s="135"/>
      <c r="K4" s="135">
        <v>3335.85</v>
      </c>
      <c r="L4" s="135">
        <v>1.13313</v>
      </c>
      <c r="M4" s="135">
        <v>29.0519</v>
      </c>
      <c r="N4" s="135">
        <v>34.346899999999998</v>
      </c>
      <c r="O4" s="135">
        <v>0.47655000000000003</v>
      </c>
      <c r="P4" s="135">
        <v>0.58245000000000002</v>
      </c>
      <c r="Q4" s="135">
        <v>1602.62</v>
      </c>
      <c r="R4" s="135">
        <v>2.4921799999999998</v>
      </c>
      <c r="S4" s="135">
        <v>1.3555200000000001</v>
      </c>
      <c r="T4" s="135">
        <v>129.55100000000002</v>
      </c>
      <c r="U4" s="135">
        <v>35052.9</v>
      </c>
      <c r="V4" s="135">
        <v>631.87</v>
      </c>
      <c r="W4" s="135">
        <v>984.86999999999989</v>
      </c>
      <c r="X4" s="135">
        <v>275.33999999999997</v>
      </c>
      <c r="Y4" s="135">
        <v>6.7775999999999989E-2</v>
      </c>
      <c r="Z4" s="135">
        <v>7.0952999999999991</v>
      </c>
      <c r="AA4" s="135">
        <v>0.97428000000000003</v>
      </c>
      <c r="AB4" s="135">
        <v>748.36</v>
      </c>
      <c r="AC4" s="135">
        <v>0.88249999999999995</v>
      </c>
      <c r="AD4" s="135">
        <v>3.9183000000000003</v>
      </c>
      <c r="AE4" s="135">
        <v>82.60199999999999</v>
      </c>
      <c r="AF4" s="135">
        <v>0.44124999999999998</v>
      </c>
      <c r="AG4" s="135">
        <v>19.309099999999997</v>
      </c>
      <c r="AH4" s="135">
        <v>155.32</v>
      </c>
      <c r="AI4" s="135"/>
    </row>
    <row r="5" spans="1:71" s="300" customFormat="1" ht="12" x14ac:dyDescent="0.2">
      <c r="A5" s="300" t="s">
        <v>59</v>
      </c>
      <c r="B5" s="300" t="s">
        <v>102</v>
      </c>
      <c r="C5" s="300">
        <v>16.399999999999999</v>
      </c>
      <c r="D5" s="90">
        <v>42221.604166666664</v>
      </c>
      <c r="E5" s="300">
        <v>267</v>
      </c>
      <c r="F5" s="135">
        <v>12554.760545033419</v>
      </c>
      <c r="G5" s="135">
        <v>11582.880545033418</v>
      </c>
      <c r="H5" s="135">
        <v>396.05210550045558</v>
      </c>
      <c r="I5" s="135">
        <v>971.87999999999988</v>
      </c>
      <c r="J5" s="135">
        <v>896.87999999999988</v>
      </c>
      <c r="K5" s="135">
        <v>967.97732943893686</v>
      </c>
      <c r="L5" s="135">
        <v>0.20222368258304921</v>
      </c>
      <c r="M5" s="135">
        <v>8.4750069559041723</v>
      </c>
      <c r="N5" s="135">
        <v>11.405415697683974</v>
      </c>
      <c r="O5" s="135">
        <v>0.14883663038112421</v>
      </c>
      <c r="P5" s="135">
        <v>0.22891720868401169</v>
      </c>
      <c r="Q5" s="135">
        <v>551.04</v>
      </c>
      <c r="R5" s="135">
        <v>0.40444736516609842</v>
      </c>
      <c r="S5" s="135">
        <v>0.43761204910971846</v>
      </c>
      <c r="T5" s="135">
        <v>37.537608474957707</v>
      </c>
      <c r="U5" s="135">
        <v>10218.851110094027</v>
      </c>
      <c r="V5" s="135">
        <v>182.83582377526088</v>
      </c>
      <c r="W5" s="135">
        <v>234.07999999999996</v>
      </c>
      <c r="X5" s="135">
        <v>98.685157100528002</v>
      </c>
      <c r="Y5" s="135">
        <v>3.3811799727885821E-3</v>
      </c>
      <c r="Z5" s="135">
        <v>2.1678378772902875</v>
      </c>
      <c r="AA5" s="135">
        <v>0.29507580997786642</v>
      </c>
      <c r="AB5" s="135">
        <v>160.16</v>
      </c>
      <c r="AC5" s="135">
        <v>0.40444736516609842</v>
      </c>
      <c r="AD5" s="135">
        <v>1.2052531481949731</v>
      </c>
      <c r="AE5" s="135">
        <v>26.599999999999998</v>
      </c>
      <c r="AF5" s="135">
        <v>0.20222368258304921</v>
      </c>
      <c r="AG5" s="135">
        <v>5.4762173243489727</v>
      </c>
      <c r="AH5" s="135">
        <v>45.936620172662735</v>
      </c>
      <c r="AI5" s="178"/>
    </row>
    <row r="6" spans="1:71" s="300" customFormat="1" ht="12" x14ac:dyDescent="0.2">
      <c r="A6" s="300" t="s">
        <v>59</v>
      </c>
      <c r="B6" s="299" t="s">
        <v>148</v>
      </c>
      <c r="C6" s="300">
        <v>64</v>
      </c>
      <c r="D6" s="90">
        <v>42222.31250162037</v>
      </c>
      <c r="E6" s="37">
        <v>635</v>
      </c>
      <c r="F6" s="135">
        <v>650.02864719109391</v>
      </c>
      <c r="G6" s="135">
        <v>520.95064719109382</v>
      </c>
      <c r="H6" s="135">
        <v>17.393662722271642</v>
      </c>
      <c r="I6" s="135">
        <v>129.078</v>
      </c>
      <c r="J6" s="135">
        <v>91.078000000000003</v>
      </c>
      <c r="K6" s="135">
        <v>61.110095205269289</v>
      </c>
      <c r="L6" s="135">
        <v>2.8052592498717738E-2</v>
      </c>
      <c r="M6" s="135">
        <v>0.33815170868862382</v>
      </c>
      <c r="N6" s="135">
        <v>0.48070020311873118</v>
      </c>
      <c r="O6" s="135">
        <v>6.6677770110017557E-3</v>
      </c>
      <c r="P6" s="135">
        <v>8.6413262320170735E-3</v>
      </c>
      <c r="Q6" s="135">
        <v>87.3</v>
      </c>
      <c r="R6" s="135">
        <v>1.7620975187636775E-2</v>
      </c>
      <c r="S6" s="135">
        <v>1.8043878592140055E-2</v>
      </c>
      <c r="T6" s="135">
        <v>1.4743941328711605</v>
      </c>
      <c r="U6" s="135">
        <v>442.44688926355286</v>
      </c>
      <c r="V6" s="135">
        <v>7.2039915121829079</v>
      </c>
      <c r="W6" s="135">
        <v>21.78</v>
      </c>
      <c r="X6" s="135">
        <v>4.285421165633263</v>
      </c>
      <c r="Y6" s="135">
        <v>2.1427105828166317E-4</v>
      </c>
      <c r="Z6" s="135">
        <v>9.4307459204232003E-2</v>
      </c>
      <c r="AA6" s="135">
        <v>2.7077288743316278E-2</v>
      </c>
      <c r="AB6" s="135">
        <v>15.120000000000001</v>
      </c>
      <c r="AC6" s="135">
        <v>1.7620975187636775E-2</v>
      </c>
      <c r="AD6" s="135">
        <v>5.3285828967413601E-2</v>
      </c>
      <c r="AE6" s="135">
        <v>4.8780000000000001</v>
      </c>
      <c r="AF6" s="135">
        <v>8.8104875938183874E-3</v>
      </c>
      <c r="AG6" s="135">
        <v>0.24246461858188198</v>
      </c>
      <c r="AH6" s="135">
        <v>3.0881965209189151</v>
      </c>
    </row>
    <row r="7" spans="1:71" s="300" customFormat="1" ht="12" x14ac:dyDescent="0.2">
      <c r="A7" s="300" t="s">
        <v>59</v>
      </c>
      <c r="B7" s="300" t="s">
        <v>147</v>
      </c>
      <c r="C7" s="300">
        <v>94.2</v>
      </c>
      <c r="D7" s="90">
        <v>42223.052084027775</v>
      </c>
      <c r="E7" s="37">
        <v>631</v>
      </c>
      <c r="F7" s="135">
        <v>520.01653703787269</v>
      </c>
      <c r="G7" s="135">
        <v>217.80463573163169</v>
      </c>
      <c r="H7" s="135">
        <v>7.5938539616098524</v>
      </c>
      <c r="I7" s="135">
        <v>302.21190130624086</v>
      </c>
      <c r="J7" s="135">
        <v>230.21190130624086</v>
      </c>
      <c r="K7" s="135">
        <v>28.215265492860578</v>
      </c>
      <c r="L7" s="135">
        <v>1.5573216331285708E-2</v>
      </c>
      <c r="M7" s="135">
        <v>0.137320553633727</v>
      </c>
      <c r="N7" s="135">
        <v>0.31297628937632438</v>
      </c>
      <c r="O7" s="135">
        <v>1.5119627506102631E-3</v>
      </c>
      <c r="P7" s="135">
        <v>5.0998743572171577E-3</v>
      </c>
      <c r="Q7" s="135">
        <v>212.47024673439765</v>
      </c>
      <c r="R7" s="135">
        <v>1.1868907592290565E-2</v>
      </c>
      <c r="S7" s="135">
        <v>7.741249283124545E-3</v>
      </c>
      <c r="T7" s="135">
        <v>0.65198393743246796</v>
      </c>
      <c r="U7" s="135">
        <v>181.99551627716127</v>
      </c>
      <c r="V7" s="135">
        <v>2.9152099040421895</v>
      </c>
      <c r="W7" s="135">
        <v>39.767779390420891</v>
      </c>
      <c r="X7" s="135">
        <v>1.9099529455460331</v>
      </c>
      <c r="Y7" s="135">
        <v>3.2129208450468085E-4</v>
      </c>
      <c r="Z7" s="135">
        <v>3.9008638965744781E-2</v>
      </c>
      <c r="AA7" s="135">
        <v>5.5867482276246603E-3</v>
      </c>
      <c r="AB7" s="135">
        <v>20.635703918722783</v>
      </c>
      <c r="AC7" s="135">
        <v>1.0084791546570451E-2</v>
      </c>
      <c r="AD7" s="135">
        <v>2.4644992834947286E-2</v>
      </c>
      <c r="AE7" s="135">
        <v>29.338171262699561</v>
      </c>
      <c r="AF7" s="135">
        <v>1.8899534382628284E-3</v>
      </c>
      <c r="AG7" s="135">
        <v>9.1927335237103974E-2</v>
      </c>
      <c r="AH7" s="135">
        <v>1.4511513689298683</v>
      </c>
    </row>
    <row r="8" spans="1:71" s="300" customFormat="1" ht="12" x14ac:dyDescent="0.2">
      <c r="A8" s="300" t="s">
        <v>59</v>
      </c>
      <c r="B8" s="300" t="s">
        <v>103</v>
      </c>
      <c r="C8" s="300">
        <v>132</v>
      </c>
      <c r="D8" s="90">
        <v>42223.604166666664</v>
      </c>
      <c r="E8" s="300">
        <v>697</v>
      </c>
      <c r="F8" s="135">
        <v>211.25144877186366</v>
      </c>
      <c r="G8" s="135">
        <v>103.12039481186366</v>
      </c>
      <c r="H8" s="135">
        <v>3.4935816716917572</v>
      </c>
      <c r="I8" s="135">
        <v>108.13105396</v>
      </c>
      <c r="J8" s="135">
        <v>38.131053960000003</v>
      </c>
      <c r="K8" s="135">
        <v>15.800400797978588</v>
      </c>
      <c r="L8" s="135">
        <v>7.4646753689811196E-3</v>
      </c>
      <c r="M8" s="135">
        <v>6.1351901760391292E-2</v>
      </c>
      <c r="N8" s="135">
        <v>0.18800318107876735</v>
      </c>
      <c r="O8" s="135">
        <v>1.0023992638346075E-3</v>
      </c>
      <c r="P8" s="135">
        <v>2.1327643911374628E-3</v>
      </c>
      <c r="Q8" s="135">
        <v>74.400000000000006</v>
      </c>
      <c r="R8" s="135">
        <v>5.9717402951848953E-3</v>
      </c>
      <c r="S8" s="135">
        <v>3.4764059575540639E-3</v>
      </c>
      <c r="T8" s="135">
        <v>0.26528580958365144</v>
      </c>
      <c r="U8" s="135">
        <v>83.826412342193322</v>
      </c>
      <c r="V8" s="135">
        <v>1.2983650656232497</v>
      </c>
      <c r="W8" s="135">
        <v>12.718993200000002</v>
      </c>
      <c r="X8" s="135">
        <v>0.84457469889043535</v>
      </c>
      <c r="Y8" s="135">
        <v>2.0000000000000001E-4</v>
      </c>
      <c r="Z8" s="135">
        <v>1.7915220885554691E-2</v>
      </c>
      <c r="AA8" s="135">
        <v>3.4000862476662778E-3</v>
      </c>
      <c r="AB8" s="135">
        <v>8.3319927599999986</v>
      </c>
      <c r="AC8" s="135">
        <v>2.9858701475924477E-3</v>
      </c>
      <c r="AD8" s="135">
        <v>9.4481462527389592E-3</v>
      </c>
      <c r="AE8" s="135">
        <v>12.680067999999999</v>
      </c>
      <c r="AF8" s="135">
        <v>5.331910977843657E-4</v>
      </c>
      <c r="AG8" s="135">
        <v>4.2761926042306123E-2</v>
      </c>
      <c r="AH8" s="135">
        <v>0.73870858880491697</v>
      </c>
    </row>
    <row r="9" spans="1:71" s="300" customFormat="1" ht="12" x14ac:dyDescent="0.2">
      <c r="A9" s="300" t="s">
        <v>59</v>
      </c>
      <c r="B9" s="300" t="s">
        <v>146</v>
      </c>
      <c r="C9" s="300">
        <v>164.1</v>
      </c>
      <c r="D9" s="90">
        <v>42224.052082349539</v>
      </c>
      <c r="E9" s="300">
        <v>772</v>
      </c>
      <c r="F9" s="135">
        <v>243.21512043377365</v>
      </c>
      <c r="G9" s="135">
        <v>63.551925436669137</v>
      </c>
      <c r="H9" s="135">
        <v>2.7270786449008639</v>
      </c>
      <c r="I9" s="135">
        <v>179.66319499710454</v>
      </c>
      <c r="J9" s="135">
        <v>95.66319499710454</v>
      </c>
      <c r="K9" s="135">
        <v>9.2255777542743651</v>
      </c>
      <c r="L9" s="135">
        <v>4.7198056970265958E-3</v>
      </c>
      <c r="M9" s="135">
        <v>3.7291172982166991E-2</v>
      </c>
      <c r="N9" s="135">
        <v>0.30521410174105323</v>
      </c>
      <c r="O9" s="135">
        <v>9.1249576809180862E-4</v>
      </c>
      <c r="P9" s="135">
        <v>1.730595422243085E-3</v>
      </c>
      <c r="Q9" s="135">
        <v>127.67003557981683</v>
      </c>
      <c r="R9" s="135">
        <v>5.3491131232968085E-3</v>
      </c>
      <c r="S9" s="135">
        <v>4.0904982707563832E-3</v>
      </c>
      <c r="T9" s="135">
        <v>0.16085601046429557</v>
      </c>
      <c r="U9" s="135">
        <v>51.6</v>
      </c>
      <c r="V9" s="135">
        <v>0.78764594840759139</v>
      </c>
      <c r="W9" s="135">
        <v>17.392729484786635</v>
      </c>
      <c r="X9" s="135">
        <v>0.81809965415127672</v>
      </c>
      <c r="Y9" s="135">
        <v>2.517229705080851E-4</v>
      </c>
      <c r="Z9" s="135">
        <v>1.2586148525404255E-2</v>
      </c>
      <c r="AA9" s="135">
        <v>6.2920866747288751E-2</v>
      </c>
      <c r="AB9" s="135">
        <v>6.8460743716713361</v>
      </c>
      <c r="AC9" s="135">
        <v>1.8249915361836172E-3</v>
      </c>
      <c r="AD9" s="135">
        <v>5.0344594101617022E-3</v>
      </c>
      <c r="AE9" s="135">
        <v>27.75435556082974</v>
      </c>
      <c r="AF9" s="135">
        <v>3.7758445576212767E-4</v>
      </c>
      <c r="AG9" s="135">
        <v>3.146537131351064E-2</v>
      </c>
      <c r="AH9" s="135">
        <v>0.4867081039142459</v>
      </c>
    </row>
    <row r="10" spans="1:71" s="299" customFormat="1" ht="12" x14ac:dyDescent="0.2">
      <c r="A10" s="299" t="s">
        <v>59</v>
      </c>
      <c r="B10" s="299" t="s">
        <v>145</v>
      </c>
      <c r="C10" s="299">
        <v>190.2</v>
      </c>
      <c r="D10" s="91">
        <v>42224.364584374998</v>
      </c>
      <c r="E10" s="299">
        <v>763</v>
      </c>
      <c r="F10" s="218">
        <v>254.85682418400577</v>
      </c>
      <c r="G10" s="218">
        <v>64.08135</v>
      </c>
      <c r="H10" s="218">
        <v>2.594850000000001</v>
      </c>
      <c r="I10" s="218">
        <v>190.77547418400579</v>
      </c>
      <c r="J10" s="218">
        <v>96.775474184005787</v>
      </c>
      <c r="K10" s="218">
        <v>6.7364999999999995</v>
      </c>
      <c r="L10" s="218">
        <v>3.9449999999999997E-3</v>
      </c>
      <c r="M10" s="218">
        <v>3.9495000000000002E-2</v>
      </c>
      <c r="N10" s="218">
        <v>0.27103499999999997</v>
      </c>
      <c r="O10" s="218">
        <v>8.0999999999999996E-4</v>
      </c>
      <c r="P10" s="218">
        <v>1.3649999999999999E-3</v>
      </c>
      <c r="Q10" s="218">
        <v>133.01078877370921</v>
      </c>
      <c r="R10" s="218">
        <v>5.8650000000000004E-3</v>
      </c>
      <c r="S10" s="218">
        <v>4.0499999999999998E-3</v>
      </c>
      <c r="T10" s="218">
        <v>0.17005500000000001</v>
      </c>
      <c r="U10" s="218">
        <v>54.75</v>
      </c>
      <c r="V10" s="218">
        <v>0.82800000000000007</v>
      </c>
      <c r="W10" s="218">
        <v>18.241479603251548</v>
      </c>
      <c r="X10" s="218">
        <v>0.67274999999999996</v>
      </c>
      <c r="Y10" s="218">
        <v>0</v>
      </c>
      <c r="Z10" s="218">
        <v>9.9150000000000002E-3</v>
      </c>
      <c r="AA10" s="218">
        <v>5.4749999999999998E-3</v>
      </c>
      <c r="AB10" s="218">
        <v>7.2205856762870715</v>
      </c>
      <c r="AC10" s="218">
        <v>1.905E-3</v>
      </c>
      <c r="AD10" s="218">
        <v>5.4149999999999997E-3</v>
      </c>
      <c r="AE10" s="218">
        <v>32.302620130757951</v>
      </c>
      <c r="AF10" s="218">
        <v>2.8499999999999999E-4</v>
      </c>
      <c r="AG10" s="218">
        <v>3.0434999999999997E-2</v>
      </c>
      <c r="AH10" s="218">
        <v>0.54405000000000003</v>
      </c>
    </row>
    <row r="11" spans="1:71" s="300" customFormat="1" ht="12" x14ac:dyDescent="0.2">
      <c r="A11" s="300" t="s">
        <v>104</v>
      </c>
      <c r="B11" s="300" t="s">
        <v>162</v>
      </c>
      <c r="C11" s="300">
        <v>193</v>
      </c>
      <c r="D11" s="90">
        <v>42224.447915567129</v>
      </c>
      <c r="E11" s="300">
        <v>1670</v>
      </c>
      <c r="F11" s="135">
        <v>173.14387027200004</v>
      </c>
      <c r="G11" s="135">
        <v>60.581670271999997</v>
      </c>
      <c r="H11" s="135">
        <v>1.8506702720000021</v>
      </c>
      <c r="I11" s="135">
        <v>112.56220000000003</v>
      </c>
      <c r="J11" s="135">
        <v>2</v>
      </c>
      <c r="K11" s="218">
        <v>24.36</v>
      </c>
      <c r="L11" s="218">
        <v>2.0299999999999997E-3</v>
      </c>
      <c r="M11" s="218">
        <v>1.3194999999999998E-2</v>
      </c>
      <c r="N11" s="218">
        <v>0.60899999999999987</v>
      </c>
      <c r="O11" s="218">
        <v>2.0299999999999997E-3</v>
      </c>
      <c r="P11" s="218">
        <v>3.045E-3</v>
      </c>
      <c r="Q11" s="218">
        <v>66.40300000000002</v>
      </c>
      <c r="R11" s="218">
        <v>1.3194999999999998E-2</v>
      </c>
      <c r="S11" s="218">
        <v>1.0149999999999999E-2</v>
      </c>
      <c r="T11" s="218">
        <v>6.0899999999999989E-2</v>
      </c>
      <c r="U11" s="218">
        <v>35.524999999999999</v>
      </c>
      <c r="V11" s="218">
        <v>0.31464999999999999</v>
      </c>
      <c r="W11" s="218">
        <v>13.325999999999995</v>
      </c>
      <c r="X11" s="218">
        <v>0.82214999999999994</v>
      </c>
      <c r="Y11" s="218">
        <v>8.1199999999999995E-5</v>
      </c>
      <c r="Z11" s="218">
        <v>4.0599999999999994E-3</v>
      </c>
      <c r="AA11" s="218">
        <v>1.57325E-2</v>
      </c>
      <c r="AB11" s="218">
        <v>8.3556000000000026</v>
      </c>
      <c r="AC11" s="315">
        <v>1.7051999999999998E-3</v>
      </c>
      <c r="AD11" s="315">
        <v>2.0299999999999997E-3</v>
      </c>
      <c r="AE11" s="218">
        <v>24.477600000000006</v>
      </c>
      <c r="AF11" s="218">
        <v>3.5321999999999996E-4</v>
      </c>
      <c r="AG11" s="218">
        <v>4.6689999999999995E-2</v>
      </c>
      <c r="AH11" s="218">
        <v>0.18269999999999997</v>
      </c>
    </row>
    <row r="12" spans="1:71" s="300" customFormat="1" ht="12" x14ac:dyDescent="0.2">
      <c r="A12" s="300" t="s">
        <v>104</v>
      </c>
      <c r="B12" s="300" t="s">
        <v>159</v>
      </c>
      <c r="C12" s="300">
        <v>246.4</v>
      </c>
      <c r="D12" s="90">
        <v>42225.041667997684</v>
      </c>
      <c r="E12" s="37">
        <v>3330</v>
      </c>
      <c r="F12" s="135">
        <v>175.02252778693628</v>
      </c>
      <c r="G12" s="135">
        <v>75.830609771357729</v>
      </c>
      <c r="H12" s="135">
        <v>1.930184239442859</v>
      </c>
      <c r="I12" s="135">
        <v>99.191918015578523</v>
      </c>
      <c r="J12" s="135">
        <v>1.5</v>
      </c>
      <c r="K12" s="218">
        <v>35.04</v>
      </c>
      <c r="L12" s="218">
        <v>1.7999999999999998E-4</v>
      </c>
      <c r="M12" s="218">
        <v>1.2215134615384612E-2</v>
      </c>
      <c r="N12" s="218">
        <v>0.6</v>
      </c>
      <c r="O12" s="218">
        <v>2E-3</v>
      </c>
      <c r="P12" s="218">
        <v>7.3999999999999999E-4</v>
      </c>
      <c r="Q12" s="218">
        <v>54.44718404255314</v>
      </c>
      <c r="R12" s="218">
        <v>1.3299999999999999E-2</v>
      </c>
      <c r="S12" s="218">
        <v>1.2999999999999999E-2</v>
      </c>
      <c r="T12" s="218">
        <v>6.2128500000000003E-2</v>
      </c>
      <c r="U12" s="218">
        <v>35</v>
      </c>
      <c r="V12" s="218">
        <v>0.17</v>
      </c>
      <c r="W12" s="218">
        <v>8.9222716543072966</v>
      </c>
      <c r="X12" s="218">
        <v>0.82</v>
      </c>
      <c r="Y12" s="218">
        <v>5.0000000000000004E-6</v>
      </c>
      <c r="Z12" s="218">
        <v>4.1000000000000003E-3</v>
      </c>
      <c r="AA12" s="218">
        <v>1.57325E-2</v>
      </c>
      <c r="AB12" s="218">
        <v>3.9681358634792367</v>
      </c>
      <c r="AC12" s="315">
        <v>1.7051999999999998E-3</v>
      </c>
      <c r="AD12" s="315">
        <v>1E-3</v>
      </c>
      <c r="AE12" s="218">
        <v>31.854326455238855</v>
      </c>
      <c r="AF12" s="218">
        <v>5.3764277290720109E-4</v>
      </c>
      <c r="AG12" s="218">
        <v>4.6482181818181825E-2</v>
      </c>
      <c r="AH12" s="218">
        <v>0.18225899999999998</v>
      </c>
    </row>
    <row r="13" spans="1:71" s="300" customFormat="1" ht="12" x14ac:dyDescent="0.2">
      <c r="A13" s="300" t="s">
        <v>104</v>
      </c>
      <c r="B13" s="300" t="s">
        <v>151</v>
      </c>
      <c r="C13" s="300">
        <v>295.8</v>
      </c>
      <c r="D13" s="90">
        <v>42226.34375</v>
      </c>
      <c r="E13" s="300">
        <v>2090</v>
      </c>
      <c r="F13" s="135">
        <v>170.44948499999995</v>
      </c>
      <c r="G13" s="135">
        <v>81.749484999999993</v>
      </c>
      <c r="H13" s="135">
        <v>3.1394849999999934</v>
      </c>
      <c r="I13" s="135">
        <v>88.7</v>
      </c>
      <c r="J13" s="135"/>
      <c r="K13" s="218">
        <v>33.484615384615374</v>
      </c>
      <c r="L13" s="218">
        <v>4.5330769230769225E-4</v>
      </c>
      <c r="M13" s="218">
        <v>1.2623076923076926E-2</v>
      </c>
      <c r="N13" s="218">
        <v>0.62723076923076948</v>
      </c>
      <c r="O13" s="218">
        <v>2.3338461538461542E-3</v>
      </c>
      <c r="P13" s="218">
        <v>5.3915384615384611E-4</v>
      </c>
      <c r="Q13" s="218">
        <v>50.83</v>
      </c>
      <c r="R13" s="218">
        <v>1.7676923076923069E-2</v>
      </c>
      <c r="S13" s="218">
        <v>1.5507692307692314E-2</v>
      </c>
      <c r="T13" s="218">
        <v>3.0742307692307694E-2</v>
      </c>
      <c r="U13" s="218">
        <v>31.984615384615374</v>
      </c>
      <c r="V13" s="218">
        <v>0.16438461538461538</v>
      </c>
      <c r="W13" s="218">
        <v>6.88</v>
      </c>
      <c r="X13" s="218">
        <v>0.93384615384615399</v>
      </c>
      <c r="Y13" s="218">
        <v>8.0000000000000007E-5</v>
      </c>
      <c r="Z13" s="218">
        <v>2.0300000000000001E-3</v>
      </c>
      <c r="AA13" s="218">
        <v>2.1615384615384606E-2</v>
      </c>
      <c r="AB13" s="218">
        <v>2.64</v>
      </c>
      <c r="AC13" s="315">
        <v>1.0284615384615386E-3</v>
      </c>
      <c r="AD13" s="315">
        <v>1.1869230769230765E-3</v>
      </c>
      <c r="AE13" s="218">
        <v>28.35</v>
      </c>
      <c r="AF13" s="218">
        <v>3.8761538461538453E-4</v>
      </c>
      <c r="AG13" s="218">
        <v>5.0269230769230788E-2</v>
      </c>
      <c r="AH13" s="218">
        <v>0.16</v>
      </c>
    </row>
    <row r="14" spans="1:71" s="300" customFormat="1" ht="12" x14ac:dyDescent="0.2">
      <c r="A14" s="300" t="s">
        <v>104</v>
      </c>
      <c r="B14" s="300" t="s">
        <v>160</v>
      </c>
      <c r="C14" s="300">
        <v>377.6</v>
      </c>
      <c r="D14" s="90">
        <v>42226.604161400464</v>
      </c>
      <c r="E14" s="37">
        <v>2650</v>
      </c>
      <c r="F14" s="135">
        <v>228.00556161333327</v>
      </c>
      <c r="G14" s="135">
        <v>65.844228279999939</v>
      </c>
      <c r="H14" s="135">
        <v>3.0068949466666481</v>
      </c>
      <c r="I14" s="135">
        <v>162.16133333333335</v>
      </c>
      <c r="J14" s="135"/>
      <c r="K14" s="218">
        <v>44.9</v>
      </c>
      <c r="L14" s="218">
        <v>3.0900000000000003E-4</v>
      </c>
      <c r="M14" s="218">
        <v>1.225E-2</v>
      </c>
      <c r="N14" s="218">
        <v>0.76150000000000007</v>
      </c>
      <c r="O14" s="218">
        <v>3.1349999999999998E-3</v>
      </c>
      <c r="P14" s="218">
        <v>6.4000000000000005E-4</v>
      </c>
      <c r="Q14" s="218">
        <v>99.673333333333304</v>
      </c>
      <c r="R14" s="218">
        <v>2.3350000000000003E-2</v>
      </c>
      <c r="S14" s="218">
        <v>2.0299999999999999E-2</v>
      </c>
      <c r="T14" s="218">
        <v>5.8800000000000005E-2</v>
      </c>
      <c r="U14" s="218">
        <v>38</v>
      </c>
      <c r="V14" s="218">
        <v>9.1749999999999998E-2</v>
      </c>
      <c r="W14" s="218">
        <v>20.808000000000014</v>
      </c>
      <c r="X14" s="218">
        <v>1.1299999999999999</v>
      </c>
      <c r="Y14" s="218">
        <v>5.0000000000000004E-6</v>
      </c>
      <c r="Z14" s="218">
        <v>1.5054999999999999E-3</v>
      </c>
      <c r="AA14" s="218">
        <v>2.6849999999999999E-2</v>
      </c>
      <c r="AB14" s="218">
        <v>7.7546666666666608</v>
      </c>
      <c r="AC14" s="315">
        <v>2.3915E-3</v>
      </c>
      <c r="AD14" s="315">
        <v>6.4999999999999997E-4</v>
      </c>
      <c r="AE14" s="218">
        <v>33.925333333333377</v>
      </c>
      <c r="AF14" s="218">
        <v>5.2950000000000002E-4</v>
      </c>
      <c r="AG14" s="218">
        <v>5.7849999999999999E-2</v>
      </c>
      <c r="AH14" s="218">
        <v>0.16350000000000001</v>
      </c>
    </row>
    <row r="15" spans="1:71" s="300" customFormat="1" ht="12" x14ac:dyDescent="0.2">
      <c r="A15" s="300" t="s">
        <v>104</v>
      </c>
      <c r="B15" s="300" t="s">
        <v>152</v>
      </c>
      <c r="C15" s="300">
        <v>421.3</v>
      </c>
      <c r="D15" s="90">
        <v>42227.125258043983</v>
      </c>
      <c r="E15" s="37">
        <v>2850</v>
      </c>
      <c r="F15" s="135">
        <v>390.31161881690048</v>
      </c>
      <c r="G15" s="135">
        <v>196.36373149295724</v>
      </c>
      <c r="H15" s="135">
        <v>3.6299286760563376</v>
      </c>
      <c r="I15" s="135">
        <v>193.94788732394315</v>
      </c>
      <c r="J15" s="135"/>
      <c r="K15" s="218">
        <v>56.4</v>
      </c>
      <c r="L15" s="218">
        <v>3.4499999999999998E-4</v>
      </c>
      <c r="M15" s="218">
        <v>1.3299999999999999E-2</v>
      </c>
      <c r="N15" s="218">
        <v>1.35</v>
      </c>
      <c r="O15" s="218">
        <v>5.0899999999999999E-3</v>
      </c>
      <c r="P15" s="218">
        <v>1.09E-3</v>
      </c>
      <c r="Q15" s="218">
        <v>105.54929577464706</v>
      </c>
      <c r="R15" s="218">
        <v>2.35E-2</v>
      </c>
      <c r="S15" s="218">
        <v>2.53E-2</v>
      </c>
      <c r="T15" s="218">
        <v>6.0999999999999999E-2</v>
      </c>
      <c r="U15" s="218">
        <v>35.9</v>
      </c>
      <c r="V15" s="218">
        <v>7.51E-2</v>
      </c>
      <c r="W15" s="218">
        <v>28.904225352112814</v>
      </c>
      <c r="X15" s="218">
        <v>1.66</v>
      </c>
      <c r="Y15" s="218">
        <v>8.0000000000000007E-5</v>
      </c>
      <c r="Z15" s="218">
        <v>7.7399999999999995E-4</v>
      </c>
      <c r="AA15" s="218">
        <v>3.4200000000000001E-2</v>
      </c>
      <c r="AB15" s="218">
        <v>18.004225352112663</v>
      </c>
      <c r="AC15" s="315">
        <v>9.2500000000000004E-4</v>
      </c>
      <c r="AD15" s="315">
        <v>4.75E-4</v>
      </c>
      <c r="AE15" s="218">
        <v>41.49014084507062</v>
      </c>
      <c r="AF15" s="218">
        <v>5.9000000000000003E-4</v>
      </c>
      <c r="AG15" s="218">
        <v>5.7200000000000001E-2</v>
      </c>
      <c r="AH15" s="218">
        <v>0.16800000000000001</v>
      </c>
    </row>
    <row r="16" spans="1:71" s="300" customFormat="1" ht="12" x14ac:dyDescent="0.2">
      <c r="C16" s="90"/>
      <c r="I16" s="134"/>
      <c r="T16" s="299"/>
      <c r="U16" s="299"/>
      <c r="V16" s="299"/>
      <c r="W16" s="299"/>
      <c r="X16" s="299"/>
      <c r="AH16" s="299"/>
    </row>
    <row r="17" spans="1:35" s="299" customFormat="1" x14ac:dyDescent="0.25">
      <c r="A17"/>
      <c r="B17"/>
      <c r="C17"/>
      <c r="D17"/>
      <c r="E17"/>
      <c r="F17"/>
      <c r="G17"/>
      <c r="H17"/>
      <c r="I17"/>
      <c r="J17"/>
      <c r="K17"/>
      <c r="L17"/>
      <c r="M17"/>
      <c r="N17"/>
      <c r="O17"/>
      <c r="P17"/>
      <c r="Q17"/>
      <c r="R17"/>
      <c r="S17"/>
      <c r="T17"/>
      <c r="U17"/>
      <c r="V17"/>
      <c r="W17"/>
      <c r="X17"/>
      <c r="Y17"/>
      <c r="Z17"/>
      <c r="AA17"/>
      <c r="AB17"/>
      <c r="AC17"/>
      <c r="AD17"/>
      <c r="AE17"/>
      <c r="AF17"/>
      <c r="AG17"/>
      <c r="AH17"/>
      <c r="AI17" s="36"/>
    </row>
    <row r="18" spans="1:35" s="299" customFormat="1" x14ac:dyDescent="0.25">
      <c r="A18"/>
      <c r="B18"/>
      <c r="C18"/>
      <c r="D18"/>
      <c r="E18"/>
      <c r="F18"/>
      <c r="G18"/>
      <c r="H18"/>
      <c r="I18"/>
      <c r="J18"/>
      <c r="K18"/>
      <c r="L18"/>
      <c r="M18"/>
      <c r="N18"/>
      <c r="O18"/>
      <c r="P18"/>
      <c r="Q18"/>
      <c r="R18"/>
      <c r="S18"/>
      <c r="T18"/>
      <c r="U18"/>
      <c r="V18"/>
      <c r="W18"/>
      <c r="X18"/>
      <c r="Y18"/>
      <c r="Z18"/>
      <c r="AA18"/>
      <c r="AB18"/>
      <c r="AC18"/>
      <c r="AD18"/>
      <c r="AE18"/>
      <c r="AF18"/>
      <c r="AG18"/>
      <c r="AH18"/>
      <c r="AI18" s="36"/>
    </row>
    <row r="19" spans="1:35" s="300" customFormat="1" ht="12" x14ac:dyDescent="0.2">
      <c r="C19" s="90"/>
      <c r="I19" s="134"/>
    </row>
    <row r="20" spans="1:35" s="300" customFormat="1" ht="18.75" x14ac:dyDescent="0.3">
      <c r="B20" s="319" t="s">
        <v>244</v>
      </c>
      <c r="C20" s="90"/>
      <c r="I20" s="134"/>
    </row>
    <row r="21" spans="1:35" s="300" customFormat="1" ht="12" x14ac:dyDescent="0.2">
      <c r="C21" s="90"/>
      <c r="I21" s="134"/>
    </row>
    <row r="22" spans="1:35" s="300" customFormat="1" ht="12" x14ac:dyDescent="0.2">
      <c r="C22" s="90"/>
      <c r="I22" s="134"/>
    </row>
    <row r="23" spans="1:35" s="300" customFormat="1" ht="12" x14ac:dyDescent="0.2">
      <c r="C23" s="90"/>
      <c r="I23" s="134"/>
    </row>
    <row r="24" spans="1:35" s="300" customFormat="1" ht="12" x14ac:dyDescent="0.2">
      <c r="C24" s="90"/>
      <c r="I24" s="134"/>
    </row>
    <row r="25" spans="1:35" s="300" customFormat="1" ht="12" x14ac:dyDescent="0.2">
      <c r="C25" s="90"/>
      <c r="I25" s="134"/>
    </row>
    <row r="26" spans="1:35" s="300" customFormat="1" ht="12" x14ac:dyDescent="0.2">
      <c r="C26" s="90"/>
      <c r="I26" s="134"/>
    </row>
    <row r="27" spans="1:35" s="300" customFormat="1" ht="12" x14ac:dyDescent="0.2">
      <c r="C27" s="90"/>
      <c r="I27" s="134"/>
    </row>
    <row r="28" spans="1:35" s="300" customFormat="1" ht="12" x14ac:dyDescent="0.2">
      <c r="C28" s="90"/>
      <c r="I28" s="134"/>
    </row>
    <row r="29" spans="1:35" s="300" customFormat="1" ht="12" x14ac:dyDescent="0.2">
      <c r="C29" s="90"/>
      <c r="I29" s="134"/>
    </row>
    <row r="30" spans="1:35" s="300" customFormat="1" ht="12" x14ac:dyDescent="0.2">
      <c r="C30" s="90"/>
      <c r="I30" s="134"/>
    </row>
    <row r="31" spans="1:35" s="300" customFormat="1" ht="12" x14ac:dyDescent="0.2">
      <c r="C31" s="90"/>
      <c r="I31" s="134"/>
    </row>
    <row r="32" spans="1:35" s="300" customFormat="1" ht="12" x14ac:dyDescent="0.2">
      <c r="C32" s="90"/>
      <c r="I32" s="134"/>
    </row>
    <row r="33" spans="3:3" s="300" customFormat="1" ht="12" x14ac:dyDescent="0.2">
      <c r="C33" s="90"/>
    </row>
    <row r="34" spans="3:3" x14ac:dyDescent="0.25">
      <c r="C34" s="145"/>
    </row>
    <row r="35" spans="3:3" x14ac:dyDescent="0.25">
      <c r="C35" s="145"/>
    </row>
    <row r="36" spans="3:3" x14ac:dyDescent="0.25">
      <c r="C36" s="145"/>
    </row>
    <row r="37" spans="3:3" x14ac:dyDescent="0.25">
      <c r="C37" s="145"/>
    </row>
    <row r="38" spans="3:3" x14ac:dyDescent="0.25">
      <c r="C38" s="145"/>
    </row>
    <row r="39" spans="3:3" x14ac:dyDescent="0.25">
      <c r="C39" s="145"/>
    </row>
    <row r="40" spans="3:3" x14ac:dyDescent="0.25">
      <c r="C40" s="145"/>
    </row>
    <row r="41" spans="3:3" x14ac:dyDescent="0.25">
      <c r="C41" s="145"/>
    </row>
    <row r="42" spans="3:3" x14ac:dyDescent="0.25">
      <c r="C42" s="145"/>
    </row>
    <row r="43" spans="3:3" x14ac:dyDescent="0.25">
      <c r="C43" s="145"/>
    </row>
    <row r="44" spans="3:3" x14ac:dyDescent="0.25">
      <c r="C44" s="145"/>
    </row>
    <row r="45" spans="3:3" x14ac:dyDescent="0.25">
      <c r="C45" s="145"/>
    </row>
    <row r="59" spans="25:25" x14ac:dyDescent="0.25">
      <c r="Y59" t="s">
        <v>243</v>
      </c>
    </row>
    <row r="60" spans="25:25" x14ac:dyDescent="0.25">
      <c r="Y60" s="166" t="s">
        <v>145</v>
      </c>
    </row>
    <row r="61" spans="25:25" x14ac:dyDescent="0.25">
      <c r="Y61" s="166" t="s">
        <v>161</v>
      </c>
    </row>
    <row r="62" spans="25:25" x14ac:dyDescent="0.25">
      <c r="Y62" s="166" t="s">
        <v>155</v>
      </c>
    </row>
    <row r="63" spans="25:25" x14ac:dyDescent="0.25">
      <c r="Y63" s="166" t="s">
        <v>151</v>
      </c>
    </row>
    <row r="64" spans="25:25" x14ac:dyDescent="0.25">
      <c r="Y64" s="166" t="s">
        <v>154</v>
      </c>
    </row>
    <row r="65" spans="10:25" x14ac:dyDescent="0.25">
      <c r="J65" s="192"/>
      <c r="Y65" s="166" t="s">
        <v>153</v>
      </c>
    </row>
    <row r="69" spans="10:25" ht="15.75" customHeight="1" x14ac:dyDescent="0.25"/>
  </sheetData>
  <sheetProtection algorithmName="SHA-512" hashValue="K2xj9Becujy+69iLndiOnKaM0LieHexDnJgnGnPROr1O9Hoi9L77La3G+ZuVgKrWsIo8gkyrE97qAh2vtBJbsA==" saltValue="fjKAbUFB1TYwtdRmSadFWA==" spinCount="100000" sheet="1" objects="1" scenarios="1"/>
  <mergeCells count="2">
    <mergeCell ref="G2:K2"/>
    <mergeCell ref="L2:AI2"/>
  </mergeCells>
  <pageMargins left="0.7" right="0.7" top="0.75" bottom="0.75" header="0.3" footer="0.3"/>
  <pageSetup paperSize="3" scale="35" orientation="landscape" r:id="rId1"/>
  <headerFooter>
    <oddFooter>&amp;L&amp;Z&amp;F&amp;R&amp;D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249977111117893"/>
    <pageSetUpPr fitToPage="1"/>
  </sheetPr>
  <dimension ref="A1:R44"/>
  <sheetViews>
    <sheetView workbookViewId="0">
      <selection activeCell="J19" sqref="J19"/>
    </sheetView>
  </sheetViews>
  <sheetFormatPr defaultRowHeight="15" x14ac:dyDescent="0.25"/>
  <cols>
    <col min="1" max="1" width="23.7109375" customWidth="1"/>
    <col min="3" max="3" width="36.28515625" customWidth="1"/>
    <col min="4" max="4" width="28.7109375" customWidth="1"/>
    <col min="5" max="5" width="18.85546875" style="45" customWidth="1"/>
    <col min="6" max="6" width="19.28515625" customWidth="1"/>
    <col min="7" max="7" width="24.140625" customWidth="1"/>
    <col min="8" max="8" width="11.7109375" customWidth="1"/>
    <col min="9" max="9" width="14.42578125" customWidth="1"/>
    <col min="10" max="12" width="15.7109375" customWidth="1"/>
    <col min="14" max="14" width="26.7109375" customWidth="1"/>
    <col min="16" max="16" width="14.7109375" customWidth="1"/>
    <col min="17" max="18" width="14.7109375" style="38" customWidth="1"/>
    <col min="21" max="21" width="11.85546875" customWidth="1"/>
    <col min="22" max="22" width="13.42578125" customWidth="1"/>
  </cols>
  <sheetData>
    <row r="1" spans="1:18" ht="27.75" customHeight="1" x14ac:dyDescent="0.3">
      <c r="A1" s="349" t="s">
        <v>268</v>
      </c>
      <c r="E1" s="317"/>
      <c r="Q1" s="317"/>
      <c r="R1" s="317"/>
    </row>
    <row r="2" spans="1:18" ht="21" x14ac:dyDescent="0.35">
      <c r="B2" s="29"/>
      <c r="C2" s="29"/>
      <c r="D2" s="58"/>
      <c r="E2" s="410" t="s">
        <v>249</v>
      </c>
      <c r="F2" s="410"/>
      <c r="G2" s="410"/>
      <c r="H2" s="39"/>
      <c r="I2" s="411" t="s">
        <v>41</v>
      </c>
      <c r="J2" s="411"/>
      <c r="K2" s="411"/>
      <c r="M2" s="26"/>
    </row>
    <row r="3" spans="1:18" ht="31.5" x14ac:dyDescent="0.25">
      <c r="A3" s="48"/>
      <c r="B3" s="26"/>
      <c r="C3" s="55" t="s">
        <v>28</v>
      </c>
      <c r="D3" s="341" t="s">
        <v>252</v>
      </c>
      <c r="E3" s="55" t="s">
        <v>52</v>
      </c>
      <c r="F3" s="55" t="s">
        <v>53</v>
      </c>
      <c r="G3" s="348" t="s">
        <v>54</v>
      </c>
      <c r="H3" s="56"/>
      <c r="I3" s="55" t="s">
        <v>52</v>
      </c>
      <c r="J3" s="55" t="s">
        <v>53</v>
      </c>
      <c r="K3" s="353" t="s">
        <v>54</v>
      </c>
      <c r="Q3"/>
      <c r="R3"/>
    </row>
    <row r="4" spans="1:18" ht="15.75" x14ac:dyDescent="0.25">
      <c r="A4" s="49"/>
      <c r="B4" s="26"/>
      <c r="C4" s="24" t="s">
        <v>60</v>
      </c>
      <c r="D4" s="24"/>
      <c r="E4" s="342">
        <v>2872</v>
      </c>
      <c r="F4" s="342">
        <v>2872</v>
      </c>
      <c r="G4" s="342">
        <f>E4-F4</f>
        <v>0</v>
      </c>
      <c r="H4" s="39"/>
      <c r="I4" s="342">
        <v>2900</v>
      </c>
      <c r="J4" s="343">
        <v>2900</v>
      </c>
      <c r="K4" s="343">
        <f>I4-J4</f>
        <v>0</v>
      </c>
      <c r="Q4"/>
      <c r="R4"/>
    </row>
    <row r="5" spans="1:18" ht="15.75" x14ac:dyDescent="0.25">
      <c r="A5" s="26"/>
      <c r="B5" s="26"/>
      <c r="C5" s="24" t="s">
        <v>164</v>
      </c>
      <c r="D5" s="24">
        <v>12.6</v>
      </c>
      <c r="E5" s="342">
        <f>'TABLE SUMMARY_TOTAL MASS'!D6</f>
        <v>490403.70621938177</v>
      </c>
      <c r="F5" s="342">
        <v>15391.449543531586</v>
      </c>
      <c r="G5" s="342">
        <f>E5-F5</f>
        <v>475012.25667585019</v>
      </c>
      <c r="H5" s="39"/>
      <c r="I5" s="342">
        <v>490000</v>
      </c>
      <c r="J5" s="343">
        <v>15400</v>
      </c>
      <c r="K5" s="343">
        <f>I5-J5</f>
        <v>474600</v>
      </c>
      <c r="Q5"/>
      <c r="R5"/>
    </row>
    <row r="6" spans="1:18" ht="15.75" x14ac:dyDescent="0.25">
      <c r="A6" s="220"/>
      <c r="B6" s="26"/>
      <c r="C6" s="24" t="s">
        <v>177</v>
      </c>
      <c r="D6" s="24">
        <v>16.399999999999999</v>
      </c>
      <c r="E6" s="342">
        <v>458939.72809080099</v>
      </c>
      <c r="F6" s="342">
        <v>17768</v>
      </c>
      <c r="G6" s="342">
        <f t="shared" ref="G6:G11" si="0">E6-F6</f>
        <v>441171.72809080099</v>
      </c>
      <c r="H6" s="39"/>
      <c r="I6" s="342">
        <v>459000</v>
      </c>
      <c r="J6" s="343">
        <v>17800</v>
      </c>
      <c r="K6" s="343">
        <f>I6-J6</f>
        <v>441200</v>
      </c>
      <c r="Q6"/>
      <c r="R6"/>
    </row>
    <row r="7" spans="1:18" ht="15.75" x14ac:dyDescent="0.25">
      <c r="A7" s="26"/>
      <c r="B7" s="26"/>
      <c r="C7" s="24" t="s">
        <v>178</v>
      </c>
      <c r="D7" s="24">
        <v>64</v>
      </c>
      <c r="E7" s="342">
        <v>155395.5220243021</v>
      </c>
      <c r="F7" s="351">
        <v>2010</v>
      </c>
      <c r="G7" s="342">
        <f t="shared" si="0"/>
        <v>153385.5220243021</v>
      </c>
      <c r="H7" s="39"/>
      <c r="I7" s="342">
        <v>155400</v>
      </c>
      <c r="J7" s="343">
        <v>2000</v>
      </c>
      <c r="K7" s="343">
        <f t="shared" ref="K6:K12" si="1">I7-J7</f>
        <v>153400</v>
      </c>
      <c r="Q7"/>
      <c r="R7"/>
    </row>
    <row r="8" spans="1:18" ht="15.75" x14ac:dyDescent="0.25">
      <c r="A8" s="26"/>
      <c r="B8" s="26"/>
      <c r="C8" s="24" t="s">
        <v>179</v>
      </c>
      <c r="D8" s="24">
        <v>95</v>
      </c>
      <c r="E8" s="342">
        <f>'TABLE SUMMARY_TOTAL MASS'!D9</f>
        <v>79519.686867581535</v>
      </c>
      <c r="F8" s="351">
        <v>968</v>
      </c>
      <c r="G8" s="342">
        <f t="shared" si="0"/>
        <v>78551.686867581535</v>
      </c>
      <c r="H8" s="39"/>
      <c r="I8" s="342">
        <v>79800</v>
      </c>
      <c r="J8" s="343">
        <v>970</v>
      </c>
      <c r="K8" s="343">
        <f t="shared" si="1"/>
        <v>78830</v>
      </c>
      <c r="L8" s="39"/>
      <c r="M8" s="39"/>
      <c r="N8" s="40"/>
      <c r="O8" s="40"/>
      <c r="P8" s="38"/>
      <c r="R8"/>
    </row>
    <row r="9" spans="1:18" ht="15.75" x14ac:dyDescent="0.25">
      <c r="A9" s="26"/>
      <c r="B9" s="26"/>
      <c r="C9" s="72" t="s">
        <v>180</v>
      </c>
      <c r="D9" s="72">
        <v>132</v>
      </c>
      <c r="E9" s="342">
        <f>'TABLE SUMMARY_TOTAL MASS'!D10</f>
        <v>72827.750424658094</v>
      </c>
      <c r="F9" s="351">
        <v>1031</v>
      </c>
      <c r="G9" s="342">
        <f t="shared" si="0"/>
        <v>71796.750424658094</v>
      </c>
      <c r="H9" s="39"/>
      <c r="I9" s="342">
        <v>72800</v>
      </c>
      <c r="J9" s="343">
        <v>1030</v>
      </c>
      <c r="K9" s="343">
        <f t="shared" si="1"/>
        <v>71770</v>
      </c>
      <c r="L9" s="39"/>
      <c r="M9" s="39"/>
      <c r="N9" s="40"/>
      <c r="O9" s="40"/>
      <c r="P9" s="38"/>
      <c r="R9"/>
    </row>
    <row r="10" spans="1:18" ht="15.75" x14ac:dyDescent="0.25">
      <c r="A10" s="26"/>
      <c r="B10" s="26"/>
      <c r="C10" s="24" t="s">
        <v>146</v>
      </c>
      <c r="D10" s="24">
        <v>164</v>
      </c>
      <c r="E10" s="342">
        <f>'TABLE SUMMARY_TOTAL MASS'!D11</f>
        <v>54657.302426979528</v>
      </c>
      <c r="F10" s="352">
        <v>533.83484387193766</v>
      </c>
      <c r="G10" s="342">
        <f t="shared" si="0"/>
        <v>54123.467583107587</v>
      </c>
      <c r="H10" s="39"/>
      <c r="I10" s="342">
        <v>54600</v>
      </c>
      <c r="J10" s="343">
        <v>530</v>
      </c>
      <c r="K10" s="343">
        <f t="shared" si="1"/>
        <v>54070</v>
      </c>
      <c r="L10" s="39"/>
      <c r="M10" s="39"/>
      <c r="N10" s="40"/>
      <c r="O10" s="40"/>
      <c r="P10" s="38"/>
      <c r="R10"/>
    </row>
    <row r="11" spans="1:18" ht="15.75" x14ac:dyDescent="0.25">
      <c r="C11" s="24" t="s">
        <v>181</v>
      </c>
      <c r="D11" s="24">
        <v>190</v>
      </c>
      <c r="E11" s="342">
        <f>'TABLE SUMMARY_TOTAL MASS'!D12</f>
        <v>52906.593919724452</v>
      </c>
      <c r="F11" s="351">
        <v>706</v>
      </c>
      <c r="G11" s="342">
        <f t="shared" si="0"/>
        <v>52200.593919724452</v>
      </c>
      <c r="H11" s="39"/>
      <c r="I11" s="344">
        <v>52900</v>
      </c>
      <c r="J11" s="343">
        <v>700</v>
      </c>
      <c r="K11" s="343">
        <f t="shared" si="1"/>
        <v>52200</v>
      </c>
      <c r="L11" s="39"/>
      <c r="M11" s="40"/>
      <c r="N11" s="40"/>
      <c r="O11" s="40"/>
      <c r="P11" s="38"/>
      <c r="R11"/>
    </row>
    <row r="12" spans="1:18" ht="15.75" x14ac:dyDescent="0.25">
      <c r="C12" s="24" t="s">
        <v>182</v>
      </c>
      <c r="D12" s="24"/>
      <c r="E12" s="350">
        <f>'TABLE SUMMARY_TOTAL MASS'!D21</f>
        <v>1757.9852672580016</v>
      </c>
      <c r="F12" s="227">
        <v>673</v>
      </c>
      <c r="G12" s="257">
        <f>E12-F12</f>
        <v>1084.9852672580016</v>
      </c>
      <c r="H12" s="39"/>
      <c r="I12" s="345">
        <v>1760</v>
      </c>
      <c r="J12" s="227">
        <v>670</v>
      </c>
      <c r="K12" s="227">
        <f t="shared" si="1"/>
        <v>1090</v>
      </c>
      <c r="L12" s="40"/>
      <c r="M12" s="40"/>
      <c r="N12" s="40"/>
      <c r="O12" s="40"/>
      <c r="P12" s="38"/>
      <c r="R12"/>
    </row>
    <row r="13" spans="1:18" ht="15.75" x14ac:dyDescent="0.25">
      <c r="C13" s="340" t="s">
        <v>253</v>
      </c>
      <c r="E13" s="24"/>
      <c r="F13" s="339" t="s">
        <v>251</v>
      </c>
      <c r="G13" s="39"/>
      <c r="H13" s="39"/>
      <c r="I13" s="40"/>
      <c r="J13" s="54"/>
      <c r="K13" s="54"/>
      <c r="L13" s="54"/>
      <c r="M13" s="40"/>
      <c r="N13" s="40"/>
      <c r="O13" s="40"/>
      <c r="P13" s="40"/>
    </row>
    <row r="14" spans="1:18" ht="15.75" x14ac:dyDescent="0.25">
      <c r="C14" s="39"/>
      <c r="D14" s="39"/>
      <c r="E14" s="374"/>
      <c r="F14" s="339" t="s">
        <v>42</v>
      </c>
      <c r="G14" s="39"/>
      <c r="H14" s="39"/>
      <c r="I14" s="40"/>
      <c r="J14" s="40"/>
      <c r="K14" s="40"/>
      <c r="L14" s="40"/>
      <c r="M14" s="40"/>
      <c r="N14" s="40"/>
      <c r="O14" s="40"/>
      <c r="P14" s="40"/>
    </row>
    <row r="15" spans="1:18" ht="18.75" x14ac:dyDescent="0.3">
      <c r="C15" s="40"/>
      <c r="D15" s="40"/>
      <c r="F15" s="339" t="s">
        <v>250</v>
      </c>
      <c r="G15" s="40"/>
      <c r="H15" s="40"/>
      <c r="I15" s="40"/>
      <c r="J15" s="40"/>
      <c r="K15" s="40"/>
      <c r="L15" s="40"/>
      <c r="M15" s="42"/>
      <c r="N15" s="40"/>
      <c r="O15" s="40"/>
      <c r="P15" s="40"/>
    </row>
    <row r="16" spans="1:18" ht="18.75" x14ac:dyDescent="0.3">
      <c r="C16" s="40"/>
      <c r="D16" s="40"/>
      <c r="F16" s="339" t="s">
        <v>255</v>
      </c>
      <c r="G16" s="40"/>
      <c r="H16" s="40"/>
      <c r="I16" s="40"/>
      <c r="J16" s="40"/>
      <c r="K16" s="41"/>
      <c r="L16" s="42"/>
      <c r="M16" s="40"/>
    </row>
    <row r="17" spans="1:12" x14ac:dyDescent="0.25">
      <c r="C17" s="40"/>
      <c r="D17" s="40"/>
      <c r="F17" s="339" t="s">
        <v>256</v>
      </c>
      <c r="G17" s="40"/>
      <c r="H17" s="40"/>
      <c r="I17" s="40"/>
      <c r="J17" s="40"/>
      <c r="K17" s="40"/>
      <c r="L17" s="40"/>
    </row>
    <row r="18" spans="1:12" ht="18.75" x14ac:dyDescent="0.3">
      <c r="A18" s="313" t="s">
        <v>254</v>
      </c>
      <c r="F18" s="339" t="s">
        <v>257</v>
      </c>
    </row>
    <row r="44" spans="11:11" ht="18.75" x14ac:dyDescent="0.3">
      <c r="K44" s="35"/>
    </row>
  </sheetData>
  <sheetProtection algorithmName="SHA-512" hashValue="V06CudR0nYWpMzA579OGmef7YOvoJPbfpRCE45XAGghl0kA6U6VnTfhSrLKVBi+SKVImU57T2x+QalcuUdAoEw==" saltValue="ZNns+TMxdUjVqCvUqFhaeg==" spinCount="100000" sheet="1" scenarios="1"/>
  <mergeCells count="2">
    <mergeCell ref="E2:G2"/>
    <mergeCell ref="I2:K2"/>
  </mergeCells>
  <pageMargins left="0.7" right="0.7" top="0.75" bottom="0.75" header="0.3" footer="0.3"/>
  <pageSetup paperSize="3" scale="60" orientation="landscape" r:id="rId1"/>
  <headerFooter>
    <oddFooter>&amp;L&amp;Z&amp;F&amp;R &amp;D &amp;T</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S115"/>
  <sheetViews>
    <sheetView zoomScale="112" zoomScaleNormal="112" workbookViewId="0">
      <selection activeCell="W15" sqref="W15"/>
    </sheetView>
  </sheetViews>
  <sheetFormatPr defaultRowHeight="15" x14ac:dyDescent="0.25"/>
  <cols>
    <col min="1" max="1" width="18.7109375" customWidth="1"/>
    <col min="2" max="2" width="38" customWidth="1"/>
    <col min="3" max="3" width="11.28515625" customWidth="1"/>
    <col min="4" max="4" width="11.5703125" customWidth="1"/>
    <col min="5" max="5" width="14.7109375" bestFit="1" customWidth="1"/>
    <col min="6" max="6" width="11.140625" customWidth="1"/>
    <col min="7" max="7" width="11.42578125" bestFit="1" customWidth="1"/>
    <col min="8" max="8" width="11.140625" bestFit="1" customWidth="1"/>
    <col min="9" max="9" width="14.140625" customWidth="1"/>
    <col min="10" max="10" width="16" customWidth="1"/>
    <col min="11" max="11" width="12.5703125" customWidth="1"/>
    <col min="12" max="12" width="10.5703125" bestFit="1" customWidth="1"/>
    <col min="13" max="13" width="10.7109375" bestFit="1" customWidth="1"/>
    <col min="14" max="14" width="11.85546875" customWidth="1"/>
    <col min="15" max="15" width="10.42578125" bestFit="1" customWidth="1"/>
    <col min="16" max="16" width="7.85546875" bestFit="1" customWidth="1"/>
    <col min="17" max="17" width="11.140625" customWidth="1"/>
    <col min="19" max="19" width="8.85546875" bestFit="1" customWidth="1"/>
    <col min="20" max="20" width="9.140625" customWidth="1"/>
    <col min="21" max="21" width="10.85546875" customWidth="1"/>
    <col min="22" max="22" width="10.5703125" bestFit="1" customWidth="1"/>
    <col min="23" max="23" width="12.140625" customWidth="1"/>
    <col min="24" max="24" width="9.7109375" bestFit="1" customWidth="1"/>
    <col min="25" max="25" width="12.42578125" customWidth="1"/>
    <col min="26" max="26" width="7.140625" bestFit="1" customWidth="1"/>
    <col min="27" max="27" width="10.5703125" bestFit="1" customWidth="1"/>
    <col min="28" max="28" width="9.140625" customWidth="1"/>
    <col min="30" max="30" width="7.85546875" bestFit="1" customWidth="1"/>
    <col min="31" max="32" width="7" bestFit="1" customWidth="1"/>
    <col min="33" max="33" width="8.42578125" customWidth="1"/>
    <col min="34" max="34" width="8.28515625" bestFit="1" customWidth="1"/>
    <col min="35" max="35" width="7.5703125" bestFit="1" customWidth="1"/>
  </cols>
  <sheetData>
    <row r="1" spans="1:71" ht="26.25" customHeight="1" x14ac:dyDescent="0.3">
      <c r="A1" s="141" t="s">
        <v>239</v>
      </c>
      <c r="B1" s="141"/>
    </row>
    <row r="2" spans="1:71" ht="26.25" customHeight="1" x14ac:dyDescent="0.3">
      <c r="A2" s="141"/>
      <c r="B2" s="141"/>
      <c r="G2" s="404" t="s">
        <v>236</v>
      </c>
      <c r="H2" s="404"/>
      <c r="I2" s="404"/>
      <c r="J2" s="404"/>
      <c r="K2" s="404"/>
      <c r="L2" s="404" t="s">
        <v>237</v>
      </c>
      <c r="M2" s="404"/>
      <c r="N2" s="404"/>
      <c r="O2" s="404"/>
      <c r="P2" s="404"/>
      <c r="Q2" s="404"/>
      <c r="R2" s="404"/>
      <c r="S2" s="404"/>
      <c r="T2" s="404"/>
      <c r="U2" s="404"/>
      <c r="V2" s="404"/>
      <c r="W2" s="404"/>
      <c r="X2" s="404"/>
      <c r="Y2" s="404"/>
      <c r="Z2" s="404"/>
      <c r="AA2" s="404"/>
      <c r="AB2" s="404"/>
      <c r="AC2" s="404"/>
      <c r="AD2" s="404"/>
      <c r="AE2" s="404"/>
      <c r="AF2" s="404"/>
      <c r="AG2" s="404"/>
      <c r="AH2" s="404"/>
      <c r="AI2" s="404"/>
    </row>
    <row r="3" spans="1:71" s="142" customFormat="1" ht="41.25" customHeight="1" x14ac:dyDescent="0.25">
      <c r="A3" s="142" t="s">
        <v>99</v>
      </c>
      <c r="B3" s="142" t="s">
        <v>28</v>
      </c>
      <c r="C3" s="142" t="s">
        <v>235</v>
      </c>
      <c r="D3" s="142" t="s">
        <v>231</v>
      </c>
      <c r="E3" s="143" t="s">
        <v>26</v>
      </c>
      <c r="F3" s="142" t="s">
        <v>70</v>
      </c>
      <c r="G3" s="142" t="s">
        <v>51</v>
      </c>
      <c r="H3" s="142" t="s">
        <v>29</v>
      </c>
      <c r="I3" s="142" t="s">
        <v>39</v>
      </c>
      <c r="J3" s="143" t="s">
        <v>238</v>
      </c>
      <c r="K3" s="142" t="s">
        <v>0</v>
      </c>
      <c r="L3" s="142" t="s">
        <v>1</v>
      </c>
      <c r="M3" s="142" t="s">
        <v>2</v>
      </c>
      <c r="N3" s="142" t="s">
        <v>3</v>
      </c>
      <c r="O3" s="142" t="s">
        <v>4</v>
      </c>
      <c r="P3" s="142" t="s">
        <v>5</v>
      </c>
      <c r="Q3" s="142" t="s">
        <v>6</v>
      </c>
      <c r="R3" s="142" t="s">
        <v>7</v>
      </c>
      <c r="S3" s="142" t="s">
        <v>8</v>
      </c>
      <c r="T3" s="142" t="s">
        <v>9</v>
      </c>
      <c r="U3" s="142" t="s">
        <v>10</v>
      </c>
      <c r="V3" s="142" t="s">
        <v>11</v>
      </c>
      <c r="W3" s="142" t="s">
        <v>12</v>
      </c>
      <c r="X3" s="142" t="s">
        <v>13</v>
      </c>
      <c r="Y3" s="142" t="s">
        <v>14</v>
      </c>
      <c r="Z3" s="142" t="s">
        <v>15</v>
      </c>
      <c r="AA3" s="142" t="s">
        <v>16</v>
      </c>
      <c r="AB3" s="142" t="s">
        <v>17</v>
      </c>
      <c r="AC3" s="142" t="s">
        <v>18</v>
      </c>
      <c r="AD3" s="142" t="s">
        <v>19</v>
      </c>
      <c r="AE3" s="142" t="s">
        <v>20</v>
      </c>
      <c r="AF3" s="142" t="s">
        <v>21</v>
      </c>
      <c r="AG3" s="142" t="s">
        <v>22</v>
      </c>
      <c r="AH3" s="142" t="s">
        <v>23</v>
      </c>
      <c r="AL3"/>
      <c r="AM3"/>
      <c r="AN3"/>
      <c r="AO3"/>
      <c r="AP3"/>
      <c r="AQ3"/>
      <c r="AR3"/>
      <c r="AS3"/>
      <c r="AT3"/>
      <c r="AU3"/>
      <c r="AV3"/>
      <c r="AW3"/>
      <c r="AX3"/>
      <c r="AY3"/>
      <c r="AZ3"/>
      <c r="BA3"/>
      <c r="BB3"/>
      <c r="BC3"/>
      <c r="BD3"/>
      <c r="BE3"/>
      <c r="BF3"/>
      <c r="BG3"/>
      <c r="BH3"/>
      <c r="BI3"/>
      <c r="BJ3"/>
      <c r="BK3"/>
      <c r="BL3"/>
      <c r="BM3"/>
      <c r="BN3"/>
      <c r="BR3" s="144"/>
      <c r="BS3" s="144"/>
    </row>
    <row r="4" spans="1:71" x14ac:dyDescent="0.25">
      <c r="D4" s="145"/>
    </row>
    <row r="5" spans="1:71" s="78" customFormat="1" ht="12" x14ac:dyDescent="0.2">
      <c r="A5" s="280" t="s">
        <v>101</v>
      </c>
      <c r="B5" s="280" t="s">
        <v>111</v>
      </c>
      <c r="C5" s="280">
        <v>12.5</v>
      </c>
      <c r="D5" s="90">
        <v>42221.531249826388</v>
      </c>
      <c r="E5" s="280">
        <v>120</v>
      </c>
      <c r="F5" s="135">
        <v>43101.410136000006</v>
      </c>
      <c r="G5" s="135">
        <v>39682.958136000008</v>
      </c>
      <c r="H5" s="135">
        <v>1294.208136</v>
      </c>
      <c r="I5" s="135">
        <v>3228.4519999999998</v>
      </c>
      <c r="J5" s="135"/>
      <c r="K5" s="135">
        <v>3335.85</v>
      </c>
      <c r="L5" s="135">
        <v>1.13313</v>
      </c>
      <c r="M5" s="135">
        <v>29.0519</v>
      </c>
      <c r="N5" s="135">
        <v>34.346899999999998</v>
      </c>
      <c r="O5" s="135">
        <v>0.47655000000000003</v>
      </c>
      <c r="P5" s="135">
        <v>0.58245000000000002</v>
      </c>
      <c r="Q5" s="135">
        <v>1602.62</v>
      </c>
      <c r="R5" s="135">
        <v>2.4921799999999998</v>
      </c>
      <c r="S5" s="135">
        <v>1.3555200000000001</v>
      </c>
      <c r="T5" s="135">
        <v>129.55100000000002</v>
      </c>
      <c r="U5" s="135">
        <v>35052.9</v>
      </c>
      <c r="V5" s="135">
        <v>631.87</v>
      </c>
      <c r="W5" s="135">
        <v>984.86999999999989</v>
      </c>
      <c r="X5" s="135">
        <v>275.33999999999997</v>
      </c>
      <c r="Y5" s="135">
        <v>6.7775999999999989E-2</v>
      </c>
      <c r="Z5" s="135">
        <v>7.0952999999999991</v>
      </c>
      <c r="AA5" s="135">
        <v>0.97428000000000003</v>
      </c>
      <c r="AB5" s="135">
        <v>748.36</v>
      </c>
      <c r="AC5" s="135">
        <v>0.88249999999999995</v>
      </c>
      <c r="AD5" s="135">
        <v>3.9183000000000003</v>
      </c>
      <c r="AE5" s="135">
        <v>82.60199999999999</v>
      </c>
      <c r="AF5" s="135">
        <v>0.44124999999999998</v>
      </c>
      <c r="AG5" s="135">
        <v>19.309099999999997</v>
      </c>
      <c r="AH5" s="135">
        <v>155.32</v>
      </c>
      <c r="AI5" s="135"/>
      <c r="AJ5" s="280"/>
      <c r="AK5" s="280"/>
      <c r="AL5" s="280"/>
      <c r="AM5" s="280"/>
      <c r="AN5" s="280"/>
      <c r="AO5" s="280"/>
      <c r="AP5" s="280"/>
      <c r="AQ5" s="280"/>
      <c r="AR5" s="280"/>
      <c r="AS5" s="280"/>
      <c r="AT5" s="280"/>
      <c r="AU5" s="280"/>
      <c r="AV5" s="280"/>
      <c r="AW5" s="280"/>
      <c r="AX5" s="280"/>
      <c r="AY5" s="280"/>
      <c r="AZ5" s="280"/>
      <c r="BA5" s="280"/>
      <c r="BB5" s="280"/>
      <c r="BC5" s="280"/>
      <c r="BD5" s="280"/>
      <c r="BE5" s="280"/>
      <c r="BF5" s="280"/>
      <c r="BG5" s="280"/>
      <c r="BH5" s="280"/>
      <c r="BI5" s="280"/>
      <c r="BJ5" s="280"/>
      <c r="BK5" s="280"/>
      <c r="BL5" s="280"/>
      <c r="BM5" s="280"/>
      <c r="BN5" s="280"/>
      <c r="BO5" s="280"/>
      <c r="BP5" s="280"/>
      <c r="BQ5" s="280"/>
      <c r="BR5" s="280"/>
      <c r="BS5" s="280"/>
    </row>
    <row r="6" spans="1:71" s="78" customFormat="1" ht="12" x14ac:dyDescent="0.2">
      <c r="A6" s="280" t="s">
        <v>59</v>
      </c>
      <c r="B6" s="280" t="s">
        <v>102</v>
      </c>
      <c r="C6" s="280">
        <v>16.399999999999999</v>
      </c>
      <c r="D6" s="90">
        <v>42221.604166666664</v>
      </c>
      <c r="E6" s="280">
        <v>267</v>
      </c>
      <c r="F6" s="135">
        <v>12554.760545033419</v>
      </c>
      <c r="G6" s="135">
        <v>11582.880545033418</v>
      </c>
      <c r="H6" s="135">
        <v>396.05210550045558</v>
      </c>
      <c r="I6" s="135">
        <v>971.87999999999988</v>
      </c>
      <c r="J6" s="135">
        <v>896.87999999999988</v>
      </c>
      <c r="K6" s="135">
        <v>967.97732943893686</v>
      </c>
      <c r="L6" s="135">
        <v>0.20222368258304921</v>
      </c>
      <c r="M6" s="135">
        <v>8.4750069559041723</v>
      </c>
      <c r="N6" s="135">
        <v>11.405415697683974</v>
      </c>
      <c r="O6" s="135">
        <v>0.14883663038112421</v>
      </c>
      <c r="P6" s="135">
        <v>0.22891720868401169</v>
      </c>
      <c r="Q6" s="135">
        <v>551.04</v>
      </c>
      <c r="R6" s="135">
        <v>0.40444736516609842</v>
      </c>
      <c r="S6" s="135">
        <v>0.43761204910971846</v>
      </c>
      <c r="T6" s="135">
        <v>37.537608474957707</v>
      </c>
      <c r="U6" s="135">
        <v>10218.851110094027</v>
      </c>
      <c r="V6" s="135">
        <v>182.83582377526088</v>
      </c>
      <c r="W6" s="135">
        <v>234.07999999999996</v>
      </c>
      <c r="X6" s="135">
        <v>98.685157100528002</v>
      </c>
      <c r="Y6" s="135">
        <v>3.3811799727885821E-3</v>
      </c>
      <c r="Z6" s="135">
        <v>2.1678378772902875</v>
      </c>
      <c r="AA6" s="135">
        <v>0.29507580997786642</v>
      </c>
      <c r="AB6" s="135">
        <v>160.16</v>
      </c>
      <c r="AC6" s="135">
        <v>0.40444736516609842</v>
      </c>
      <c r="AD6" s="135">
        <v>1.2052531481949731</v>
      </c>
      <c r="AE6" s="135">
        <v>26.599999999999998</v>
      </c>
      <c r="AF6" s="135">
        <v>0.20222368258304921</v>
      </c>
      <c r="AG6" s="135">
        <v>5.4762173243489727</v>
      </c>
      <c r="AH6" s="135">
        <v>45.936620172662735</v>
      </c>
      <c r="AI6" s="178"/>
      <c r="AJ6" s="280"/>
      <c r="AK6" s="280"/>
      <c r="AL6" s="280"/>
      <c r="AM6" s="280"/>
      <c r="AN6" s="280"/>
      <c r="AO6" s="280"/>
      <c r="AP6" s="280"/>
      <c r="AQ6" s="280"/>
      <c r="AR6" s="280"/>
      <c r="AS6" s="280"/>
      <c r="AT6" s="280"/>
      <c r="AU6" s="280"/>
      <c r="AV6" s="280"/>
      <c r="AW6" s="280"/>
      <c r="AX6" s="280"/>
      <c r="AY6" s="280"/>
      <c r="AZ6" s="280"/>
      <c r="BA6" s="280"/>
      <c r="BB6" s="280"/>
      <c r="BC6" s="280"/>
      <c r="BD6" s="280"/>
      <c r="BE6" s="280"/>
      <c r="BF6" s="280"/>
      <c r="BG6" s="280"/>
      <c r="BH6" s="280"/>
      <c r="BI6" s="280"/>
      <c r="BJ6" s="280"/>
      <c r="BK6" s="280"/>
      <c r="BL6" s="280"/>
      <c r="BM6" s="280"/>
      <c r="BN6" s="280"/>
      <c r="BO6" s="280"/>
      <c r="BP6" s="280"/>
      <c r="BQ6" s="280"/>
      <c r="BR6" s="280"/>
      <c r="BS6" s="280"/>
    </row>
    <row r="7" spans="1:71" s="78" customFormat="1" ht="12" x14ac:dyDescent="0.2">
      <c r="A7" s="280" t="s">
        <v>59</v>
      </c>
      <c r="B7" s="279" t="s">
        <v>148</v>
      </c>
      <c r="C7" s="280">
        <v>64</v>
      </c>
      <c r="D7" s="90">
        <v>42222.31250162037</v>
      </c>
      <c r="E7" s="37">
        <v>635</v>
      </c>
      <c r="F7" s="135">
        <v>650.02864719109391</v>
      </c>
      <c r="G7" s="135">
        <v>520.95064719109382</v>
      </c>
      <c r="H7" s="135">
        <v>17.393662722271642</v>
      </c>
      <c r="I7" s="135">
        <v>129.078</v>
      </c>
      <c r="J7" s="135">
        <v>91.078000000000003</v>
      </c>
      <c r="K7" s="135">
        <v>61.110095205269289</v>
      </c>
      <c r="L7" s="135">
        <v>2.8052592498717738E-2</v>
      </c>
      <c r="M7" s="135">
        <v>0.33815170868862382</v>
      </c>
      <c r="N7" s="135">
        <v>0.48070020311873118</v>
      </c>
      <c r="O7" s="135">
        <v>6.6677770110017557E-3</v>
      </c>
      <c r="P7" s="135">
        <v>8.6413262320170735E-3</v>
      </c>
      <c r="Q7" s="135">
        <v>87.3</v>
      </c>
      <c r="R7" s="135">
        <v>1.7620975187636775E-2</v>
      </c>
      <c r="S7" s="135">
        <v>1.8043878592140055E-2</v>
      </c>
      <c r="T7" s="135">
        <v>1.4743941328711605</v>
      </c>
      <c r="U7" s="135">
        <v>442.44688926355286</v>
      </c>
      <c r="V7" s="135">
        <v>7.2039915121829079</v>
      </c>
      <c r="W7" s="135">
        <v>21.78</v>
      </c>
      <c r="X7" s="135">
        <v>4.285421165633263</v>
      </c>
      <c r="Y7" s="135">
        <v>2.1427105828166317E-4</v>
      </c>
      <c r="Z7" s="135">
        <v>9.4307459204232003E-2</v>
      </c>
      <c r="AA7" s="135">
        <v>2.7077288743316278E-2</v>
      </c>
      <c r="AB7" s="135">
        <v>15.120000000000001</v>
      </c>
      <c r="AC7" s="135">
        <v>1.7620975187636775E-2</v>
      </c>
      <c r="AD7" s="135">
        <v>5.3285828967413601E-2</v>
      </c>
      <c r="AE7" s="135">
        <v>4.8780000000000001</v>
      </c>
      <c r="AF7" s="135">
        <v>8.8104875938183874E-3</v>
      </c>
      <c r="AG7" s="135">
        <v>0.24246461858188198</v>
      </c>
      <c r="AH7" s="135">
        <v>3.0881965209189151</v>
      </c>
      <c r="AI7" s="280"/>
      <c r="AJ7" s="280"/>
      <c r="AK7" s="280"/>
      <c r="AL7" s="280"/>
      <c r="AM7" s="280"/>
      <c r="AN7" s="280"/>
      <c r="AO7" s="280"/>
      <c r="AP7" s="280"/>
      <c r="AQ7" s="280"/>
      <c r="AR7" s="280"/>
      <c r="AS7" s="280"/>
      <c r="AT7" s="280"/>
      <c r="AU7" s="280"/>
      <c r="AV7" s="280"/>
      <c r="AW7" s="280"/>
      <c r="AX7" s="280"/>
      <c r="AY7" s="280"/>
      <c r="AZ7" s="280"/>
      <c r="BA7" s="280"/>
      <c r="BB7" s="280"/>
      <c r="BC7" s="280"/>
      <c r="BD7" s="280"/>
      <c r="BE7" s="280"/>
      <c r="BF7" s="280"/>
      <c r="BG7" s="280"/>
      <c r="BH7" s="280"/>
      <c r="BI7" s="280"/>
      <c r="BJ7" s="280"/>
      <c r="BK7" s="280"/>
      <c r="BL7" s="280"/>
      <c r="BM7" s="280"/>
      <c r="BN7" s="280"/>
      <c r="BO7" s="280"/>
      <c r="BP7" s="280"/>
      <c r="BQ7" s="280"/>
      <c r="BR7" s="280"/>
      <c r="BS7" s="280"/>
    </row>
    <row r="8" spans="1:71" s="78" customFormat="1" ht="12" x14ac:dyDescent="0.2">
      <c r="A8" s="280" t="s">
        <v>59</v>
      </c>
      <c r="B8" s="280" t="s">
        <v>147</v>
      </c>
      <c r="C8" s="280">
        <v>94.2</v>
      </c>
      <c r="D8" s="90">
        <v>42223.052084027775</v>
      </c>
      <c r="E8" s="37">
        <v>631</v>
      </c>
      <c r="F8" s="135">
        <v>520.01653703787269</v>
      </c>
      <c r="G8" s="135">
        <v>217.80463573163169</v>
      </c>
      <c r="H8" s="135">
        <v>7.5938539616098524</v>
      </c>
      <c r="I8" s="135">
        <v>302.21190130624086</v>
      </c>
      <c r="J8" s="135">
        <v>230.21190130624086</v>
      </c>
      <c r="K8" s="135">
        <v>28.215265492860578</v>
      </c>
      <c r="L8" s="135">
        <v>1.5573216331285708E-2</v>
      </c>
      <c r="M8" s="135">
        <v>0.137320553633727</v>
      </c>
      <c r="N8" s="135">
        <v>0.31297628937632438</v>
      </c>
      <c r="O8" s="135">
        <v>1.5119627506102631E-3</v>
      </c>
      <c r="P8" s="135">
        <v>5.0998743572171577E-3</v>
      </c>
      <c r="Q8" s="135">
        <v>212.47024673439765</v>
      </c>
      <c r="R8" s="135">
        <v>1.1868907592290565E-2</v>
      </c>
      <c r="S8" s="135">
        <v>7.741249283124545E-3</v>
      </c>
      <c r="T8" s="135">
        <v>0.65198393743246796</v>
      </c>
      <c r="U8" s="135">
        <v>181.99551627716127</v>
      </c>
      <c r="V8" s="135">
        <v>2.9152099040421895</v>
      </c>
      <c r="W8" s="135">
        <v>39.767779390420891</v>
      </c>
      <c r="X8" s="135">
        <v>1.9099529455460331</v>
      </c>
      <c r="Y8" s="135">
        <v>3.2129208450468085E-4</v>
      </c>
      <c r="Z8" s="135">
        <v>3.9008638965744781E-2</v>
      </c>
      <c r="AA8" s="135">
        <v>5.5867482276246603E-3</v>
      </c>
      <c r="AB8" s="135">
        <v>20.635703918722783</v>
      </c>
      <c r="AC8" s="135">
        <v>1.0084791546570451E-2</v>
      </c>
      <c r="AD8" s="135">
        <v>2.4644992834947286E-2</v>
      </c>
      <c r="AE8" s="135">
        <v>29.338171262699561</v>
      </c>
      <c r="AF8" s="135">
        <v>1.8899534382628284E-3</v>
      </c>
      <c r="AG8" s="135">
        <v>9.1927335237103974E-2</v>
      </c>
      <c r="AH8" s="135">
        <v>1.4511513689298683</v>
      </c>
      <c r="AI8" s="280"/>
      <c r="AJ8" s="280"/>
      <c r="AK8" s="280"/>
      <c r="AL8" s="280"/>
      <c r="AM8" s="280"/>
      <c r="AN8" s="280"/>
      <c r="AO8" s="280"/>
      <c r="AP8" s="280"/>
      <c r="AQ8" s="280"/>
      <c r="AR8" s="280"/>
      <c r="AS8" s="280"/>
      <c r="AT8" s="280"/>
      <c r="AU8" s="280"/>
      <c r="AV8" s="280"/>
      <c r="AW8" s="280"/>
      <c r="AX8" s="280"/>
      <c r="AY8" s="280"/>
      <c r="AZ8" s="280"/>
      <c r="BA8" s="280"/>
      <c r="BB8" s="280"/>
      <c r="BC8" s="280"/>
      <c r="BD8" s="280"/>
      <c r="BE8" s="280"/>
      <c r="BF8" s="280"/>
      <c r="BG8" s="280"/>
      <c r="BH8" s="280"/>
      <c r="BI8" s="280"/>
      <c r="BJ8" s="280"/>
      <c r="BK8" s="280"/>
      <c r="BL8" s="280"/>
      <c r="BM8" s="280"/>
      <c r="BN8" s="280"/>
      <c r="BO8" s="280"/>
      <c r="BP8" s="280"/>
      <c r="BQ8" s="280"/>
      <c r="BR8" s="280"/>
      <c r="BS8" s="280"/>
    </row>
    <row r="9" spans="1:71" s="78" customFormat="1" ht="12" x14ac:dyDescent="0.2">
      <c r="A9" s="280" t="s">
        <v>59</v>
      </c>
      <c r="B9" s="280" t="s">
        <v>103</v>
      </c>
      <c r="C9" s="280">
        <v>132</v>
      </c>
      <c r="D9" s="90">
        <v>42223.604166666664</v>
      </c>
      <c r="E9" s="280">
        <v>697</v>
      </c>
      <c r="F9" s="135">
        <v>211.25144877186366</v>
      </c>
      <c r="G9" s="135">
        <v>103.12039481186366</v>
      </c>
      <c r="H9" s="135">
        <v>3.4935816716917572</v>
      </c>
      <c r="I9" s="135">
        <v>108.13105396</v>
      </c>
      <c r="J9" s="135">
        <v>38.131053960000003</v>
      </c>
      <c r="K9" s="135">
        <v>15.800400797978588</v>
      </c>
      <c r="L9" s="135">
        <v>7.4646753689811196E-3</v>
      </c>
      <c r="M9" s="135">
        <v>6.1351901760391292E-2</v>
      </c>
      <c r="N9" s="135">
        <v>0.18800318107876735</v>
      </c>
      <c r="O9" s="135">
        <v>1.0023992638346075E-3</v>
      </c>
      <c r="P9" s="135">
        <v>2.1327643911374628E-3</v>
      </c>
      <c r="Q9" s="135">
        <v>74.400000000000006</v>
      </c>
      <c r="R9" s="135">
        <v>5.9717402951848953E-3</v>
      </c>
      <c r="S9" s="135">
        <v>3.4764059575540639E-3</v>
      </c>
      <c r="T9" s="135">
        <v>0.26528580958365144</v>
      </c>
      <c r="U9" s="135">
        <v>83.826412342193322</v>
      </c>
      <c r="V9" s="135">
        <v>1.2983650656232497</v>
      </c>
      <c r="W9" s="135">
        <v>12.718993200000002</v>
      </c>
      <c r="X9" s="135">
        <v>0.84457469889043535</v>
      </c>
      <c r="Y9" s="135">
        <v>2.0000000000000001E-4</v>
      </c>
      <c r="Z9" s="135">
        <v>1.7915220885554691E-2</v>
      </c>
      <c r="AA9" s="135">
        <v>3.4000862476662778E-3</v>
      </c>
      <c r="AB9" s="135">
        <v>8.3319927599999986</v>
      </c>
      <c r="AC9" s="135">
        <v>2.9858701475924477E-3</v>
      </c>
      <c r="AD9" s="135">
        <v>9.4481462527389592E-3</v>
      </c>
      <c r="AE9" s="135">
        <v>12.680067999999999</v>
      </c>
      <c r="AF9" s="135">
        <v>5.331910977843657E-4</v>
      </c>
      <c r="AG9" s="135">
        <v>4.2761926042306123E-2</v>
      </c>
      <c r="AH9" s="135">
        <v>0.73870858880491697</v>
      </c>
      <c r="AI9" s="280"/>
      <c r="AJ9" s="280"/>
      <c r="AK9" s="280"/>
      <c r="AL9" s="280"/>
      <c r="AM9" s="280"/>
      <c r="AN9" s="280"/>
      <c r="AO9" s="280"/>
      <c r="AP9" s="280"/>
      <c r="AQ9" s="280"/>
      <c r="AR9" s="280"/>
      <c r="AS9" s="280"/>
      <c r="AT9" s="280"/>
      <c r="AU9" s="280"/>
      <c r="AV9" s="280"/>
      <c r="AW9" s="280"/>
      <c r="AX9" s="280"/>
      <c r="AY9" s="280"/>
      <c r="AZ9" s="280"/>
      <c r="BA9" s="280"/>
      <c r="BB9" s="280"/>
      <c r="BC9" s="280"/>
      <c r="BD9" s="280"/>
      <c r="BE9" s="280"/>
      <c r="BF9" s="280"/>
      <c r="BG9" s="280"/>
      <c r="BH9" s="280"/>
      <c r="BI9" s="280"/>
      <c r="BJ9" s="280"/>
      <c r="BK9" s="280"/>
      <c r="BL9" s="280"/>
      <c r="BM9" s="280"/>
      <c r="BN9" s="280"/>
      <c r="BO9" s="280"/>
      <c r="BP9" s="280"/>
      <c r="BQ9" s="280"/>
      <c r="BR9" s="280"/>
      <c r="BS9" s="280"/>
    </row>
    <row r="10" spans="1:71" s="78" customFormat="1" ht="12" x14ac:dyDescent="0.2">
      <c r="A10" s="280" t="s">
        <v>59</v>
      </c>
      <c r="B10" s="280" t="s">
        <v>146</v>
      </c>
      <c r="C10" s="280">
        <v>164.1</v>
      </c>
      <c r="D10" s="90">
        <v>42224.052082349539</v>
      </c>
      <c r="E10" s="280">
        <v>772</v>
      </c>
      <c r="F10" s="135">
        <v>243.21512043377365</v>
      </c>
      <c r="G10" s="135">
        <v>63.551925436669137</v>
      </c>
      <c r="H10" s="135">
        <v>2.7270786449008639</v>
      </c>
      <c r="I10" s="135">
        <v>179.66319499710454</v>
      </c>
      <c r="J10" s="135">
        <v>95.66319499710454</v>
      </c>
      <c r="K10" s="135">
        <v>9.2255777542743651</v>
      </c>
      <c r="L10" s="135">
        <v>4.7198056970265958E-3</v>
      </c>
      <c r="M10" s="135">
        <v>3.7291172982166991E-2</v>
      </c>
      <c r="N10" s="135">
        <v>0.30521410174105323</v>
      </c>
      <c r="O10" s="135">
        <v>9.1249576809180862E-4</v>
      </c>
      <c r="P10" s="135">
        <v>1.730595422243085E-3</v>
      </c>
      <c r="Q10" s="135">
        <v>127.67003557981683</v>
      </c>
      <c r="R10" s="135">
        <v>5.3491131232968085E-3</v>
      </c>
      <c r="S10" s="135">
        <v>4.0904982707563832E-3</v>
      </c>
      <c r="T10" s="135">
        <v>0.16085601046429557</v>
      </c>
      <c r="U10" s="135">
        <v>51.6</v>
      </c>
      <c r="V10" s="135">
        <v>0.78764594840759139</v>
      </c>
      <c r="W10" s="135">
        <v>17.392729484786635</v>
      </c>
      <c r="X10" s="135">
        <v>0.81809965415127672</v>
      </c>
      <c r="Y10" s="135">
        <v>2.517229705080851E-4</v>
      </c>
      <c r="Z10" s="135">
        <v>1.2586148525404255E-2</v>
      </c>
      <c r="AA10" s="135">
        <v>6.2920866747288751E-2</v>
      </c>
      <c r="AB10" s="135">
        <v>6.8460743716713361</v>
      </c>
      <c r="AC10" s="135">
        <v>1.8249915361836172E-3</v>
      </c>
      <c r="AD10" s="135">
        <v>5.0344594101617022E-3</v>
      </c>
      <c r="AE10" s="135">
        <v>27.75435556082974</v>
      </c>
      <c r="AF10" s="135">
        <v>3.7758445576212767E-4</v>
      </c>
      <c r="AG10" s="135">
        <v>3.146537131351064E-2</v>
      </c>
      <c r="AH10" s="135">
        <v>0.4867081039142459</v>
      </c>
      <c r="AI10" s="280"/>
      <c r="AJ10" s="280"/>
      <c r="AK10" s="280"/>
      <c r="AL10" s="280"/>
      <c r="AM10" s="280"/>
      <c r="AN10" s="280"/>
      <c r="AO10" s="280"/>
      <c r="AP10" s="280"/>
      <c r="AQ10" s="280"/>
      <c r="AR10" s="280"/>
      <c r="AS10" s="280"/>
      <c r="AT10" s="280"/>
      <c r="AU10" s="280"/>
      <c r="AV10" s="280"/>
      <c r="AW10" s="280"/>
      <c r="AX10" s="280"/>
      <c r="AY10" s="280"/>
      <c r="AZ10" s="280"/>
      <c r="BA10" s="280"/>
      <c r="BB10" s="280"/>
      <c r="BC10" s="280"/>
      <c r="BD10" s="280"/>
      <c r="BE10" s="280"/>
      <c r="BF10" s="280"/>
      <c r="BG10" s="280"/>
      <c r="BH10" s="280"/>
      <c r="BI10" s="280"/>
      <c r="BJ10" s="280"/>
      <c r="BK10" s="280"/>
      <c r="BL10" s="280"/>
      <c r="BM10" s="280"/>
      <c r="BN10" s="280"/>
      <c r="BO10" s="280"/>
      <c r="BP10" s="280"/>
      <c r="BQ10" s="280"/>
      <c r="BR10" s="280"/>
      <c r="BS10" s="280"/>
    </row>
    <row r="11" spans="1:71" s="62" customFormat="1" ht="12" x14ac:dyDescent="0.2">
      <c r="A11" s="279" t="s">
        <v>59</v>
      </c>
      <c r="B11" s="279" t="s">
        <v>145</v>
      </c>
      <c r="C11" s="279">
        <v>190.2</v>
      </c>
      <c r="D11" s="91">
        <v>42224.364584374998</v>
      </c>
      <c r="E11" s="279">
        <v>763</v>
      </c>
      <c r="F11" s="218">
        <v>254.85682418400577</v>
      </c>
      <c r="G11" s="218">
        <v>64.08135</v>
      </c>
      <c r="H11" s="218">
        <v>2.594850000000001</v>
      </c>
      <c r="I11" s="218">
        <v>190.77547418400579</v>
      </c>
      <c r="J11" s="218">
        <v>96.775474184005787</v>
      </c>
      <c r="K11" s="218">
        <v>6.7364999999999995</v>
      </c>
      <c r="L11" s="218">
        <v>3.9449999999999997E-3</v>
      </c>
      <c r="M11" s="218">
        <v>3.9495000000000002E-2</v>
      </c>
      <c r="N11" s="218">
        <v>0.27103499999999997</v>
      </c>
      <c r="O11" s="218">
        <v>8.0999999999999996E-4</v>
      </c>
      <c r="P11" s="218">
        <v>1.3649999999999999E-3</v>
      </c>
      <c r="Q11" s="218">
        <v>133.01078877370921</v>
      </c>
      <c r="R11" s="218">
        <v>5.8650000000000004E-3</v>
      </c>
      <c r="S11" s="218">
        <v>4.0499999999999998E-3</v>
      </c>
      <c r="T11" s="218">
        <v>0.17005500000000001</v>
      </c>
      <c r="U11" s="218">
        <v>54.75</v>
      </c>
      <c r="V11" s="218">
        <v>0.82800000000000007</v>
      </c>
      <c r="W11" s="218">
        <v>18.241479603251548</v>
      </c>
      <c r="X11" s="218">
        <v>0.67274999999999996</v>
      </c>
      <c r="Y11" s="218">
        <v>0</v>
      </c>
      <c r="Z11" s="218">
        <v>9.9150000000000002E-3</v>
      </c>
      <c r="AA11" s="218">
        <v>5.4749999999999998E-3</v>
      </c>
      <c r="AB11" s="218">
        <v>7.2205856762870715</v>
      </c>
      <c r="AC11" s="218">
        <v>1.905E-3</v>
      </c>
      <c r="AD11" s="218">
        <v>5.4149999999999997E-3</v>
      </c>
      <c r="AE11" s="218">
        <v>32.302620130757951</v>
      </c>
      <c r="AF11" s="218">
        <v>2.8499999999999999E-4</v>
      </c>
      <c r="AG11" s="218">
        <v>3.0434999999999997E-2</v>
      </c>
      <c r="AH11" s="218">
        <v>0.54405000000000003</v>
      </c>
      <c r="AI11" s="279"/>
      <c r="AJ11" s="279"/>
      <c r="AK11" s="279"/>
      <c r="AL11" s="279"/>
      <c r="AM11" s="279"/>
      <c r="AN11" s="279"/>
      <c r="AO11" s="279"/>
      <c r="AP11" s="279"/>
      <c r="AQ11" s="279"/>
      <c r="AR11" s="279"/>
      <c r="AS11" s="279"/>
      <c r="AT11" s="279"/>
      <c r="AU11" s="279"/>
      <c r="AV11" s="279"/>
      <c r="AW11" s="279"/>
      <c r="AX11" s="279"/>
      <c r="AY11" s="279"/>
      <c r="AZ11" s="279"/>
      <c r="BA11" s="279"/>
      <c r="BB11" s="279"/>
      <c r="BC11" s="279"/>
      <c r="BD11" s="279"/>
      <c r="BE11" s="279"/>
      <c r="BF11" s="279"/>
      <c r="BG11" s="279"/>
      <c r="BH11" s="279"/>
      <c r="BI11" s="279"/>
      <c r="BJ11" s="279"/>
      <c r="BK11" s="279"/>
      <c r="BL11" s="279"/>
      <c r="BM11" s="279"/>
      <c r="BN11" s="279"/>
      <c r="BO11" s="279"/>
      <c r="BP11" s="279"/>
      <c r="BQ11" s="279"/>
      <c r="BR11" s="279"/>
      <c r="BS11" s="279"/>
    </row>
    <row r="12" spans="1:71" s="78" customFormat="1" ht="12" x14ac:dyDescent="0.2">
      <c r="A12" s="280" t="s">
        <v>104</v>
      </c>
      <c r="B12" s="280" t="s">
        <v>162</v>
      </c>
      <c r="C12" s="280">
        <v>193</v>
      </c>
      <c r="D12" s="90">
        <v>42224.447915567129</v>
      </c>
      <c r="E12" s="280">
        <v>1670</v>
      </c>
      <c r="F12" s="135">
        <v>173.14387027200004</v>
      </c>
      <c r="G12" s="135">
        <v>60.581670271999997</v>
      </c>
      <c r="H12" s="135">
        <v>1.8506702720000021</v>
      </c>
      <c r="I12" s="135">
        <v>112.56220000000003</v>
      </c>
      <c r="J12" s="135">
        <v>2</v>
      </c>
      <c r="K12" s="218">
        <v>24.36</v>
      </c>
      <c r="L12" s="218">
        <v>2.0299999999999997E-3</v>
      </c>
      <c r="M12" s="218">
        <v>1.3194999999999998E-2</v>
      </c>
      <c r="N12" s="218">
        <v>0.60899999999999987</v>
      </c>
      <c r="O12" s="218">
        <v>2.0299999999999997E-3</v>
      </c>
      <c r="P12" s="218">
        <v>3.045E-3</v>
      </c>
      <c r="Q12" s="218">
        <v>66.40300000000002</v>
      </c>
      <c r="R12" s="218">
        <v>1.3194999999999998E-2</v>
      </c>
      <c r="S12" s="218">
        <v>1.0149999999999999E-2</v>
      </c>
      <c r="T12" s="218">
        <v>6.0899999999999989E-2</v>
      </c>
      <c r="U12" s="218">
        <v>35.524999999999999</v>
      </c>
      <c r="V12" s="218">
        <v>0.31464999999999999</v>
      </c>
      <c r="W12" s="218">
        <v>13.325999999999995</v>
      </c>
      <c r="X12" s="218">
        <v>0.82214999999999994</v>
      </c>
      <c r="Y12" s="218">
        <v>8.1199999999999995E-5</v>
      </c>
      <c r="Z12" s="218">
        <v>4.0599999999999994E-3</v>
      </c>
      <c r="AA12" s="218">
        <v>1.57325E-2</v>
      </c>
      <c r="AB12" s="218">
        <v>8.3556000000000026</v>
      </c>
      <c r="AC12" s="315">
        <v>1.7051999999999998E-3</v>
      </c>
      <c r="AD12" s="315">
        <v>2.0299999999999997E-3</v>
      </c>
      <c r="AE12" s="218">
        <v>24.477600000000006</v>
      </c>
      <c r="AF12" s="218">
        <v>3.5321999999999996E-4</v>
      </c>
      <c r="AG12" s="218">
        <v>4.6689999999999995E-2</v>
      </c>
      <c r="AH12" s="218">
        <v>0.18269999999999997</v>
      </c>
      <c r="AI12" s="280"/>
      <c r="AJ12" s="280"/>
      <c r="AK12" s="280"/>
      <c r="AL12" s="280"/>
      <c r="AM12" s="280"/>
      <c r="AN12" s="280"/>
      <c r="AO12" s="280"/>
      <c r="AP12" s="280"/>
      <c r="AQ12" s="280"/>
      <c r="AR12" s="280"/>
      <c r="AS12" s="280"/>
      <c r="AT12" s="280"/>
      <c r="AU12" s="280"/>
      <c r="AV12" s="280"/>
      <c r="AW12" s="280"/>
      <c r="AX12" s="280"/>
      <c r="AY12" s="280"/>
      <c r="AZ12" s="280"/>
      <c r="BA12" s="280"/>
      <c r="BB12" s="280"/>
      <c r="BC12" s="280"/>
      <c r="BD12" s="280"/>
      <c r="BE12" s="280"/>
      <c r="BF12" s="280"/>
      <c r="BG12" s="280"/>
      <c r="BH12" s="280"/>
      <c r="BI12" s="280"/>
      <c r="BJ12" s="280"/>
      <c r="BK12" s="280"/>
      <c r="BL12" s="280"/>
      <c r="BM12" s="280"/>
      <c r="BN12" s="280"/>
      <c r="BO12" s="280"/>
      <c r="BP12" s="280"/>
      <c r="BQ12" s="280"/>
      <c r="BR12" s="280"/>
      <c r="BS12" s="280"/>
    </row>
    <row r="13" spans="1:71" s="78" customFormat="1" ht="12" x14ac:dyDescent="0.2">
      <c r="A13" s="280" t="s">
        <v>104</v>
      </c>
      <c r="B13" s="280" t="s">
        <v>159</v>
      </c>
      <c r="C13" s="280">
        <v>246.4</v>
      </c>
      <c r="D13" s="90">
        <v>42225.041667997684</v>
      </c>
      <c r="E13" s="37">
        <v>3330</v>
      </c>
      <c r="F13" s="135">
        <v>175.02252778693628</v>
      </c>
      <c r="G13" s="135">
        <v>75.830609771357729</v>
      </c>
      <c r="H13" s="135">
        <v>1.930184239442859</v>
      </c>
      <c r="I13" s="135">
        <v>99.191918015578523</v>
      </c>
      <c r="J13" s="135">
        <v>1.5</v>
      </c>
      <c r="K13" s="218">
        <v>35.04</v>
      </c>
      <c r="L13" s="218">
        <v>1.7999999999999998E-4</v>
      </c>
      <c r="M13" s="218">
        <v>1.2215134615384612E-2</v>
      </c>
      <c r="N13" s="218">
        <v>0.6</v>
      </c>
      <c r="O13" s="218">
        <v>2E-3</v>
      </c>
      <c r="P13" s="218">
        <v>7.3999999999999999E-4</v>
      </c>
      <c r="Q13" s="218">
        <v>54.44718404255314</v>
      </c>
      <c r="R13" s="218">
        <v>1.3299999999999999E-2</v>
      </c>
      <c r="S13" s="218">
        <v>1.2999999999999999E-2</v>
      </c>
      <c r="T13" s="218">
        <v>6.2128500000000003E-2</v>
      </c>
      <c r="U13" s="218">
        <v>35</v>
      </c>
      <c r="V13" s="218">
        <v>0.17</v>
      </c>
      <c r="W13" s="218">
        <v>8.9222716543072966</v>
      </c>
      <c r="X13" s="218">
        <v>0.82</v>
      </c>
      <c r="Y13" s="218">
        <v>5.0000000000000004E-6</v>
      </c>
      <c r="Z13" s="218">
        <v>4.1000000000000003E-3</v>
      </c>
      <c r="AA13" s="218">
        <v>1.57325E-2</v>
      </c>
      <c r="AB13" s="218">
        <v>3.9681358634792367</v>
      </c>
      <c r="AC13" s="315">
        <v>1.7051999999999998E-3</v>
      </c>
      <c r="AD13" s="315">
        <v>1E-3</v>
      </c>
      <c r="AE13" s="218">
        <v>31.854326455238855</v>
      </c>
      <c r="AF13" s="218">
        <v>5.3764277290720109E-4</v>
      </c>
      <c r="AG13" s="218">
        <v>4.6482181818181825E-2</v>
      </c>
      <c r="AH13" s="218">
        <v>0.18225899999999998</v>
      </c>
      <c r="AI13" s="280"/>
      <c r="AJ13" s="280"/>
      <c r="AK13" s="280"/>
      <c r="AL13" s="280"/>
      <c r="AM13" s="280"/>
      <c r="AN13" s="280"/>
      <c r="AO13" s="280"/>
      <c r="AP13" s="280"/>
      <c r="AQ13" s="280"/>
      <c r="AR13" s="280"/>
      <c r="AS13" s="280"/>
      <c r="AT13" s="280"/>
      <c r="AU13" s="280"/>
      <c r="AV13" s="280"/>
      <c r="AW13" s="280"/>
      <c r="AX13" s="280"/>
      <c r="AY13" s="280"/>
      <c r="AZ13" s="280"/>
      <c r="BA13" s="280"/>
      <c r="BB13" s="280"/>
      <c r="BC13" s="280"/>
      <c r="BD13" s="280"/>
      <c r="BE13" s="280"/>
      <c r="BF13" s="280"/>
      <c r="BG13" s="280"/>
      <c r="BH13" s="280"/>
      <c r="BI13" s="280"/>
      <c r="BJ13" s="280"/>
      <c r="BK13" s="280"/>
      <c r="BL13" s="280"/>
      <c r="BM13" s="280"/>
      <c r="BN13" s="280"/>
      <c r="BO13" s="280"/>
      <c r="BP13" s="280"/>
      <c r="BQ13" s="280"/>
      <c r="BR13" s="280"/>
      <c r="BS13" s="280"/>
    </row>
    <row r="14" spans="1:71" s="78" customFormat="1" ht="12" x14ac:dyDescent="0.2">
      <c r="A14" s="280" t="s">
        <v>104</v>
      </c>
      <c r="B14" s="280" t="s">
        <v>151</v>
      </c>
      <c r="C14" s="280">
        <v>295.8</v>
      </c>
      <c r="D14" s="90">
        <v>42226.34375</v>
      </c>
      <c r="E14" s="280">
        <v>2090</v>
      </c>
      <c r="F14" s="135">
        <v>170.44948499999995</v>
      </c>
      <c r="G14" s="135">
        <v>81.749484999999993</v>
      </c>
      <c r="H14" s="135">
        <v>3.1394849999999934</v>
      </c>
      <c r="I14" s="135">
        <v>88.7</v>
      </c>
      <c r="J14" s="135"/>
      <c r="K14" s="218">
        <v>33.484615384615374</v>
      </c>
      <c r="L14" s="218">
        <v>4.5330769230769225E-4</v>
      </c>
      <c r="M14" s="218">
        <v>1.2623076923076926E-2</v>
      </c>
      <c r="N14" s="218">
        <v>0.62723076923076948</v>
      </c>
      <c r="O14" s="218">
        <v>2.3338461538461542E-3</v>
      </c>
      <c r="P14" s="218">
        <v>5.3915384615384611E-4</v>
      </c>
      <c r="Q14" s="218">
        <v>50.83</v>
      </c>
      <c r="R14" s="218">
        <v>1.7676923076923069E-2</v>
      </c>
      <c r="S14" s="218">
        <v>1.5507692307692314E-2</v>
      </c>
      <c r="T14" s="218">
        <v>3.0742307692307694E-2</v>
      </c>
      <c r="U14" s="218">
        <v>31.984615384615374</v>
      </c>
      <c r="V14" s="218">
        <v>0.16438461538461538</v>
      </c>
      <c r="W14" s="218">
        <v>6.88</v>
      </c>
      <c r="X14" s="218">
        <v>0.93384615384615399</v>
      </c>
      <c r="Y14" s="218">
        <v>8.0000000000000007E-5</v>
      </c>
      <c r="Z14" s="218">
        <v>2.0300000000000001E-3</v>
      </c>
      <c r="AA14" s="218">
        <v>2.1615384615384606E-2</v>
      </c>
      <c r="AB14" s="218">
        <v>2.64</v>
      </c>
      <c r="AC14" s="315">
        <v>1.0284615384615386E-3</v>
      </c>
      <c r="AD14" s="315">
        <v>1.1869230769230765E-3</v>
      </c>
      <c r="AE14" s="218">
        <v>28.35</v>
      </c>
      <c r="AF14" s="218">
        <v>3.8761538461538453E-4</v>
      </c>
      <c r="AG14" s="218">
        <v>5.0269230769230788E-2</v>
      </c>
      <c r="AH14" s="218">
        <v>0.16</v>
      </c>
      <c r="AI14" s="280"/>
      <c r="AJ14" s="280"/>
      <c r="AK14" s="280"/>
      <c r="AL14" s="280"/>
      <c r="AM14" s="280"/>
      <c r="AN14" s="280"/>
      <c r="AO14" s="280"/>
      <c r="AP14" s="280"/>
      <c r="AQ14" s="280"/>
      <c r="AR14" s="280"/>
      <c r="AS14" s="280"/>
      <c r="AT14" s="280"/>
      <c r="AU14" s="280"/>
      <c r="AV14" s="280"/>
      <c r="AW14" s="280"/>
      <c r="AX14" s="280"/>
      <c r="AY14" s="280"/>
      <c r="AZ14" s="280"/>
      <c r="BA14" s="280"/>
      <c r="BB14" s="280"/>
      <c r="BC14" s="280"/>
      <c r="BD14" s="280"/>
      <c r="BE14" s="280"/>
      <c r="BF14" s="280"/>
      <c r="BG14" s="280"/>
      <c r="BH14" s="280"/>
      <c r="BI14" s="280"/>
      <c r="BJ14" s="280"/>
      <c r="BK14" s="280"/>
      <c r="BL14" s="280"/>
      <c r="BM14" s="280"/>
      <c r="BN14" s="280"/>
      <c r="BO14" s="280"/>
      <c r="BP14" s="280"/>
      <c r="BQ14" s="280"/>
      <c r="BR14" s="280"/>
      <c r="BS14" s="280"/>
    </row>
    <row r="15" spans="1:71" s="78" customFormat="1" ht="12" x14ac:dyDescent="0.2">
      <c r="A15" s="280" t="s">
        <v>104</v>
      </c>
      <c r="B15" s="280" t="s">
        <v>160</v>
      </c>
      <c r="C15" s="280">
        <v>377.6</v>
      </c>
      <c r="D15" s="90">
        <v>42226.604161400464</v>
      </c>
      <c r="E15" s="37">
        <v>2650</v>
      </c>
      <c r="F15" s="135">
        <v>228.00556161333327</v>
      </c>
      <c r="G15" s="135">
        <v>65.844228279999939</v>
      </c>
      <c r="H15" s="135">
        <v>3.0068949466666481</v>
      </c>
      <c r="I15" s="135">
        <v>162.16133333333335</v>
      </c>
      <c r="J15" s="135"/>
      <c r="K15" s="218">
        <v>44.9</v>
      </c>
      <c r="L15" s="218">
        <v>3.0900000000000003E-4</v>
      </c>
      <c r="M15" s="218">
        <v>1.225E-2</v>
      </c>
      <c r="N15" s="218">
        <v>0.76150000000000007</v>
      </c>
      <c r="O15" s="218">
        <v>3.1349999999999998E-3</v>
      </c>
      <c r="P15" s="218">
        <v>6.4000000000000005E-4</v>
      </c>
      <c r="Q15" s="218">
        <v>99.673333333333304</v>
      </c>
      <c r="R15" s="218">
        <v>2.3350000000000003E-2</v>
      </c>
      <c r="S15" s="218">
        <v>2.0299999999999999E-2</v>
      </c>
      <c r="T15" s="218">
        <v>5.8800000000000005E-2</v>
      </c>
      <c r="U15" s="218">
        <v>38</v>
      </c>
      <c r="V15" s="218">
        <v>9.1749999999999998E-2</v>
      </c>
      <c r="W15" s="218">
        <v>20.808000000000014</v>
      </c>
      <c r="X15" s="218">
        <v>1.1299999999999999</v>
      </c>
      <c r="Y15" s="218">
        <v>5.0000000000000004E-6</v>
      </c>
      <c r="Z15" s="218">
        <v>1.5054999999999999E-3</v>
      </c>
      <c r="AA15" s="218">
        <v>2.6849999999999999E-2</v>
      </c>
      <c r="AB15" s="218">
        <v>7.7546666666666608</v>
      </c>
      <c r="AC15" s="315">
        <v>2.3915E-3</v>
      </c>
      <c r="AD15" s="315">
        <v>6.4999999999999997E-4</v>
      </c>
      <c r="AE15" s="218">
        <v>33.925333333333377</v>
      </c>
      <c r="AF15" s="218">
        <v>5.2950000000000002E-4</v>
      </c>
      <c r="AG15" s="218">
        <v>5.7849999999999999E-2</v>
      </c>
      <c r="AH15" s="218">
        <v>0.16350000000000001</v>
      </c>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c r="BK15" s="280"/>
      <c r="BL15" s="280"/>
      <c r="BM15" s="280"/>
      <c r="BN15" s="280"/>
      <c r="BO15" s="280"/>
      <c r="BP15" s="280"/>
      <c r="BQ15" s="280"/>
      <c r="BR15" s="280"/>
      <c r="BS15" s="280"/>
    </row>
    <row r="16" spans="1:71" s="78" customFormat="1" ht="12" x14ac:dyDescent="0.2">
      <c r="A16" s="280" t="s">
        <v>104</v>
      </c>
      <c r="B16" s="280" t="s">
        <v>152</v>
      </c>
      <c r="C16" s="280">
        <v>421.3</v>
      </c>
      <c r="D16" s="90">
        <v>42227.125258043983</v>
      </c>
      <c r="E16" s="37">
        <v>2850</v>
      </c>
      <c r="F16" s="135">
        <v>390.31161881690048</v>
      </c>
      <c r="G16" s="135">
        <v>196.36373149295724</v>
      </c>
      <c r="H16" s="135">
        <v>3.6299286760563376</v>
      </c>
      <c r="I16" s="135">
        <v>193.94788732394315</v>
      </c>
      <c r="J16" s="135"/>
      <c r="K16" s="218">
        <v>56.4</v>
      </c>
      <c r="L16" s="218">
        <v>3.4499999999999998E-4</v>
      </c>
      <c r="M16" s="218">
        <v>1.3299999999999999E-2</v>
      </c>
      <c r="N16" s="218">
        <v>1.35</v>
      </c>
      <c r="O16" s="218">
        <v>5.0899999999999999E-3</v>
      </c>
      <c r="P16" s="218">
        <v>1.09E-3</v>
      </c>
      <c r="Q16" s="218">
        <v>105.54929577464706</v>
      </c>
      <c r="R16" s="218">
        <v>2.35E-2</v>
      </c>
      <c r="S16" s="218">
        <v>2.53E-2</v>
      </c>
      <c r="T16" s="218">
        <v>6.0999999999999999E-2</v>
      </c>
      <c r="U16" s="218">
        <v>35.9</v>
      </c>
      <c r="V16" s="218">
        <v>7.51E-2</v>
      </c>
      <c r="W16" s="218">
        <v>28.904225352112814</v>
      </c>
      <c r="X16" s="218">
        <v>1.66</v>
      </c>
      <c r="Y16" s="218">
        <v>8.0000000000000007E-5</v>
      </c>
      <c r="Z16" s="218">
        <v>7.7399999999999995E-4</v>
      </c>
      <c r="AA16" s="218">
        <v>3.4200000000000001E-2</v>
      </c>
      <c r="AB16" s="218">
        <v>18.004225352112663</v>
      </c>
      <c r="AC16" s="315">
        <v>9.2500000000000004E-4</v>
      </c>
      <c r="AD16" s="315">
        <v>4.75E-4</v>
      </c>
      <c r="AE16" s="218">
        <v>41.49014084507062</v>
      </c>
      <c r="AF16" s="218">
        <v>5.9000000000000003E-4</v>
      </c>
      <c r="AG16" s="218">
        <v>5.7200000000000001E-2</v>
      </c>
      <c r="AH16" s="218">
        <v>0.16800000000000001</v>
      </c>
      <c r="AI16" s="280"/>
      <c r="AJ16" s="280"/>
      <c r="AK16" s="280"/>
      <c r="AL16" s="280"/>
      <c r="AM16" s="280"/>
      <c r="AN16" s="280"/>
      <c r="AO16" s="280"/>
      <c r="AP16" s="280"/>
      <c r="AQ16" s="280"/>
      <c r="AR16" s="280"/>
      <c r="AS16" s="280"/>
      <c r="AT16" s="280"/>
      <c r="AU16" s="280"/>
      <c r="AV16" s="280"/>
      <c r="AW16" s="280"/>
      <c r="AX16" s="280"/>
      <c r="AY16" s="280"/>
      <c r="AZ16" s="280"/>
      <c r="BA16" s="280"/>
      <c r="BB16" s="280"/>
      <c r="BC16" s="280"/>
      <c r="BD16" s="280"/>
      <c r="BE16" s="280"/>
      <c r="BF16" s="280"/>
      <c r="BG16" s="280"/>
      <c r="BH16" s="280"/>
      <c r="BI16" s="280"/>
      <c r="BJ16" s="280"/>
      <c r="BK16" s="280"/>
      <c r="BL16" s="280"/>
      <c r="BM16" s="280"/>
      <c r="BN16" s="280"/>
      <c r="BO16" s="280"/>
      <c r="BP16" s="280"/>
      <c r="BQ16" s="280"/>
      <c r="BR16" s="280"/>
      <c r="BS16" s="280"/>
    </row>
    <row r="17" spans="1:71" s="78" customFormat="1" ht="12" x14ac:dyDescent="0.2">
      <c r="A17" s="280"/>
      <c r="B17" s="280"/>
      <c r="C17" s="90"/>
      <c r="D17" s="280"/>
      <c r="E17" s="280"/>
      <c r="F17" s="280"/>
      <c r="G17" s="280"/>
      <c r="H17" s="280"/>
      <c r="I17" s="134"/>
      <c r="J17" s="280"/>
      <c r="K17" s="280"/>
      <c r="L17" s="280"/>
      <c r="M17" s="280" t="s">
        <v>136</v>
      </c>
      <c r="N17" s="280"/>
      <c r="O17" s="280"/>
      <c r="P17" s="280"/>
      <c r="Q17" s="280"/>
      <c r="R17" s="280"/>
      <c r="S17" s="280"/>
      <c r="T17" s="279"/>
      <c r="U17" s="279"/>
      <c r="V17" s="279"/>
      <c r="W17" s="279"/>
      <c r="X17" s="279"/>
      <c r="Y17" s="280"/>
      <c r="Z17" s="280"/>
      <c r="AA17" s="280"/>
      <c r="AB17" s="280"/>
      <c r="AC17" s="280"/>
      <c r="AD17" s="280"/>
      <c r="AE17" s="280"/>
      <c r="AF17" s="280"/>
      <c r="AG17" s="280"/>
      <c r="AH17" s="299"/>
      <c r="AI17" s="280"/>
      <c r="AJ17" s="280"/>
      <c r="AK17" s="280"/>
      <c r="AL17" s="280"/>
      <c r="AM17" s="280"/>
      <c r="AN17" s="280"/>
      <c r="AO17" s="280"/>
      <c r="AP17" s="280"/>
      <c r="AQ17" s="280"/>
      <c r="AR17" s="280"/>
      <c r="AS17" s="280"/>
      <c r="AT17" s="280"/>
      <c r="AU17" s="280"/>
      <c r="AV17" s="280"/>
      <c r="AW17" s="280"/>
      <c r="AX17" s="280"/>
      <c r="AY17" s="280"/>
      <c r="AZ17" s="280"/>
      <c r="BA17" s="280"/>
      <c r="BB17" s="280"/>
      <c r="BC17" s="280"/>
      <c r="BD17" s="280"/>
      <c r="BE17" s="280"/>
      <c r="BF17" s="280"/>
      <c r="BG17" s="280"/>
      <c r="BH17" s="280"/>
      <c r="BI17" s="280"/>
      <c r="BJ17" s="280"/>
      <c r="BK17" s="280"/>
      <c r="BL17" s="280"/>
      <c r="BM17" s="280"/>
      <c r="BN17" s="280"/>
      <c r="BO17" s="280"/>
      <c r="BP17" s="280"/>
      <c r="BQ17" s="280"/>
      <c r="BR17" s="280"/>
      <c r="BS17" s="280"/>
    </row>
    <row r="18" spans="1:71" s="299" customFormat="1" ht="12" x14ac:dyDescent="0.2">
      <c r="A18" s="299" t="s">
        <v>59</v>
      </c>
      <c r="B18" s="299" t="s">
        <v>105</v>
      </c>
      <c r="C18" s="91"/>
      <c r="F18" s="36"/>
      <c r="G18" s="36"/>
      <c r="H18" s="36"/>
      <c r="I18" s="36"/>
      <c r="J18" s="36"/>
      <c r="K18" s="321"/>
      <c r="L18" s="36"/>
      <c r="M18" s="36"/>
      <c r="N18" s="36"/>
      <c r="O18" s="36"/>
      <c r="P18" s="36"/>
      <c r="Q18" s="36"/>
      <c r="R18" s="36"/>
      <c r="S18" s="36"/>
      <c r="T18" s="36"/>
      <c r="U18" s="36"/>
      <c r="V18" s="36"/>
      <c r="W18" s="36"/>
      <c r="X18" s="36"/>
      <c r="Y18" s="36"/>
      <c r="Z18" s="36"/>
      <c r="AA18" s="36"/>
      <c r="AB18" s="36"/>
      <c r="AC18" s="36"/>
      <c r="AD18" s="36"/>
      <c r="AE18" s="36"/>
      <c r="AF18" s="36"/>
      <c r="AG18" s="36"/>
      <c r="AH18" s="297"/>
      <c r="AI18" s="36"/>
    </row>
    <row r="19" spans="1:71" s="299" customFormat="1" ht="12" x14ac:dyDescent="0.2">
      <c r="A19" s="299" t="s">
        <v>59</v>
      </c>
      <c r="B19" s="299" t="s">
        <v>106</v>
      </c>
      <c r="C19" s="91"/>
      <c r="F19" s="36">
        <v>147.44412500000001</v>
      </c>
      <c r="G19" s="36">
        <v>0.44412499999999999</v>
      </c>
      <c r="H19" s="36">
        <v>0.14412499999999995</v>
      </c>
      <c r="I19" s="36">
        <v>147</v>
      </c>
      <c r="J19" s="36"/>
      <c r="K19" s="321">
        <v>0.17</v>
      </c>
      <c r="L19" s="321">
        <v>5.0000000000000001E-4</v>
      </c>
      <c r="M19" s="321">
        <v>5.9999999999999995E-4</v>
      </c>
      <c r="N19" s="321">
        <v>9.7000000000000003E-2</v>
      </c>
      <c r="O19" s="196">
        <v>2.5000000000000001E-4</v>
      </c>
      <c r="P19" s="196">
        <v>2.5000000000000001E-4</v>
      </c>
      <c r="Q19" s="321">
        <v>91</v>
      </c>
      <c r="R19" s="321">
        <v>5.0000000000000001E-4</v>
      </c>
      <c r="S19" s="321">
        <v>5.0000000000000001E-4</v>
      </c>
      <c r="T19" s="321">
        <v>1.4E-3</v>
      </c>
      <c r="U19" s="321">
        <v>0.13</v>
      </c>
      <c r="V19" s="321">
        <v>5.9999999999999995E-4</v>
      </c>
      <c r="W19" s="321">
        <v>14</v>
      </c>
      <c r="X19" s="321">
        <v>3.5000000000000003E-2</v>
      </c>
      <c r="Y19" s="321">
        <v>5.0000000000000004E-6</v>
      </c>
      <c r="Z19" s="321">
        <v>1.9E-3</v>
      </c>
      <c r="AA19" s="321">
        <v>6.2E-4</v>
      </c>
      <c r="AB19" s="321">
        <v>3</v>
      </c>
      <c r="AC19" s="321">
        <v>5.0000000000000001E-4</v>
      </c>
      <c r="AD19" s="321">
        <v>5.0000000000000001E-4</v>
      </c>
      <c r="AE19" s="321">
        <v>39</v>
      </c>
      <c r="AF19" s="321">
        <v>5.0000000000000001E-4</v>
      </c>
      <c r="AG19" s="321">
        <v>1E-3</v>
      </c>
      <c r="AH19" s="321">
        <v>2.5000000000000001E-3</v>
      </c>
      <c r="AI19" s="36"/>
    </row>
    <row r="20" spans="1:71" s="78" customFormat="1" ht="12" x14ac:dyDescent="0.2">
      <c r="C20" s="90"/>
      <c r="I20" s="134"/>
    </row>
    <row r="21" spans="1:71" s="78" customFormat="1" ht="12" x14ac:dyDescent="0.2">
      <c r="C21" s="90"/>
      <c r="I21" s="134"/>
    </row>
    <row r="22" spans="1:71" s="78" customFormat="1" ht="12" x14ac:dyDescent="0.2">
      <c r="C22" s="90"/>
      <c r="I22" s="134"/>
    </row>
    <row r="23" spans="1:71" s="78" customFormat="1" ht="12" x14ac:dyDescent="0.2">
      <c r="C23" s="90"/>
      <c r="I23" s="134"/>
    </row>
    <row r="24" spans="1:71" s="78" customFormat="1" ht="12" x14ac:dyDescent="0.2">
      <c r="C24" s="90"/>
      <c r="I24" s="134"/>
    </row>
    <row r="25" spans="1:71" s="78" customFormat="1" ht="12" x14ac:dyDescent="0.2">
      <c r="C25" s="90"/>
      <c r="I25" s="134"/>
    </row>
    <row r="26" spans="1:71" s="78" customFormat="1" ht="12" x14ac:dyDescent="0.2">
      <c r="C26" s="90"/>
      <c r="I26" s="134"/>
    </row>
    <row r="27" spans="1:71" s="78" customFormat="1" ht="12" x14ac:dyDescent="0.2">
      <c r="C27" s="90"/>
      <c r="I27" s="134"/>
    </row>
    <row r="28" spans="1:71" s="78" customFormat="1" ht="12" x14ac:dyDescent="0.2">
      <c r="C28" s="90"/>
      <c r="I28" s="134"/>
    </row>
    <row r="29" spans="1:71" s="78" customFormat="1" ht="12" x14ac:dyDescent="0.2">
      <c r="C29" s="90"/>
      <c r="I29" s="134"/>
    </row>
    <row r="30" spans="1:71" s="78" customFormat="1" ht="12" x14ac:dyDescent="0.2">
      <c r="C30" s="90"/>
      <c r="I30" s="134"/>
    </row>
    <row r="31" spans="1:71" s="78" customFormat="1" ht="12" x14ac:dyDescent="0.2">
      <c r="C31" s="90"/>
      <c r="I31" s="134"/>
    </row>
    <row r="32" spans="1:71" s="78" customFormat="1" ht="12" x14ac:dyDescent="0.2">
      <c r="C32" s="90"/>
      <c r="I32" s="134"/>
    </row>
    <row r="33" spans="3:9" s="78" customFormat="1" ht="12" x14ac:dyDescent="0.2">
      <c r="C33" s="90"/>
      <c r="I33" s="134"/>
    </row>
    <row r="34" spans="3:9" s="78" customFormat="1" ht="12" x14ac:dyDescent="0.2">
      <c r="C34" s="90"/>
    </row>
    <row r="35" spans="3:9" x14ac:dyDescent="0.25">
      <c r="C35" s="145"/>
    </row>
    <row r="36" spans="3:9" x14ac:dyDescent="0.25">
      <c r="C36" s="145"/>
    </row>
    <row r="37" spans="3:9" x14ac:dyDescent="0.25">
      <c r="C37" s="145"/>
    </row>
    <row r="38" spans="3:9" x14ac:dyDescent="0.25">
      <c r="C38" s="145"/>
    </row>
    <row r="39" spans="3:9" x14ac:dyDescent="0.25">
      <c r="C39" s="145"/>
    </row>
    <row r="40" spans="3:9" x14ac:dyDescent="0.25">
      <c r="C40" s="145"/>
    </row>
    <row r="41" spans="3:9" x14ac:dyDescent="0.25">
      <c r="C41" s="145"/>
    </row>
    <row r="42" spans="3:9" x14ac:dyDescent="0.25">
      <c r="C42" s="145"/>
    </row>
    <row r="43" spans="3:9" x14ac:dyDescent="0.25">
      <c r="C43" s="145"/>
    </row>
    <row r="44" spans="3:9" x14ac:dyDescent="0.25">
      <c r="C44" s="145"/>
    </row>
    <row r="45" spans="3:9" x14ac:dyDescent="0.25">
      <c r="C45" s="145"/>
    </row>
    <row r="46" spans="3:9" x14ac:dyDescent="0.25">
      <c r="C46" s="145"/>
    </row>
    <row r="60" spans="25:25" x14ac:dyDescent="0.25">
      <c r="Y60" s="221" t="s">
        <v>294</v>
      </c>
    </row>
    <row r="61" spans="25:25" x14ac:dyDescent="0.25">
      <c r="Y61" s="166" t="s">
        <v>145</v>
      </c>
    </row>
    <row r="62" spans="25:25" x14ac:dyDescent="0.25">
      <c r="Y62" s="166" t="s">
        <v>161</v>
      </c>
    </row>
    <row r="63" spans="25:25" x14ac:dyDescent="0.25">
      <c r="Y63" s="166" t="s">
        <v>155</v>
      </c>
    </row>
    <row r="64" spans="25:25" x14ac:dyDescent="0.25">
      <c r="Y64" s="166" t="s">
        <v>151</v>
      </c>
    </row>
    <row r="65" spans="2:25" x14ac:dyDescent="0.25">
      <c r="Y65" s="166" t="s">
        <v>154</v>
      </c>
    </row>
    <row r="66" spans="2:25" x14ac:dyDescent="0.25">
      <c r="J66" s="192"/>
      <c r="Y66" s="166" t="s">
        <v>153</v>
      </c>
    </row>
    <row r="67" spans="2:25" x14ac:dyDescent="0.25">
      <c r="J67" s="192"/>
    </row>
    <row r="68" spans="2:25" ht="18.75" x14ac:dyDescent="0.3">
      <c r="B68" s="141" t="s">
        <v>107</v>
      </c>
      <c r="J68" s="27"/>
      <c r="K68" s="27"/>
    </row>
    <row r="69" spans="2:25" ht="18.75" x14ac:dyDescent="0.3">
      <c r="B69" s="141"/>
      <c r="J69" s="27"/>
      <c r="K69" s="27"/>
    </row>
    <row r="70" spans="2:25" ht="15.75" customHeight="1" thickBot="1" x14ac:dyDescent="0.3">
      <c r="B70" s="316" t="s">
        <v>248</v>
      </c>
      <c r="C70" s="113" t="s">
        <v>142</v>
      </c>
      <c r="D70" s="113" t="s">
        <v>108</v>
      </c>
      <c r="E70" s="113" t="s">
        <v>141</v>
      </c>
      <c r="G70" t="s">
        <v>59</v>
      </c>
      <c r="H70" s="46" t="s">
        <v>109</v>
      </c>
      <c r="I70" s="46"/>
      <c r="K70" s="324"/>
      <c r="L70" s="325" t="s">
        <v>234</v>
      </c>
      <c r="M70" s="326"/>
      <c r="N70" s="327"/>
    </row>
    <row r="71" spans="2:25" ht="24.75" x14ac:dyDescent="0.25">
      <c r="C71" s="78" t="s">
        <v>110</v>
      </c>
      <c r="D71" s="113" t="s">
        <v>143</v>
      </c>
      <c r="E71" s="78" t="s">
        <v>110</v>
      </c>
      <c r="F71" s="113" t="s">
        <v>144</v>
      </c>
      <c r="G71" s="113" t="s">
        <v>157</v>
      </c>
      <c r="H71" s="113" t="s">
        <v>158</v>
      </c>
      <c r="I71" s="113" t="s">
        <v>163</v>
      </c>
      <c r="K71" s="328" t="s">
        <v>139</v>
      </c>
      <c r="L71" s="329" t="s">
        <v>34</v>
      </c>
      <c r="M71" s="329" t="s">
        <v>24</v>
      </c>
      <c r="N71" s="330" t="s">
        <v>140</v>
      </c>
    </row>
    <row r="72" spans="2:25" x14ac:dyDescent="0.25">
      <c r="B72" s="142" t="s">
        <v>0</v>
      </c>
      <c r="C72" s="147">
        <f>K11</f>
        <v>6.7364999999999995</v>
      </c>
      <c r="D72" s="148">
        <f t="shared" ref="D72:D94" si="0">H72/1000</f>
        <v>0.95</v>
      </c>
      <c r="E72" s="165">
        <v>24.36</v>
      </c>
      <c r="F72" s="149">
        <v>1</v>
      </c>
      <c r="G72" s="191">
        <f t="shared" ref="G72:G94" si="1">C72*1000</f>
        <v>6736.4999999999991</v>
      </c>
      <c r="H72" s="191">
        <v>950</v>
      </c>
      <c r="I72" s="28">
        <f t="shared" ref="I72:I94" si="2">E72*1000</f>
        <v>24360</v>
      </c>
      <c r="K72" s="331" t="s">
        <v>0</v>
      </c>
      <c r="L72" s="332">
        <v>10</v>
      </c>
      <c r="M72" s="332">
        <v>950</v>
      </c>
      <c r="N72" s="333">
        <f>L72/M72</f>
        <v>1.0526315789473684E-2</v>
      </c>
    </row>
    <row r="73" spans="2:25" x14ac:dyDescent="0.25">
      <c r="B73" s="142" t="s">
        <v>10</v>
      </c>
      <c r="C73" s="147">
        <f>U11</f>
        <v>54.75</v>
      </c>
      <c r="D73" s="148">
        <f t="shared" si="0"/>
        <v>0.68</v>
      </c>
      <c r="E73" s="165">
        <v>35.524999999999999</v>
      </c>
      <c r="F73" s="149">
        <v>2</v>
      </c>
      <c r="G73" s="191">
        <f t="shared" si="1"/>
        <v>54750</v>
      </c>
      <c r="H73" s="191">
        <v>680</v>
      </c>
      <c r="I73" s="28">
        <f t="shared" si="2"/>
        <v>35525</v>
      </c>
      <c r="K73" s="331" t="s">
        <v>1</v>
      </c>
      <c r="L73" s="334">
        <v>0.25</v>
      </c>
      <c r="M73" s="334">
        <v>0.25</v>
      </c>
      <c r="N73" s="333">
        <f t="shared" ref="N73:N93" si="3">L73/M73</f>
        <v>1</v>
      </c>
    </row>
    <row r="74" spans="2:25" x14ac:dyDescent="0.25">
      <c r="B74" s="142" t="s">
        <v>2</v>
      </c>
      <c r="C74" s="147">
        <f>M11</f>
        <v>3.9495000000000002E-2</v>
      </c>
      <c r="D74" s="148">
        <f t="shared" si="0"/>
        <v>1E-3</v>
      </c>
      <c r="E74" s="165">
        <v>1.3194999999999998E-2</v>
      </c>
      <c r="F74" s="149">
        <v>3</v>
      </c>
      <c r="G74" s="191">
        <f t="shared" si="1"/>
        <v>39.495000000000005</v>
      </c>
      <c r="H74" s="191">
        <v>1</v>
      </c>
      <c r="I74" s="28">
        <f t="shared" si="2"/>
        <v>13.194999999999999</v>
      </c>
      <c r="K74" s="331" t="s">
        <v>2</v>
      </c>
      <c r="L74" s="335">
        <v>1</v>
      </c>
      <c r="M74" s="335">
        <v>1</v>
      </c>
      <c r="N74" s="333">
        <f t="shared" si="3"/>
        <v>1</v>
      </c>
    </row>
    <row r="75" spans="2:25" x14ac:dyDescent="0.25">
      <c r="B75" s="142" t="s">
        <v>9</v>
      </c>
      <c r="C75" s="147">
        <f>T11</f>
        <v>0.17005500000000001</v>
      </c>
      <c r="D75" s="148">
        <f t="shared" si="0"/>
        <v>2.5999999999999999E-3</v>
      </c>
      <c r="E75" s="165">
        <v>6.0899999999999989E-2</v>
      </c>
      <c r="F75" s="149">
        <v>4</v>
      </c>
      <c r="G75" s="191">
        <f t="shared" si="1"/>
        <v>170.05500000000001</v>
      </c>
      <c r="H75" s="191">
        <v>2.6</v>
      </c>
      <c r="I75" s="28">
        <f t="shared" si="2"/>
        <v>60.899999999999991</v>
      </c>
      <c r="K75" s="331" t="s">
        <v>3</v>
      </c>
      <c r="L75" s="332">
        <v>100</v>
      </c>
      <c r="M75" s="332">
        <v>110</v>
      </c>
      <c r="N75" s="333">
        <f t="shared" si="3"/>
        <v>0.90909090909090906</v>
      </c>
    </row>
    <row r="76" spans="2:25" x14ac:dyDescent="0.25">
      <c r="B76" s="142" t="s">
        <v>11</v>
      </c>
      <c r="C76" s="147">
        <f>V11</f>
        <v>0.82800000000000007</v>
      </c>
      <c r="D76" s="148">
        <f t="shared" si="0"/>
        <v>1.7999999999999997E-3</v>
      </c>
      <c r="E76" s="165">
        <v>0.31464999999999999</v>
      </c>
      <c r="F76" s="149">
        <v>5</v>
      </c>
      <c r="G76" s="191">
        <f t="shared" si="1"/>
        <v>828.00000000000011</v>
      </c>
      <c r="H76" s="191">
        <v>1.7999999999999998</v>
      </c>
      <c r="I76" s="28">
        <f t="shared" si="2"/>
        <v>314.64999999999998</v>
      </c>
      <c r="K76" s="331" t="s">
        <v>4</v>
      </c>
      <c r="L76" s="334">
        <v>6.0000000000000005E-2</v>
      </c>
      <c r="M76" s="334">
        <v>7.4999999999999997E-2</v>
      </c>
      <c r="N76" s="333">
        <f t="shared" si="3"/>
        <v>0.8</v>
      </c>
    </row>
    <row r="77" spans="2:25" x14ac:dyDescent="0.25">
      <c r="B77" s="142" t="s">
        <v>23</v>
      </c>
      <c r="C77" s="147">
        <f>AH11</f>
        <v>0.54405000000000003</v>
      </c>
      <c r="D77" s="148">
        <f t="shared" si="0"/>
        <v>8.8000000000000005E-3</v>
      </c>
      <c r="E77" s="78">
        <v>0.18269999999999997</v>
      </c>
      <c r="F77" s="149">
        <v>6</v>
      </c>
      <c r="G77" s="191">
        <f t="shared" si="1"/>
        <v>544.05000000000007</v>
      </c>
      <c r="H77" s="191">
        <v>8.8000000000000007</v>
      </c>
      <c r="I77" s="28">
        <f t="shared" si="2"/>
        <v>182.69999999999996</v>
      </c>
      <c r="K77" s="331" t="s">
        <v>5</v>
      </c>
      <c r="L77" s="334">
        <v>0.04</v>
      </c>
      <c r="M77" s="334">
        <v>0.5</v>
      </c>
      <c r="N77" s="333">
        <f t="shared" si="3"/>
        <v>0.08</v>
      </c>
    </row>
    <row r="78" spans="2:25" x14ac:dyDescent="0.25">
      <c r="B78" s="142" t="s">
        <v>5</v>
      </c>
      <c r="C78" s="147">
        <f>P11</f>
        <v>1.3649999999999999E-3</v>
      </c>
      <c r="D78" s="148">
        <f t="shared" si="0"/>
        <v>5.0000000000000001E-4</v>
      </c>
      <c r="E78" s="165">
        <v>3.045E-3</v>
      </c>
      <c r="F78" s="149">
        <v>7</v>
      </c>
      <c r="G78" s="191">
        <f t="shared" si="1"/>
        <v>1.365</v>
      </c>
      <c r="H78" s="191">
        <v>0.5</v>
      </c>
      <c r="I78" s="28">
        <f t="shared" si="2"/>
        <v>3.0449999999999999</v>
      </c>
      <c r="K78" s="331" t="s">
        <v>6</v>
      </c>
      <c r="L78" s="332">
        <v>80445</v>
      </c>
      <c r="M78" s="332">
        <v>93500</v>
      </c>
      <c r="N78" s="333">
        <f t="shared" si="3"/>
        <v>0.86037433155080212</v>
      </c>
    </row>
    <row r="79" spans="2:25" x14ac:dyDescent="0.25">
      <c r="B79" s="142" t="s">
        <v>6</v>
      </c>
      <c r="C79" s="147">
        <f>Q11</f>
        <v>133.01078877370921</v>
      </c>
      <c r="D79" s="148">
        <f t="shared" si="0"/>
        <v>93.5</v>
      </c>
      <c r="E79" s="165">
        <v>66.40300000000002</v>
      </c>
      <c r="F79" s="149">
        <v>8</v>
      </c>
      <c r="G79" s="191">
        <f t="shared" si="1"/>
        <v>133010.78877370921</v>
      </c>
      <c r="H79" s="191">
        <v>93500</v>
      </c>
      <c r="I79" s="28">
        <f t="shared" si="2"/>
        <v>66403.000000000015</v>
      </c>
      <c r="K79" s="331" t="s">
        <v>8</v>
      </c>
      <c r="L79" s="334">
        <v>0.17</v>
      </c>
      <c r="M79" s="334">
        <v>0.54</v>
      </c>
      <c r="N79" s="333">
        <f t="shared" si="3"/>
        <v>0.31481481481481483</v>
      </c>
    </row>
    <row r="80" spans="2:25" x14ac:dyDescent="0.25">
      <c r="B80" s="142" t="s">
        <v>12</v>
      </c>
      <c r="C80" s="147">
        <f>X11</f>
        <v>0.67274999999999996</v>
      </c>
      <c r="D80" s="148">
        <f t="shared" si="0"/>
        <v>14</v>
      </c>
      <c r="E80" s="165">
        <v>13.325999999999995</v>
      </c>
      <c r="F80" s="149">
        <v>9</v>
      </c>
      <c r="G80" s="191">
        <f t="shared" si="1"/>
        <v>672.75</v>
      </c>
      <c r="H80" s="191">
        <v>14000</v>
      </c>
      <c r="I80" s="28">
        <f t="shared" si="2"/>
        <v>13325.999999999995</v>
      </c>
      <c r="K80" s="331" t="s">
        <v>9</v>
      </c>
      <c r="L80" s="334">
        <v>2.6</v>
      </c>
      <c r="M80" s="334">
        <v>2.6</v>
      </c>
      <c r="N80" s="333">
        <f t="shared" si="3"/>
        <v>1</v>
      </c>
    </row>
    <row r="81" spans="2:14" x14ac:dyDescent="0.25">
      <c r="B81" s="142" t="s">
        <v>17</v>
      </c>
      <c r="C81" s="147">
        <f>AB11</f>
        <v>7.2205856762870715</v>
      </c>
      <c r="D81" s="148">
        <f t="shared" si="0"/>
        <v>3.85</v>
      </c>
      <c r="E81" s="165">
        <v>8.3556000000000026</v>
      </c>
      <c r="F81" s="149">
        <v>10</v>
      </c>
      <c r="G81" s="191">
        <f t="shared" si="1"/>
        <v>7220.5856762870717</v>
      </c>
      <c r="H81" s="191">
        <v>3850</v>
      </c>
      <c r="I81" s="28">
        <f t="shared" si="2"/>
        <v>8355.6000000000022</v>
      </c>
      <c r="K81" s="331" t="s">
        <v>10</v>
      </c>
      <c r="L81" s="332">
        <v>10</v>
      </c>
      <c r="M81" s="332">
        <v>680</v>
      </c>
      <c r="N81" s="333">
        <f t="shared" si="3"/>
        <v>1.4705882352941176E-2</v>
      </c>
    </row>
    <row r="82" spans="2:14" x14ac:dyDescent="0.25">
      <c r="B82" s="142" t="s">
        <v>20</v>
      </c>
      <c r="C82" s="147">
        <f>AE11</f>
        <v>32.302620130757951</v>
      </c>
      <c r="D82" s="148">
        <f t="shared" si="0"/>
        <v>36</v>
      </c>
      <c r="E82" s="165">
        <v>24.477600000000006</v>
      </c>
      <c r="F82" s="149">
        <v>11</v>
      </c>
      <c r="G82" s="191">
        <f t="shared" si="1"/>
        <v>32302.62013075795</v>
      </c>
      <c r="H82" s="191">
        <v>36000</v>
      </c>
      <c r="I82" s="28">
        <f t="shared" si="2"/>
        <v>24477.600000000006</v>
      </c>
      <c r="K82" s="331" t="s">
        <v>11</v>
      </c>
      <c r="L82" s="334">
        <v>0.18</v>
      </c>
      <c r="M82" s="334">
        <v>1.7999999999999998</v>
      </c>
      <c r="N82" s="333">
        <f t="shared" si="3"/>
        <v>0.1</v>
      </c>
    </row>
    <row r="83" spans="2:14" x14ac:dyDescent="0.25">
      <c r="B83" s="142" t="s">
        <v>3</v>
      </c>
      <c r="C83" s="147">
        <f>N11</f>
        <v>0.27103499999999997</v>
      </c>
      <c r="D83" s="148">
        <f t="shared" si="0"/>
        <v>0.11</v>
      </c>
      <c r="E83" s="165">
        <v>0.60899999999999987</v>
      </c>
      <c r="F83" s="149">
        <v>12</v>
      </c>
      <c r="G83" s="191">
        <f t="shared" si="1"/>
        <v>271.03499999999997</v>
      </c>
      <c r="H83" s="191">
        <v>110</v>
      </c>
      <c r="I83" s="28">
        <f t="shared" si="2"/>
        <v>608.99999999999989</v>
      </c>
      <c r="K83" s="331" t="s">
        <v>12</v>
      </c>
      <c r="L83" s="332">
        <v>11390</v>
      </c>
      <c r="M83" s="332">
        <v>14000</v>
      </c>
      <c r="N83" s="333">
        <f t="shared" si="3"/>
        <v>0.81357142857142861</v>
      </c>
    </row>
    <row r="84" spans="2:14" x14ac:dyDescent="0.25">
      <c r="B84" s="142" t="s">
        <v>13</v>
      </c>
      <c r="C84" s="147">
        <f>X11</f>
        <v>0.67274999999999996</v>
      </c>
      <c r="D84" s="148">
        <f t="shared" si="0"/>
        <v>7.7499999999999999E-2</v>
      </c>
      <c r="E84" s="165">
        <v>0.82214999999999994</v>
      </c>
      <c r="F84" s="149">
        <v>13</v>
      </c>
      <c r="G84" s="191">
        <f t="shared" si="1"/>
        <v>672.75</v>
      </c>
      <c r="H84" s="191">
        <v>77.5</v>
      </c>
      <c r="I84" s="28">
        <f t="shared" si="2"/>
        <v>822.15</v>
      </c>
      <c r="K84" s="331" t="s">
        <v>13</v>
      </c>
      <c r="L84" s="335">
        <v>17.62</v>
      </c>
      <c r="M84" s="335">
        <v>77.5</v>
      </c>
      <c r="N84" s="333">
        <f t="shared" si="3"/>
        <v>0.22735483870967743</v>
      </c>
    </row>
    <row r="85" spans="2:14" x14ac:dyDescent="0.25">
      <c r="B85" s="142" t="s">
        <v>15</v>
      </c>
      <c r="C85" s="147">
        <f>Z11</f>
        <v>9.9150000000000002E-3</v>
      </c>
      <c r="D85" s="148">
        <f t="shared" si="0"/>
        <v>1.8E-3</v>
      </c>
      <c r="E85" s="165">
        <v>4.0599999999999994E-3</v>
      </c>
      <c r="F85" s="149">
        <v>14</v>
      </c>
      <c r="G85" s="191">
        <f t="shared" si="1"/>
        <v>9.9150000000000009</v>
      </c>
      <c r="H85" s="191">
        <v>1.8</v>
      </c>
      <c r="I85" s="28">
        <f t="shared" si="2"/>
        <v>4.0599999999999996</v>
      </c>
      <c r="K85" s="331" t="s">
        <v>14</v>
      </c>
      <c r="L85" s="334">
        <v>0.05</v>
      </c>
      <c r="M85" s="334">
        <v>0.05</v>
      </c>
      <c r="N85" s="333">
        <f t="shared" si="3"/>
        <v>1</v>
      </c>
    </row>
    <row r="86" spans="2:14" x14ac:dyDescent="0.25">
      <c r="B86" s="142" t="s">
        <v>16</v>
      </c>
      <c r="C86" s="147">
        <f>AA11</f>
        <v>5.4749999999999998E-3</v>
      </c>
      <c r="D86" s="148">
        <f t="shared" si="0"/>
        <v>1.6999999999999999E-3</v>
      </c>
      <c r="E86" s="165">
        <v>1.57325E-2</v>
      </c>
      <c r="F86" s="149">
        <v>15</v>
      </c>
      <c r="G86" s="191">
        <f t="shared" si="1"/>
        <v>5.4749999999999996</v>
      </c>
      <c r="H86" s="191">
        <v>1.7</v>
      </c>
      <c r="I86" s="28">
        <f t="shared" si="2"/>
        <v>15.7325</v>
      </c>
      <c r="K86" s="331" t="s">
        <v>15</v>
      </c>
      <c r="L86" s="334">
        <v>1.8</v>
      </c>
      <c r="M86" s="334">
        <v>1.8</v>
      </c>
      <c r="N86" s="333">
        <f t="shared" si="3"/>
        <v>1</v>
      </c>
    </row>
    <row r="87" spans="2:14" x14ac:dyDescent="0.25">
      <c r="B87" s="142" t="s">
        <v>1</v>
      </c>
      <c r="C87" s="147">
        <f>L11</f>
        <v>3.9449999999999997E-3</v>
      </c>
      <c r="D87" s="148">
        <f t="shared" si="0"/>
        <v>2.5000000000000001E-4</v>
      </c>
      <c r="E87" s="165">
        <v>2.0299999999999997E-3</v>
      </c>
      <c r="F87" s="149">
        <v>16</v>
      </c>
      <c r="G87" s="191">
        <f t="shared" si="1"/>
        <v>3.9449999999999998</v>
      </c>
      <c r="H87" s="191">
        <v>0.25</v>
      </c>
      <c r="I87" s="28">
        <f t="shared" si="2"/>
        <v>2.0299999999999998</v>
      </c>
      <c r="K87" s="331" t="s">
        <v>16</v>
      </c>
      <c r="L87" s="334">
        <v>1.21</v>
      </c>
      <c r="M87" s="334">
        <v>1.7</v>
      </c>
      <c r="N87" s="333">
        <f t="shared" si="3"/>
        <v>0.71176470588235297</v>
      </c>
    </row>
    <row r="88" spans="2:14" x14ac:dyDescent="0.25">
      <c r="B88" s="142" t="s">
        <v>4</v>
      </c>
      <c r="C88" s="147">
        <f>O11</f>
        <v>8.0999999999999996E-4</v>
      </c>
      <c r="D88" s="148">
        <f t="shared" si="0"/>
        <v>7.4999999999999993E-5</v>
      </c>
      <c r="E88" s="165">
        <v>2.0299999999999997E-3</v>
      </c>
      <c r="F88" s="149">
        <v>17</v>
      </c>
      <c r="G88" s="191">
        <f t="shared" si="1"/>
        <v>0.80999999999999994</v>
      </c>
      <c r="H88" s="191">
        <v>7.4999999999999997E-2</v>
      </c>
      <c r="I88" s="28">
        <f t="shared" si="2"/>
        <v>2.0299999999999998</v>
      </c>
      <c r="K88" s="331" t="s">
        <v>17</v>
      </c>
      <c r="L88" s="332">
        <v>3160</v>
      </c>
      <c r="M88" s="332">
        <v>3850</v>
      </c>
      <c r="N88" s="333">
        <f t="shared" si="3"/>
        <v>0.82077922077922083</v>
      </c>
    </row>
    <row r="89" spans="2:14" x14ac:dyDescent="0.25">
      <c r="B89" s="142" t="s">
        <v>7</v>
      </c>
      <c r="C89" s="147">
        <f>R11</f>
        <v>5.8650000000000004E-3</v>
      </c>
      <c r="D89" s="148">
        <f t="shared" si="0"/>
        <v>5.0000000000000001E-4</v>
      </c>
      <c r="E89" s="165">
        <v>1.3194999999999998E-2</v>
      </c>
      <c r="F89" s="149">
        <v>18</v>
      </c>
      <c r="G89" s="191">
        <f t="shared" si="1"/>
        <v>5.8650000000000002</v>
      </c>
      <c r="H89" s="191">
        <v>0.5</v>
      </c>
      <c r="I89" s="28">
        <f t="shared" si="2"/>
        <v>13.194999999999999</v>
      </c>
      <c r="K89" s="331" t="s">
        <v>18</v>
      </c>
      <c r="L89" s="334">
        <v>1.5</v>
      </c>
      <c r="M89" s="334">
        <v>1.5</v>
      </c>
      <c r="N89" s="333">
        <f t="shared" si="3"/>
        <v>1</v>
      </c>
    </row>
    <row r="90" spans="2:14" x14ac:dyDescent="0.25">
      <c r="B90" s="142" t="s">
        <v>8</v>
      </c>
      <c r="C90" s="147">
        <f>S11</f>
        <v>4.0499999999999998E-3</v>
      </c>
      <c r="D90" s="148">
        <f t="shared" si="0"/>
        <v>5.4000000000000001E-4</v>
      </c>
      <c r="E90" s="165">
        <v>1.0149999999999999E-2</v>
      </c>
      <c r="F90" s="149">
        <v>19</v>
      </c>
      <c r="G90" s="191">
        <f t="shared" si="1"/>
        <v>4.05</v>
      </c>
      <c r="H90" s="191">
        <v>0.54</v>
      </c>
      <c r="I90" s="28">
        <f t="shared" si="2"/>
        <v>10.149999999999999</v>
      </c>
      <c r="K90" s="331" t="s">
        <v>19</v>
      </c>
      <c r="L90" s="334">
        <v>0.1</v>
      </c>
      <c r="M90" s="334">
        <v>0.1</v>
      </c>
      <c r="N90" s="333">
        <f t="shared" si="3"/>
        <v>1</v>
      </c>
    </row>
    <row r="91" spans="2:14" x14ac:dyDescent="0.25">
      <c r="B91" s="142" t="s">
        <v>18</v>
      </c>
      <c r="C91" s="147">
        <f>AC11</f>
        <v>1.905E-3</v>
      </c>
      <c r="D91" s="148">
        <f t="shared" si="0"/>
        <v>1.5E-3</v>
      </c>
      <c r="E91" s="165">
        <v>1.7051999999999998E-3</v>
      </c>
      <c r="F91" s="149">
        <v>20</v>
      </c>
      <c r="G91" s="191">
        <f t="shared" si="1"/>
        <v>1.905</v>
      </c>
      <c r="H91" s="191">
        <v>1.5</v>
      </c>
      <c r="I91" s="28">
        <f t="shared" si="2"/>
        <v>1.7051999999999998</v>
      </c>
      <c r="K91" s="331" t="s">
        <v>20</v>
      </c>
      <c r="L91" s="332">
        <v>26020</v>
      </c>
      <c r="M91" s="332">
        <v>36000</v>
      </c>
      <c r="N91" s="333">
        <f t="shared" si="3"/>
        <v>0.72277777777777774</v>
      </c>
    </row>
    <row r="92" spans="2:14" x14ac:dyDescent="0.25">
      <c r="B92" s="142" t="s">
        <v>19</v>
      </c>
      <c r="C92" s="147">
        <f>AD11</f>
        <v>5.4149999999999997E-3</v>
      </c>
      <c r="D92" s="148">
        <f t="shared" si="0"/>
        <v>1E-4</v>
      </c>
      <c r="E92" s="165">
        <v>2.0299999999999997E-3</v>
      </c>
      <c r="F92" s="149">
        <v>21</v>
      </c>
      <c r="G92" s="191">
        <f t="shared" si="1"/>
        <v>5.415</v>
      </c>
      <c r="H92" s="191">
        <v>0.1</v>
      </c>
      <c r="I92" s="28">
        <f t="shared" si="2"/>
        <v>2.0299999999999998</v>
      </c>
      <c r="K92" s="331" t="s">
        <v>21</v>
      </c>
      <c r="L92" s="334">
        <v>0.1</v>
      </c>
      <c r="M92" s="334">
        <v>0.1</v>
      </c>
      <c r="N92" s="333">
        <f t="shared" si="3"/>
        <v>1</v>
      </c>
    </row>
    <row r="93" spans="2:14" x14ac:dyDescent="0.25">
      <c r="B93" s="142" t="s">
        <v>21</v>
      </c>
      <c r="C93" s="147">
        <f>AF11</f>
        <v>2.8499999999999999E-4</v>
      </c>
      <c r="D93" s="148">
        <f t="shared" si="0"/>
        <v>1E-4</v>
      </c>
      <c r="E93" s="165">
        <v>3.5321999999999996E-4</v>
      </c>
      <c r="F93" s="149">
        <v>22</v>
      </c>
      <c r="G93" s="191">
        <f t="shared" si="1"/>
        <v>0.28499999999999998</v>
      </c>
      <c r="H93" s="191">
        <v>0.1</v>
      </c>
      <c r="I93" s="28">
        <f t="shared" si="2"/>
        <v>0.35321999999999998</v>
      </c>
      <c r="K93" s="331" t="s">
        <v>22</v>
      </c>
      <c r="L93" s="334">
        <v>0.91500000000000004</v>
      </c>
      <c r="M93" s="334">
        <v>1.7</v>
      </c>
      <c r="N93" s="333">
        <f t="shared" si="3"/>
        <v>0.53823529411764715</v>
      </c>
    </row>
    <row r="94" spans="2:14" ht="15.75" thickBot="1" x14ac:dyDescent="0.3">
      <c r="B94" s="142" t="s">
        <v>22</v>
      </c>
      <c r="C94" s="147">
        <f>AG11</f>
        <v>3.0434999999999997E-2</v>
      </c>
      <c r="D94" s="148">
        <f t="shared" si="0"/>
        <v>1.6999999999999999E-3</v>
      </c>
      <c r="E94" s="50">
        <v>4.6689999999999995E-2</v>
      </c>
      <c r="F94" s="149">
        <v>23</v>
      </c>
      <c r="G94" s="191">
        <f t="shared" si="1"/>
        <v>30.434999999999995</v>
      </c>
      <c r="H94" s="191">
        <v>1.7</v>
      </c>
      <c r="I94" s="28">
        <f t="shared" si="2"/>
        <v>46.69</v>
      </c>
      <c r="K94" s="336" t="s">
        <v>23</v>
      </c>
      <c r="L94" s="337">
        <v>4.9999998882412902</v>
      </c>
      <c r="M94" s="337">
        <v>8.8000000000000007</v>
      </c>
      <c r="N94" s="338">
        <f>L94/M94</f>
        <v>0.56818180548196473</v>
      </c>
    </row>
    <row r="115" spans="2:2" x14ac:dyDescent="0.25">
      <c r="B115" t="s">
        <v>156</v>
      </c>
    </row>
  </sheetData>
  <sheetProtection algorithmName="SHA-512" hashValue="fesTe/I8vtHi4+IZv4jVAheuGB2M0ByCuA5ZXoK4aFtcUi2bBA3qsVmSWxbnupCdTvjdW4QWptQpA3RN+cHiBQ==" saltValue="oXsiuKQNn+cK2KcIa7CUZg==" spinCount="100000" sheet="1" scenarios="1"/>
  <sortState ref="B70:K92">
    <sortCondition ref="F70:F92"/>
  </sortState>
  <mergeCells count="2">
    <mergeCell ref="G2:K2"/>
    <mergeCell ref="L2:AI2"/>
  </mergeCells>
  <pageMargins left="0.7" right="0.7" top="0.75" bottom="0.75" header="0.3" footer="0.3"/>
  <pageSetup paperSize="3" scale="35" orientation="landscape" r:id="rId1"/>
  <headerFooter>
    <oddFooter>&amp;L&amp;Z&amp;F&amp;R&amp;D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N22"/>
  <sheetViews>
    <sheetView workbookViewId="0">
      <selection activeCell="E8" sqref="E8"/>
    </sheetView>
  </sheetViews>
  <sheetFormatPr defaultRowHeight="15" x14ac:dyDescent="0.25"/>
  <cols>
    <col min="1" max="1" width="33.7109375" customWidth="1"/>
    <col min="2" max="2" width="10.7109375" customWidth="1"/>
    <col min="3" max="3" width="13.28515625" customWidth="1"/>
    <col min="4" max="4" width="10.42578125" customWidth="1"/>
    <col min="5" max="5" width="11.7109375" customWidth="1"/>
  </cols>
  <sheetData>
    <row r="1" spans="1:40" s="74" customFormat="1" ht="18" customHeight="1" x14ac:dyDescent="0.25">
      <c r="A1" s="5" t="s">
        <v>98</v>
      </c>
      <c r="B1" s="73"/>
      <c r="C1" s="73"/>
      <c r="D1" s="73"/>
      <c r="E1" s="73"/>
      <c r="F1" s="177"/>
      <c r="H1" s="73"/>
      <c r="I1" s="47"/>
      <c r="J1" s="73"/>
      <c r="K1" s="73"/>
      <c r="L1" s="106"/>
    </row>
    <row r="2" spans="1:40" s="74" customFormat="1" ht="32.25" customHeight="1" x14ac:dyDescent="0.25">
      <c r="A2" s="16"/>
      <c r="B2" s="23" t="s">
        <v>32</v>
      </c>
      <c r="C2" s="114"/>
      <c r="D2" s="114"/>
      <c r="E2" s="17"/>
      <c r="F2" s="30"/>
      <c r="G2" s="31"/>
      <c r="H2" s="32"/>
      <c r="I2" s="33"/>
      <c r="J2" s="32"/>
      <c r="K2" s="32"/>
      <c r="L2" s="33"/>
      <c r="M2" s="34"/>
      <c r="N2" s="16"/>
      <c r="O2" s="16"/>
    </row>
    <row r="3" spans="1:40" s="74" customFormat="1" ht="39" customHeight="1" x14ac:dyDescent="0.25">
      <c r="A3" s="412" t="s">
        <v>61</v>
      </c>
      <c r="B3" s="412"/>
      <c r="C3" s="128"/>
      <c r="D3" s="128"/>
      <c r="E3" s="129"/>
      <c r="F3" s="130"/>
      <c r="G3" s="131"/>
      <c r="H3" s="129"/>
      <c r="I3" s="132" t="s">
        <v>92</v>
      </c>
      <c r="J3" s="129"/>
      <c r="K3" s="129"/>
      <c r="L3" s="129"/>
      <c r="M3" s="133"/>
      <c r="N3" s="133"/>
      <c r="O3" s="133"/>
      <c r="S3"/>
      <c r="T3"/>
      <c r="U3"/>
      <c r="V3"/>
      <c r="W3"/>
      <c r="X3"/>
      <c r="Y3"/>
      <c r="Z3"/>
      <c r="AA3"/>
      <c r="AB3"/>
      <c r="AC3"/>
      <c r="AD3"/>
      <c r="AE3"/>
      <c r="AF3"/>
      <c r="AG3"/>
      <c r="AH3" s="57"/>
      <c r="AI3" s="75"/>
      <c r="AJ3" s="75"/>
      <c r="AK3" s="413"/>
      <c r="AL3" s="413"/>
      <c r="AM3" s="413"/>
      <c r="AN3" s="115"/>
    </row>
    <row r="4" spans="1:40" s="74" customFormat="1" ht="55.5" customHeight="1" x14ac:dyDescent="0.25">
      <c r="A4" s="84" t="s">
        <v>28</v>
      </c>
      <c r="B4" s="84" t="s">
        <v>35</v>
      </c>
      <c r="C4" s="85" t="s">
        <v>95</v>
      </c>
      <c r="D4" s="85" t="s">
        <v>93</v>
      </c>
      <c r="E4" s="85" t="s">
        <v>94</v>
      </c>
      <c r="F4" s="85" t="s">
        <v>96</v>
      </c>
      <c r="G4" s="95" t="s">
        <v>0</v>
      </c>
      <c r="H4" s="95" t="s">
        <v>1</v>
      </c>
      <c r="I4" s="95" t="s">
        <v>2</v>
      </c>
      <c r="J4" s="95" t="s">
        <v>3</v>
      </c>
      <c r="K4" s="95" t="s">
        <v>4</v>
      </c>
      <c r="L4" s="95" t="s">
        <v>5</v>
      </c>
      <c r="M4" s="95" t="s">
        <v>6</v>
      </c>
      <c r="N4" s="95" t="s">
        <v>7</v>
      </c>
      <c r="O4" s="95" t="s">
        <v>8</v>
      </c>
      <c r="P4" s="95" t="s">
        <v>9</v>
      </c>
      <c r="Q4" s="95" t="s">
        <v>10</v>
      </c>
      <c r="R4" s="95" t="s">
        <v>11</v>
      </c>
      <c r="S4" s="95" t="s">
        <v>12</v>
      </c>
      <c r="T4" s="95" t="s">
        <v>13</v>
      </c>
      <c r="U4" s="95" t="s">
        <v>14</v>
      </c>
      <c r="V4" s="95" t="s">
        <v>15</v>
      </c>
      <c r="W4" s="95" t="s">
        <v>16</v>
      </c>
      <c r="X4" s="95" t="s">
        <v>17</v>
      </c>
      <c r="Y4" s="95" t="s">
        <v>18</v>
      </c>
      <c r="Z4" s="95" t="s">
        <v>19</v>
      </c>
      <c r="AA4" s="95" t="s">
        <v>20</v>
      </c>
      <c r="AB4" s="95" t="s">
        <v>21</v>
      </c>
      <c r="AC4" s="95" t="s">
        <v>22</v>
      </c>
      <c r="AD4" s="95" t="s">
        <v>23</v>
      </c>
      <c r="AE4" s="96"/>
      <c r="AF4" s="96"/>
      <c r="AG4" s="96"/>
      <c r="AH4" s="96"/>
    </row>
    <row r="5" spans="1:40" s="74" customFormat="1" ht="19.5" customHeight="1" x14ac:dyDescent="0.25">
      <c r="A5" s="86" t="s">
        <v>57</v>
      </c>
      <c r="B5" s="112">
        <v>0</v>
      </c>
      <c r="C5" s="87">
        <v>658.14802999999984</v>
      </c>
      <c r="D5" s="88">
        <v>253.44802999999985</v>
      </c>
      <c r="E5" s="88">
        <v>70.448029999999989</v>
      </c>
      <c r="F5" s="88">
        <v>404.7</v>
      </c>
      <c r="G5" s="88">
        <v>33</v>
      </c>
      <c r="H5" s="214">
        <v>3.7000000000000002E-3</v>
      </c>
      <c r="I5" s="213">
        <v>0.06</v>
      </c>
      <c r="J5" s="213">
        <v>8.6E-3</v>
      </c>
      <c r="K5" s="213">
        <v>1.0999999999999999E-2</v>
      </c>
      <c r="L5" s="213">
        <v>8.2000000000000003E-2</v>
      </c>
      <c r="M5" s="213">
        <v>370</v>
      </c>
      <c r="N5" s="213">
        <v>1.44E-2</v>
      </c>
      <c r="O5" s="213">
        <v>0.11</v>
      </c>
      <c r="P5" s="213">
        <v>7</v>
      </c>
      <c r="Q5" s="213">
        <v>150</v>
      </c>
      <c r="R5" s="213">
        <v>4.2000000000000003E-2</v>
      </c>
      <c r="S5" s="213">
        <v>27</v>
      </c>
      <c r="T5" s="213">
        <v>36</v>
      </c>
      <c r="U5" s="213">
        <v>4.0000000000000003E-5</v>
      </c>
      <c r="V5" s="213">
        <v>4.2000000000000006E-3</v>
      </c>
      <c r="W5" s="213">
        <v>6.9000000000000006E-2</v>
      </c>
      <c r="X5" s="213">
        <v>2.4</v>
      </c>
      <c r="Y5" s="213">
        <v>4.7000000000000002E-3</v>
      </c>
      <c r="Z5" s="213">
        <v>1E-4</v>
      </c>
      <c r="AA5" s="213">
        <v>5.3</v>
      </c>
      <c r="AB5" s="213">
        <v>2.9E-4</v>
      </c>
      <c r="AC5" s="213">
        <v>3.7999999999999999E-2</v>
      </c>
      <c r="AD5" s="213">
        <v>27</v>
      </c>
      <c r="AE5"/>
      <c r="AF5"/>
      <c r="AG5"/>
      <c r="AH5"/>
    </row>
    <row r="6" spans="1:40" s="74" customFormat="1" ht="19.5" customHeight="1" x14ac:dyDescent="0.25">
      <c r="A6" s="86" t="s">
        <v>43</v>
      </c>
      <c r="B6" s="86">
        <v>12.5</v>
      </c>
      <c r="C6" s="89">
        <v>43101.410136000006</v>
      </c>
      <c r="D6" s="89">
        <v>39682.958136000008</v>
      </c>
      <c r="E6" s="89">
        <v>1294.208136</v>
      </c>
      <c r="F6" s="89">
        <v>3418.4519999999998</v>
      </c>
      <c r="G6" s="89">
        <v>3335.85</v>
      </c>
      <c r="H6" s="139">
        <v>1.13313</v>
      </c>
      <c r="I6" s="89">
        <v>29.0519</v>
      </c>
      <c r="J6" s="89">
        <v>34.346899999999998</v>
      </c>
      <c r="K6" s="93">
        <v>0.47655000000000003</v>
      </c>
      <c r="L6" s="126">
        <v>0.58245000000000002</v>
      </c>
      <c r="M6" s="89">
        <v>1602.62</v>
      </c>
      <c r="N6" s="126">
        <v>2.4921799999999998</v>
      </c>
      <c r="O6" s="126">
        <v>1.3555200000000001</v>
      </c>
      <c r="P6" s="89">
        <v>129.55100000000002</v>
      </c>
      <c r="Q6" s="89">
        <v>35052.9</v>
      </c>
      <c r="R6" s="89">
        <v>631.87</v>
      </c>
      <c r="S6" s="89">
        <v>984.86999999999989</v>
      </c>
      <c r="T6" s="89">
        <v>275.33999999999997</v>
      </c>
      <c r="U6" s="138">
        <v>6.7775999999999989E-2</v>
      </c>
      <c r="V6" s="89">
        <v>7.0952999999999991</v>
      </c>
      <c r="W6" s="89">
        <v>0.97428000000000003</v>
      </c>
      <c r="X6" s="89">
        <v>748.36</v>
      </c>
      <c r="Y6" s="89">
        <v>0.88249999999999995</v>
      </c>
      <c r="Z6" s="89">
        <v>3.9183000000000003</v>
      </c>
      <c r="AA6" s="89">
        <v>82.60199999999999</v>
      </c>
      <c r="AB6" s="89">
        <v>0.44124999999999998</v>
      </c>
      <c r="AC6" s="89">
        <v>19.309099999999997</v>
      </c>
      <c r="AD6" s="89">
        <v>155.32</v>
      </c>
      <c r="AE6"/>
      <c r="AF6"/>
      <c r="AG6"/>
      <c r="AH6"/>
    </row>
    <row r="7" spans="1:40" s="74" customFormat="1" ht="19.5" customHeight="1" x14ac:dyDescent="0.25">
      <c r="A7" s="86" t="s">
        <v>44</v>
      </c>
      <c r="B7" s="112">
        <v>16.399999999999999</v>
      </c>
      <c r="C7" s="87">
        <v>12554.760545033419</v>
      </c>
      <c r="D7" s="87">
        <v>11582.880545033418</v>
      </c>
      <c r="E7" s="87">
        <v>396.05210550045558</v>
      </c>
      <c r="F7" s="87">
        <v>971.87999999999988</v>
      </c>
      <c r="G7" s="89">
        <v>967.97732943893686</v>
      </c>
      <c r="H7" s="93">
        <v>0.20222368258304921</v>
      </c>
      <c r="I7" s="89">
        <v>8.4750069559041723</v>
      </c>
      <c r="J7" s="89">
        <v>11.405415697683974</v>
      </c>
      <c r="K7" s="93">
        <v>0.14883663038112421</v>
      </c>
      <c r="L7" s="126">
        <v>0.22891720868401169</v>
      </c>
      <c r="M7" s="89">
        <v>551.04</v>
      </c>
      <c r="N7" s="126">
        <v>0.40444736516609842</v>
      </c>
      <c r="O7" s="126">
        <v>0.43761204910971846</v>
      </c>
      <c r="P7" s="89">
        <v>37.537608474957707</v>
      </c>
      <c r="Q7" s="89">
        <v>10218.851110094027</v>
      </c>
      <c r="R7" s="89">
        <v>182.83582377526088</v>
      </c>
      <c r="S7" s="89">
        <v>234.07999999999996</v>
      </c>
      <c r="T7" s="89">
        <v>98.685157100528002</v>
      </c>
      <c r="U7" s="193">
        <v>3.3811799727885821E-3</v>
      </c>
      <c r="V7" s="126">
        <v>2.1678378772902875</v>
      </c>
      <c r="W7" s="126">
        <v>0.29507580997786642</v>
      </c>
      <c r="X7" s="89">
        <v>160.16</v>
      </c>
      <c r="Y7" s="89">
        <v>0.40444736516609842</v>
      </c>
      <c r="Z7" s="89">
        <v>1.2052531481949731</v>
      </c>
      <c r="AA7" s="89">
        <v>26.599999999999998</v>
      </c>
      <c r="AB7" s="126">
        <v>0.20222368258304921</v>
      </c>
      <c r="AC7" s="126">
        <v>5.4762173243489727</v>
      </c>
      <c r="AD7" s="126">
        <v>45.936620172662735</v>
      </c>
      <c r="AE7"/>
      <c r="AF7"/>
      <c r="AG7"/>
      <c r="AH7"/>
    </row>
    <row r="8" spans="1:40" s="74" customFormat="1" ht="19.5" customHeight="1" x14ac:dyDescent="0.25">
      <c r="A8" s="86" t="s">
        <v>45</v>
      </c>
      <c r="B8" s="112">
        <v>64</v>
      </c>
      <c r="C8" s="87">
        <v>650.02864719109391</v>
      </c>
      <c r="D8" s="87">
        <v>520.95064719109382</v>
      </c>
      <c r="E8" s="87">
        <v>17.393662722271642</v>
      </c>
      <c r="F8" s="87">
        <v>129.078</v>
      </c>
      <c r="G8" s="87">
        <v>61.110095205269289</v>
      </c>
      <c r="H8" s="87">
        <v>2.8052592498717738E-2</v>
      </c>
      <c r="I8" s="87">
        <v>0.33815170868862382</v>
      </c>
      <c r="J8" s="87">
        <v>0.48070020311873118</v>
      </c>
      <c r="K8" s="87">
        <v>6.6677770110017557E-3</v>
      </c>
      <c r="L8" s="87">
        <v>8.6413262320170735E-3</v>
      </c>
      <c r="M8" s="87">
        <v>87.3</v>
      </c>
      <c r="N8" s="87">
        <v>1.7620975187636775E-2</v>
      </c>
      <c r="O8" s="87">
        <v>1.8043878592140055E-2</v>
      </c>
      <c r="P8" s="87">
        <v>1.4743941328711605</v>
      </c>
      <c r="Q8" s="87">
        <v>442.44688926355286</v>
      </c>
      <c r="R8" s="87">
        <v>7.2039915121829079</v>
      </c>
      <c r="S8" s="87">
        <v>21.78</v>
      </c>
      <c r="T8" s="87">
        <v>4.285421165633263</v>
      </c>
      <c r="U8" s="137">
        <v>2.1427105828166317E-4</v>
      </c>
      <c r="V8" s="87">
        <v>9.4307459204232003E-2</v>
      </c>
      <c r="W8" s="87">
        <v>2.7077288743316278E-2</v>
      </c>
      <c r="X8" s="87">
        <v>15.120000000000001</v>
      </c>
      <c r="Y8" s="87">
        <v>1.7620975187636775E-2</v>
      </c>
      <c r="Z8" s="87">
        <v>5.3285828967413601E-2</v>
      </c>
      <c r="AA8" s="87">
        <v>4.8780000000000001</v>
      </c>
      <c r="AB8" s="87">
        <v>8.8104875938183874E-3</v>
      </c>
      <c r="AC8" s="87">
        <v>0.24246461858188198</v>
      </c>
      <c r="AD8" s="87">
        <v>3.0881965209189151</v>
      </c>
      <c r="AE8"/>
      <c r="AF8"/>
      <c r="AG8"/>
      <c r="AH8"/>
    </row>
    <row r="9" spans="1:40" s="74" customFormat="1" ht="19.5" customHeight="1" x14ac:dyDescent="0.25">
      <c r="A9" s="86" t="s">
        <v>46</v>
      </c>
      <c r="B9" s="112">
        <v>94.2</v>
      </c>
      <c r="C9" s="87">
        <v>520.01653703787269</v>
      </c>
      <c r="D9" s="87">
        <v>217.80463573163169</v>
      </c>
      <c r="E9" s="127">
        <v>7.5938539616098524</v>
      </c>
      <c r="F9" s="87">
        <v>302.21190130624086</v>
      </c>
      <c r="G9" s="93">
        <v>28.215265492860578</v>
      </c>
      <c r="H9" s="139">
        <v>1.5573216331285708E-2</v>
      </c>
      <c r="I9" s="140">
        <v>0.137320553633727</v>
      </c>
      <c r="J9" s="93">
        <v>0.31297628937632438</v>
      </c>
      <c r="K9" s="93">
        <v>1.5119627506102631E-3</v>
      </c>
      <c r="L9" s="93">
        <v>5.0998743572171577E-3</v>
      </c>
      <c r="M9" s="93">
        <v>212.47024673439765</v>
      </c>
      <c r="N9" s="93">
        <v>1.1868907592290565E-2</v>
      </c>
      <c r="O9" s="93">
        <v>7.741249283124545E-3</v>
      </c>
      <c r="P9" s="93">
        <v>0.65198393743246796</v>
      </c>
      <c r="Q9" s="93">
        <v>181.99551627716127</v>
      </c>
      <c r="R9" s="93">
        <v>2.9152099040421895</v>
      </c>
      <c r="S9" s="93">
        <v>39.767779390420891</v>
      </c>
      <c r="T9" s="93">
        <v>1.9099529455460331</v>
      </c>
      <c r="U9" s="138">
        <v>3.2129208450468085E-4</v>
      </c>
      <c r="V9" s="140">
        <v>3.9008638965744781E-2</v>
      </c>
      <c r="W9" s="140">
        <v>5.5867482276246603E-3</v>
      </c>
      <c r="X9" s="93">
        <v>20.635703918722783</v>
      </c>
      <c r="Y9" s="140">
        <v>1.0084791546570451E-2</v>
      </c>
      <c r="Z9" s="93">
        <v>2.4644992834947286E-2</v>
      </c>
      <c r="AA9" s="93">
        <v>29.338171262699561</v>
      </c>
      <c r="AB9" s="93">
        <v>1.8899534382628284E-3</v>
      </c>
      <c r="AC9" s="93">
        <v>9.1927335237103974E-2</v>
      </c>
      <c r="AD9" s="93">
        <v>1.4511513689298683</v>
      </c>
      <c r="AE9"/>
      <c r="AF9"/>
      <c r="AG9"/>
      <c r="AH9"/>
    </row>
    <row r="10" spans="1:40" s="74" customFormat="1" ht="19.5" customHeight="1" x14ac:dyDescent="0.25">
      <c r="A10" s="86" t="s">
        <v>63</v>
      </c>
      <c r="B10" s="112">
        <v>132</v>
      </c>
      <c r="C10" s="87">
        <v>211.25144877186366</v>
      </c>
      <c r="D10" s="87">
        <v>103.12039481186366</v>
      </c>
      <c r="E10" s="127">
        <v>3.4935816716917572</v>
      </c>
      <c r="F10" s="87">
        <v>108.13105396</v>
      </c>
      <c r="G10" s="93">
        <v>15.800400797978588</v>
      </c>
      <c r="H10" s="139">
        <v>7.4646753689811196E-3</v>
      </c>
      <c r="I10" s="140">
        <v>6.1351901760391292E-2</v>
      </c>
      <c r="J10" s="93">
        <v>0.18800318107876735</v>
      </c>
      <c r="K10" s="93">
        <v>1.0023992638346075E-3</v>
      </c>
      <c r="L10" s="93">
        <v>2.1327643911374628E-3</v>
      </c>
      <c r="M10" s="93">
        <v>74.400000000000006</v>
      </c>
      <c r="N10" s="93">
        <v>5.9717402951848953E-3</v>
      </c>
      <c r="O10" s="93">
        <v>3.4764059575540639E-3</v>
      </c>
      <c r="P10" s="93">
        <v>0.26528580958365144</v>
      </c>
      <c r="Q10" s="93">
        <v>83.826412342193322</v>
      </c>
      <c r="R10" s="93">
        <v>1.2983650656232497</v>
      </c>
      <c r="S10" s="93">
        <v>12.718993200000002</v>
      </c>
      <c r="T10" s="93">
        <v>0.84457469889043535</v>
      </c>
      <c r="U10" s="138">
        <v>2.0000000000000001E-4</v>
      </c>
      <c r="V10" s="140">
        <v>1.7915220885554691E-2</v>
      </c>
      <c r="W10" s="140">
        <v>3.4000862476662778E-3</v>
      </c>
      <c r="X10" s="93">
        <v>8.3319927599999986</v>
      </c>
      <c r="Y10" s="140">
        <v>2.9858701475924477E-3</v>
      </c>
      <c r="Z10" s="93">
        <v>9.4481462527389592E-3</v>
      </c>
      <c r="AA10" s="93">
        <v>12.680067999999999</v>
      </c>
      <c r="AB10" s="93">
        <v>5.331910977843657E-4</v>
      </c>
      <c r="AC10" s="93">
        <v>4.2761926042306123E-2</v>
      </c>
      <c r="AD10" s="93">
        <v>0.73870858880491697</v>
      </c>
      <c r="AE10"/>
      <c r="AF10"/>
      <c r="AG10"/>
      <c r="AH10"/>
    </row>
    <row r="11" spans="1:40" s="74" customFormat="1" ht="19.5" customHeight="1" x14ac:dyDescent="0.25">
      <c r="A11" s="86" t="s">
        <v>55</v>
      </c>
      <c r="B11" s="112">
        <v>164.1</v>
      </c>
      <c r="C11" s="87">
        <v>243.21512043377365</v>
      </c>
      <c r="D11" s="87">
        <v>63.551925436669137</v>
      </c>
      <c r="E11" s="127">
        <v>2.7270786449008639</v>
      </c>
      <c r="F11" s="87">
        <v>179.66319499710454</v>
      </c>
      <c r="G11" s="93">
        <v>9.2255777542743651</v>
      </c>
      <c r="H11" s="139">
        <v>4.7198056970265958E-3</v>
      </c>
      <c r="I11" s="140">
        <v>3.7291172982166991E-2</v>
      </c>
      <c r="J11" s="93">
        <v>0.30521410174105323</v>
      </c>
      <c r="K11" s="93">
        <v>9.1249576809180862E-4</v>
      </c>
      <c r="L11" s="93">
        <v>1.730595422243085E-3</v>
      </c>
      <c r="M11" s="93">
        <v>127.67003557981683</v>
      </c>
      <c r="N11" s="93">
        <v>5.3491131232968085E-3</v>
      </c>
      <c r="O11" s="93">
        <v>4.0904982707563832E-3</v>
      </c>
      <c r="P11" s="93">
        <v>0.16085601046429557</v>
      </c>
      <c r="Q11" s="93">
        <v>51.599269037493904</v>
      </c>
      <c r="R11" s="93">
        <v>0.78764594840759139</v>
      </c>
      <c r="S11" s="93">
        <v>17.392729484786635</v>
      </c>
      <c r="T11" s="93">
        <v>0.81809965415127672</v>
      </c>
      <c r="U11" s="138">
        <v>2.517229705080851E-4</v>
      </c>
      <c r="V11" s="140">
        <v>1.2586148525404255E-2</v>
      </c>
      <c r="W11" s="140">
        <v>6.2920866747288751E-2</v>
      </c>
      <c r="X11" s="93">
        <v>6.8460743716713361</v>
      </c>
      <c r="Y11" s="140">
        <v>1.8249915361836172E-3</v>
      </c>
      <c r="Z11" s="93">
        <v>5.0344594101617022E-3</v>
      </c>
      <c r="AA11" s="93">
        <v>27.75435556082974</v>
      </c>
      <c r="AB11" s="93">
        <v>3.7758445576212767E-4</v>
      </c>
      <c r="AC11" s="93">
        <v>3.146537131351064E-2</v>
      </c>
      <c r="AD11" s="93">
        <v>0.4867081039142459</v>
      </c>
      <c r="AE11"/>
      <c r="AF11"/>
      <c r="AG11"/>
      <c r="AH11"/>
    </row>
    <row r="12" spans="1:40" s="74" customFormat="1" ht="19.5" customHeight="1" x14ac:dyDescent="0.25">
      <c r="A12" s="86" t="s">
        <v>47</v>
      </c>
      <c r="B12" s="112">
        <v>190.2</v>
      </c>
      <c r="C12" s="87">
        <v>254.85682418400577</v>
      </c>
      <c r="D12" s="87">
        <v>64.08135</v>
      </c>
      <c r="E12" s="127">
        <v>2.594850000000001</v>
      </c>
      <c r="F12" s="87">
        <v>190.77547418400579</v>
      </c>
      <c r="G12" s="93">
        <v>6.7364999999999995</v>
      </c>
      <c r="H12" s="93">
        <v>3.9449999999999997E-3</v>
      </c>
      <c r="I12" s="93">
        <v>3.9495000000000002E-2</v>
      </c>
      <c r="J12" s="93">
        <v>0.27103499999999997</v>
      </c>
      <c r="K12" s="93">
        <v>8.0999999999999996E-4</v>
      </c>
      <c r="L12" s="93">
        <v>1.3649999999999999E-3</v>
      </c>
      <c r="M12" s="93">
        <v>133.01078877370921</v>
      </c>
      <c r="N12" s="93">
        <v>5.8650000000000004E-3</v>
      </c>
      <c r="O12" s="93">
        <v>4.0499999999999998E-3</v>
      </c>
      <c r="P12" s="93">
        <v>0.17005500000000001</v>
      </c>
      <c r="Q12" s="93">
        <v>54.75</v>
      </c>
      <c r="R12" s="93">
        <v>0.82800000000000007</v>
      </c>
      <c r="S12" s="93">
        <v>18.241479603251548</v>
      </c>
      <c r="T12" s="93">
        <v>0.67274999999999996</v>
      </c>
      <c r="U12" s="93">
        <v>0</v>
      </c>
      <c r="V12" s="93">
        <v>9.9150000000000002E-3</v>
      </c>
      <c r="W12" s="93">
        <v>5.4749999999999998E-3</v>
      </c>
      <c r="X12" s="93">
        <v>7.2205856762870715</v>
      </c>
      <c r="Y12" s="93">
        <v>1.905E-3</v>
      </c>
      <c r="Z12" s="93">
        <v>5.4149999999999997E-3</v>
      </c>
      <c r="AA12" s="93">
        <v>32.302620130757951</v>
      </c>
      <c r="AB12" s="93">
        <v>2.8499999999999999E-4</v>
      </c>
      <c r="AC12" s="93">
        <v>3.0434999999999997E-2</v>
      </c>
      <c r="AD12" s="93">
        <v>0.54405000000000003</v>
      </c>
      <c r="AE12"/>
      <c r="AF12"/>
      <c r="AG12"/>
      <c r="AH12"/>
    </row>
    <row r="13" spans="1:40" s="74" customFormat="1" ht="19.5" customHeight="1" x14ac:dyDescent="0.25">
      <c r="A13" s="86" t="s">
        <v>112</v>
      </c>
      <c r="B13" s="150">
        <v>193</v>
      </c>
      <c r="C13" s="87">
        <v>176.33478369599993</v>
      </c>
      <c r="D13" s="87">
        <v>61.285183695999997</v>
      </c>
      <c r="E13" s="127">
        <v>1.9771836960000044</v>
      </c>
      <c r="F13" s="87">
        <v>115.0496</v>
      </c>
      <c r="G13" s="167">
        <v>24.36</v>
      </c>
      <c r="H13" s="168">
        <v>2.0299999999999997E-3</v>
      </c>
      <c r="I13" s="169">
        <v>1.3194999999999998E-2</v>
      </c>
      <c r="J13" s="167">
        <v>0.60899999999999987</v>
      </c>
      <c r="K13" s="167">
        <v>2.0299999999999997E-3</v>
      </c>
      <c r="L13" s="167">
        <v>3.045E-3</v>
      </c>
      <c r="M13" s="167">
        <v>68.004999999999995</v>
      </c>
      <c r="N13" s="167">
        <v>1.3194999999999998E-2</v>
      </c>
      <c r="O13" s="167">
        <v>1.0149999999999999E-2</v>
      </c>
      <c r="P13" s="167">
        <v>6.0899999999999989E-2</v>
      </c>
      <c r="Q13" s="167">
        <v>35.524999999999999</v>
      </c>
      <c r="R13" s="167">
        <v>0.31464999999999999</v>
      </c>
      <c r="S13" s="167">
        <v>14.209999999999999</v>
      </c>
      <c r="T13" s="167">
        <v>0.82214999999999994</v>
      </c>
      <c r="U13" s="170">
        <v>8.1199999999999995E-5</v>
      </c>
      <c r="V13" s="169">
        <v>4.0599999999999994E-3</v>
      </c>
      <c r="W13" s="169">
        <v>1.57325E-2</v>
      </c>
      <c r="X13" s="167">
        <v>8.5259999999999998</v>
      </c>
      <c r="Y13" s="169">
        <v>1.7051999999999998E-3</v>
      </c>
      <c r="Z13" s="167">
        <v>2.0299999999999997E-3</v>
      </c>
      <c r="AA13" s="167">
        <v>26.795999999999996</v>
      </c>
      <c r="AB13" s="167">
        <v>3.5321999999999996E-4</v>
      </c>
      <c r="AC13" s="167">
        <v>4.6689999999999995E-2</v>
      </c>
      <c r="AD13" s="167">
        <v>0.18269999999999997</v>
      </c>
      <c r="AE13"/>
      <c r="AF13"/>
      <c r="AG13"/>
      <c r="AH13"/>
    </row>
    <row r="14" spans="1:40" s="74" customFormat="1" ht="19.5" customHeight="1" x14ac:dyDescent="0.25">
      <c r="A14" s="86" t="s">
        <v>49</v>
      </c>
      <c r="B14" s="112">
        <v>246.3</v>
      </c>
      <c r="C14" s="87">
        <v>158.65854793896992</v>
      </c>
      <c r="D14" s="87">
        <v>71.985210159206474</v>
      </c>
      <c r="E14" s="127">
        <v>1.945210159206475</v>
      </c>
      <c r="F14" s="87">
        <v>86.673337779763443</v>
      </c>
      <c r="G14" s="167">
        <v>35.04</v>
      </c>
      <c r="H14" s="168">
        <v>1.7999999999999998E-4</v>
      </c>
      <c r="I14" s="169">
        <v>1.2215134615384612E-2</v>
      </c>
      <c r="J14" s="167">
        <v>0.6</v>
      </c>
      <c r="K14" s="167">
        <v>1.9299999999999999E-3</v>
      </c>
      <c r="L14" s="167">
        <v>7.3999999999999999E-4</v>
      </c>
      <c r="M14" s="167">
        <v>46.152049999999996</v>
      </c>
      <c r="N14" s="167">
        <v>1.3194999999999998E-2</v>
      </c>
      <c r="O14" s="167">
        <v>1.2999999999999999E-2</v>
      </c>
      <c r="P14" s="167">
        <v>6.2128500000000003E-2</v>
      </c>
      <c r="Q14" s="167">
        <v>35</v>
      </c>
      <c r="R14" s="167">
        <v>0.17</v>
      </c>
      <c r="S14" s="167">
        <v>5.919599022801302</v>
      </c>
      <c r="T14" s="167">
        <v>0.82</v>
      </c>
      <c r="U14" s="215">
        <v>5.0000000000000004E-6</v>
      </c>
      <c r="V14" s="169">
        <v>4.1000000000000003E-3</v>
      </c>
      <c r="W14" s="169">
        <v>1.57325E-2</v>
      </c>
      <c r="X14" s="167">
        <v>1.536435926773456</v>
      </c>
      <c r="Y14" s="169">
        <v>1.7051999999999998E-3</v>
      </c>
      <c r="Z14" s="167">
        <v>1E-3</v>
      </c>
      <c r="AA14" s="167">
        <v>33.06525283018869</v>
      </c>
      <c r="AB14" s="167">
        <v>5.3764277290720109E-4</v>
      </c>
      <c r="AC14" s="167">
        <v>4.6482181818181825E-2</v>
      </c>
      <c r="AD14" s="167">
        <v>0.18225899999999998</v>
      </c>
      <c r="AE14"/>
      <c r="AF14"/>
      <c r="AG14"/>
      <c r="AH14"/>
    </row>
    <row r="15" spans="1:40" s="74" customFormat="1" ht="19.5" customHeight="1" x14ac:dyDescent="0.25">
      <c r="A15" s="86" t="s">
        <v>149</v>
      </c>
      <c r="B15" s="112">
        <v>295.8</v>
      </c>
      <c r="C15" s="87">
        <v>221.80193546153848</v>
      </c>
      <c r="D15" s="87">
        <v>67.51116623076922</v>
      </c>
      <c r="E15" s="127">
        <v>2.0419354615384719</v>
      </c>
      <c r="F15" s="87">
        <v>154.29076923076923</v>
      </c>
      <c r="G15" s="167">
        <v>33.484615384615374</v>
      </c>
      <c r="H15" s="168">
        <v>4.5330769230769225E-4</v>
      </c>
      <c r="I15" s="169">
        <v>1.2623076923076926E-2</v>
      </c>
      <c r="J15" s="167">
        <v>0.62723076923076948</v>
      </c>
      <c r="K15" s="167">
        <v>2.3338461538461542E-3</v>
      </c>
      <c r="L15" s="167">
        <v>5.3915384615384611E-4</v>
      </c>
      <c r="M15" s="167">
        <v>98.307692307692321</v>
      </c>
      <c r="N15" s="167">
        <v>1.7676923076923069E-2</v>
      </c>
      <c r="O15" s="167">
        <v>1.5507692307692314E-2</v>
      </c>
      <c r="P15" s="167">
        <v>3.0742307692307694E-2</v>
      </c>
      <c r="Q15" s="167">
        <v>31.984615384615374</v>
      </c>
      <c r="R15" s="167">
        <v>0.16438461538461538</v>
      </c>
      <c r="S15" s="167">
        <v>18.776923076923072</v>
      </c>
      <c r="T15" s="167">
        <v>0.93384615384615399</v>
      </c>
      <c r="U15" s="170">
        <v>8.0000000000000007E-5</v>
      </c>
      <c r="V15" s="169">
        <v>2.0300000000000001E-3</v>
      </c>
      <c r="W15" s="169">
        <v>2.1615384615384606E-2</v>
      </c>
      <c r="X15" s="167">
        <v>9.1599999999999966</v>
      </c>
      <c r="Y15" s="169">
        <v>1.0284615384615386E-3</v>
      </c>
      <c r="Z15" s="167">
        <v>1.1869230769230765E-3</v>
      </c>
      <c r="AA15" s="167">
        <v>28.046153846153853</v>
      </c>
      <c r="AB15" s="167">
        <v>3.8761538461538453E-4</v>
      </c>
      <c r="AC15" s="167">
        <v>5.0269230769230788E-2</v>
      </c>
      <c r="AD15" s="167">
        <v>0.16</v>
      </c>
    </row>
    <row r="16" spans="1:40" s="74" customFormat="1" ht="19.5" customHeight="1" x14ac:dyDescent="0.25">
      <c r="A16" s="86" t="s">
        <v>67</v>
      </c>
      <c r="B16" s="112">
        <v>377.1</v>
      </c>
      <c r="C16" s="87">
        <v>228.00556161333327</v>
      </c>
      <c r="D16" s="87">
        <v>65.844228279999939</v>
      </c>
      <c r="E16" s="127">
        <v>3.0068949466666481</v>
      </c>
      <c r="F16" s="87">
        <v>162.16133333333335</v>
      </c>
      <c r="G16" s="167">
        <v>33.029333333333312</v>
      </c>
      <c r="H16" s="168">
        <v>2.7599999999999961E-4</v>
      </c>
      <c r="I16" s="169">
        <v>1.0881333333333347E-2</v>
      </c>
      <c r="J16" s="167">
        <v>0.76838666666666688</v>
      </c>
      <c r="K16" s="167">
        <v>2.8955999999999995E-3</v>
      </c>
      <c r="L16" s="167">
        <v>7.8032000000000015E-4</v>
      </c>
      <c r="M16" s="167">
        <v>99.673333333333304</v>
      </c>
      <c r="N16" s="167">
        <v>1.7369333333333344E-2</v>
      </c>
      <c r="O16" s="167">
        <v>1.8501333333333335E-2</v>
      </c>
      <c r="P16" s="167">
        <v>5.6264000000000029E-2</v>
      </c>
      <c r="Q16" s="167">
        <v>29.807999999999979</v>
      </c>
      <c r="R16" s="167">
        <v>7.9894666666666656E-2</v>
      </c>
      <c r="S16" s="167">
        <v>20.808000000000014</v>
      </c>
      <c r="T16" s="167">
        <v>1.2017333333333335</v>
      </c>
      <c r="U16" s="170">
        <v>2.2666666666666681E-6</v>
      </c>
      <c r="V16" s="169">
        <v>8.3859999999999913E-4</v>
      </c>
      <c r="W16" s="169">
        <v>2.3523999999999986E-2</v>
      </c>
      <c r="X16" s="167">
        <v>7.7546666666666608</v>
      </c>
      <c r="Y16" s="169">
        <v>8.9150666666666678E-4</v>
      </c>
      <c r="Z16" s="167">
        <v>5.0727999999999917E-4</v>
      </c>
      <c r="AA16" s="167">
        <v>33.925333333333377</v>
      </c>
      <c r="AB16" s="167">
        <v>3.2070666666666678E-4</v>
      </c>
      <c r="AC16" s="167">
        <v>4.3574666666666706E-2</v>
      </c>
      <c r="AD16" s="167">
        <v>0.78025333333333347</v>
      </c>
    </row>
    <row r="17" spans="1:37" s="74" customFormat="1" ht="19.5" customHeight="1" x14ac:dyDescent="0.25">
      <c r="A17" s="86" t="s">
        <v>50</v>
      </c>
      <c r="B17" s="112">
        <v>421.3</v>
      </c>
      <c r="C17" s="87">
        <v>390.31161881690048</v>
      </c>
      <c r="D17" s="87">
        <v>196.36373149295724</v>
      </c>
      <c r="E17" s="127">
        <v>3.6299286760563376</v>
      </c>
      <c r="F17" s="87">
        <v>193.94788732394315</v>
      </c>
      <c r="G17" s="167">
        <v>108.7577464788728</v>
      </c>
      <c r="H17" s="168">
        <v>3.9645070422535177E-4</v>
      </c>
      <c r="I17" s="167">
        <v>2.2029577464788761E-2</v>
      </c>
      <c r="J17" s="167">
        <v>1.0384507042253517</v>
      </c>
      <c r="K17" s="167">
        <v>6.3881690140844957E-3</v>
      </c>
      <c r="L17" s="167">
        <v>3.3140845070422453E-4</v>
      </c>
      <c r="M17" s="167">
        <v>105.54929577464706</v>
      </c>
      <c r="N17" s="167">
        <v>5.0399999999999917E-2</v>
      </c>
      <c r="O17" s="167">
        <v>4.1611267605633918E-2</v>
      </c>
      <c r="P17" s="167">
        <v>9.8723943661971597E-2</v>
      </c>
      <c r="Q17" s="167">
        <v>83.976056338028101</v>
      </c>
      <c r="R17" s="167">
        <v>8.5760563380281901E-2</v>
      </c>
      <c r="S17" s="167">
        <v>28.904225352112814</v>
      </c>
      <c r="T17" s="167">
        <v>1.8266197183098556</v>
      </c>
      <c r="U17" s="170">
        <v>1.1E-4</v>
      </c>
      <c r="V17" s="169">
        <v>9.8622535211267525E-4</v>
      </c>
      <c r="W17" s="169">
        <v>5.0354929577464645E-2</v>
      </c>
      <c r="X17" s="167">
        <v>18.004225352112663</v>
      </c>
      <c r="Y17" s="169">
        <v>4.363943661971824E-3</v>
      </c>
      <c r="Z17" s="167">
        <v>5.2535211267605618E-4</v>
      </c>
      <c r="AA17" s="167">
        <v>41.49014084507062</v>
      </c>
      <c r="AB17" s="167">
        <v>9.7642253521126648E-4</v>
      </c>
      <c r="AC17" s="167">
        <v>0.12802676056337989</v>
      </c>
      <c r="AD17" s="167">
        <v>0.27387323943661812</v>
      </c>
    </row>
    <row r="18" spans="1:37" s="74" customFormat="1" ht="18" customHeight="1" x14ac:dyDescent="0.25">
      <c r="A18" s="23" t="s">
        <v>30</v>
      </c>
      <c r="B18" s="17"/>
      <c r="C18" s="17"/>
      <c r="D18" s="17"/>
      <c r="E18" s="17"/>
      <c r="F18" s="101"/>
      <c r="G18" s="17"/>
      <c r="H18" s="17"/>
      <c r="I18" s="12"/>
      <c r="J18" s="17"/>
      <c r="K18" s="17"/>
      <c r="L18" s="17"/>
      <c r="M18" s="17"/>
      <c r="N18" s="17"/>
      <c r="O18" s="16"/>
      <c r="P18" s="16"/>
      <c r="Q18" s="16"/>
      <c r="AK18" s="15"/>
    </row>
    <row r="19" spans="1:37" s="74" customFormat="1" ht="18" customHeight="1" x14ac:dyDescent="0.25">
      <c r="A19" s="23" t="s">
        <v>75</v>
      </c>
      <c r="B19" s="17"/>
      <c r="C19" s="17"/>
      <c r="D19" s="17"/>
      <c r="E19" s="17"/>
      <c r="F19" s="101"/>
      <c r="G19" s="17"/>
      <c r="H19" s="17"/>
      <c r="I19" s="12"/>
      <c r="J19" s="17"/>
      <c r="K19" s="17"/>
      <c r="L19" s="17"/>
      <c r="M19" s="17"/>
      <c r="N19" s="17"/>
      <c r="O19" s="16"/>
      <c r="P19" s="16"/>
      <c r="Q19" s="16"/>
    </row>
    <row r="20" spans="1:37" x14ac:dyDescent="0.25">
      <c r="A20" s="97" t="s">
        <v>68</v>
      </c>
      <c r="C20" s="98">
        <v>43.776694000000006</v>
      </c>
      <c r="D20" s="134">
        <v>1.3006939999999998</v>
      </c>
      <c r="E20" s="134">
        <v>1.0246939999999998</v>
      </c>
      <c r="F20" s="80">
        <v>42.006</v>
      </c>
      <c r="G20" s="135">
        <v>0.111</v>
      </c>
      <c r="H20" s="135">
        <v>2.5000000000000001E-3</v>
      </c>
      <c r="I20" s="135">
        <v>2.5000000000000001E-3</v>
      </c>
      <c r="J20" s="135">
        <v>2.5000000000000001E-2</v>
      </c>
      <c r="K20" s="135">
        <v>2E-3</v>
      </c>
      <c r="L20" s="135">
        <v>7.2399999999999993E-4</v>
      </c>
      <c r="M20" s="135">
        <v>37.6</v>
      </c>
      <c r="N20" s="135">
        <v>5.0000000000000001E-3</v>
      </c>
      <c r="O20" s="135">
        <v>5.0000000000000001E-4</v>
      </c>
      <c r="P20" s="135">
        <v>6.1500000000000001E-3</v>
      </c>
      <c r="Q20" s="135">
        <v>0.16500000000000001</v>
      </c>
      <c r="R20" s="135">
        <v>1.7700000000000001E-3</v>
      </c>
      <c r="S20" s="135">
        <v>2.56</v>
      </c>
      <c r="T20" s="135">
        <v>0.72899999999999998</v>
      </c>
      <c r="U20" s="136">
        <v>5.0000000000000002E-5</v>
      </c>
      <c r="V20" s="135">
        <v>5.0000000000000001E-3</v>
      </c>
      <c r="W20" s="135">
        <v>2.5000000000000001E-3</v>
      </c>
      <c r="X20" s="135">
        <v>0.63600000000000001</v>
      </c>
      <c r="Y20" s="135">
        <v>5.0000000000000001E-3</v>
      </c>
      <c r="Z20" s="135">
        <v>2.5000000000000001E-3</v>
      </c>
      <c r="AA20" s="135">
        <v>1.68</v>
      </c>
      <c r="AB20" s="135">
        <v>2.5000000000000001E-3</v>
      </c>
      <c r="AC20" s="135">
        <v>0.01</v>
      </c>
      <c r="AD20" s="135">
        <v>0.222</v>
      </c>
      <c r="AE20" s="80"/>
    </row>
    <row r="21" spans="1:37" x14ac:dyDescent="0.25">
      <c r="A21" s="97" t="s">
        <v>69</v>
      </c>
      <c r="C21" s="37">
        <v>147.44412500000001</v>
      </c>
      <c r="D21" s="28">
        <v>0.44412499999999999</v>
      </c>
      <c r="E21" s="28">
        <v>0.14412499999999995</v>
      </c>
      <c r="F21" s="37">
        <v>147</v>
      </c>
      <c r="G21" s="79">
        <v>0.17</v>
      </c>
      <c r="H21" s="79">
        <v>5.0000000000000001E-4</v>
      </c>
      <c r="I21" s="79">
        <v>5.9999999999999995E-4</v>
      </c>
      <c r="J21" s="79">
        <v>9.7000000000000003E-2</v>
      </c>
      <c r="K21" s="79">
        <v>2.5000000000000001E-4</v>
      </c>
      <c r="L21" s="79">
        <v>2.5000000000000001E-4</v>
      </c>
      <c r="M21" s="79">
        <v>91</v>
      </c>
      <c r="N21" s="79">
        <v>5.0000000000000001E-4</v>
      </c>
      <c r="O21" s="79">
        <v>5.0000000000000001E-4</v>
      </c>
      <c r="P21" s="79">
        <v>1.4E-3</v>
      </c>
      <c r="Q21" s="79">
        <v>0.13</v>
      </c>
      <c r="R21" s="79">
        <v>5.9999999999999995E-4</v>
      </c>
      <c r="S21" s="79">
        <v>14</v>
      </c>
      <c r="T21" s="79">
        <v>3.5000000000000003E-2</v>
      </c>
      <c r="U21" s="79"/>
      <c r="V21" s="79">
        <v>1.9E-3</v>
      </c>
      <c r="W21" s="79">
        <v>6.2E-4</v>
      </c>
      <c r="X21" s="79">
        <v>3</v>
      </c>
      <c r="Y21" s="79">
        <v>5.0000000000000001E-4</v>
      </c>
      <c r="Z21" s="79">
        <v>5.0000000000000001E-4</v>
      </c>
      <c r="AA21" s="79">
        <v>39</v>
      </c>
      <c r="AB21" s="79">
        <v>5.0000000000000001E-4</v>
      </c>
      <c r="AC21" s="79">
        <v>1E-3</v>
      </c>
      <c r="AD21" s="79">
        <v>2.5000000000000001E-3</v>
      </c>
    </row>
    <row r="22" spans="1:37" x14ac:dyDescent="0.25">
      <c r="A22" s="46"/>
      <c r="AE22" s="105"/>
    </row>
  </sheetData>
  <sheetProtection algorithmName="SHA-512" hashValue="caIOo+TmPOinErsze59XRw2VYWRbYdcjoXyDLxp2z0v6FoHufr/UPuA+ruVOF5phA0pmPqW4sV2IW0nAtTS91A==" saltValue="IyTqgA0fbdaeeHFh6zKCkg==" spinCount="100000" sheet="1" scenarios="1"/>
  <mergeCells count="2">
    <mergeCell ref="A3:B3"/>
    <mergeCell ref="AK3:AM3"/>
  </mergeCells>
  <pageMargins left="0.7" right="0.7" top="0.75" bottom="0.75" header="0.3" footer="0.3"/>
  <pageSetup paperSize="3" scale="50" orientation="landscape" r:id="rId1"/>
  <headerFooter>
    <oddFooter>&amp;L&amp;Z&amp;F&amp;R&amp;D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N23"/>
  <sheetViews>
    <sheetView topLeftCell="B1" workbookViewId="0">
      <selection activeCell="L5" sqref="L5"/>
    </sheetView>
  </sheetViews>
  <sheetFormatPr defaultRowHeight="15" x14ac:dyDescent="0.25"/>
  <cols>
    <col min="1" max="1" width="41.28515625" customWidth="1"/>
    <col min="2" max="2" width="9.28515625" customWidth="1"/>
    <col min="3" max="7" width="14.28515625" customWidth="1"/>
    <col min="8" max="8" width="18.5703125" customWidth="1"/>
    <col min="9" max="9" width="12.5703125" customWidth="1"/>
    <col min="10" max="10" width="6.7109375" bestFit="1" customWidth="1"/>
    <col min="11" max="11" width="6.5703125" bestFit="1" customWidth="1"/>
    <col min="12" max="13" width="8.42578125" bestFit="1" customWidth="1"/>
    <col min="14" max="14" width="8.85546875" bestFit="1" customWidth="1"/>
    <col min="15" max="15" width="9.28515625" bestFit="1" customWidth="1"/>
    <col min="16" max="16" width="6" bestFit="1" customWidth="1"/>
    <col min="17" max="17" width="6.7109375" bestFit="1" customWidth="1"/>
    <col min="18" max="18" width="8" bestFit="1" customWidth="1"/>
    <col min="19" max="19" width="6" bestFit="1" customWidth="1"/>
    <col min="20" max="20" width="10" bestFit="1" customWidth="1"/>
    <col min="21" max="21" width="9.85546875" bestFit="1" customWidth="1"/>
    <col min="22" max="22" width="7.5703125" bestFit="1" customWidth="1"/>
    <col min="23" max="23" width="11.42578125" bestFit="1" customWidth="1"/>
    <col min="24" max="24" width="5.7109375" bestFit="1" customWidth="1"/>
    <col min="25" max="25" width="9" bestFit="1" customWidth="1"/>
    <col min="26" max="26" width="8.28515625" bestFit="1" customWidth="1"/>
    <col min="27" max="27" width="5.28515625" bestFit="1" customWidth="1"/>
    <col min="28" max="28" width="8.85546875" bestFit="1" customWidth="1"/>
    <col min="29" max="29" width="7.5703125" bestFit="1" customWidth="1"/>
    <col min="30" max="30" width="8.85546875" bestFit="1" customWidth="1"/>
    <col min="31" max="31" width="7.28515625" customWidth="1"/>
    <col min="32" max="32" width="35.85546875" bestFit="1" customWidth="1"/>
  </cols>
  <sheetData>
    <row r="1" spans="1:40" s="74" customFormat="1" ht="18" customHeight="1" x14ac:dyDescent="0.25">
      <c r="A1" s="5" t="s">
        <v>266</v>
      </c>
      <c r="B1" s="73"/>
      <c r="C1" s="73"/>
      <c r="D1" s="73"/>
      <c r="E1" s="73"/>
      <c r="F1" s="73"/>
      <c r="H1" s="234"/>
      <c r="I1" s="347" t="s">
        <v>267</v>
      </c>
      <c r="J1" s="73"/>
      <c r="K1" s="73"/>
      <c r="L1" s="106"/>
    </row>
    <row r="2" spans="1:40" s="74" customFormat="1" ht="32.25" customHeight="1" x14ac:dyDescent="0.25">
      <c r="A2" s="16"/>
      <c r="B2" s="23" t="s">
        <v>259</v>
      </c>
      <c r="C2" s="70"/>
      <c r="D2" s="70"/>
      <c r="E2" s="17"/>
      <c r="F2" s="30"/>
      <c r="G2" s="31"/>
      <c r="H2" s="32"/>
      <c r="I2" s="33"/>
      <c r="J2" s="32"/>
      <c r="K2" s="32"/>
      <c r="L2" s="33"/>
      <c r="M2" s="34"/>
      <c r="N2" s="16"/>
      <c r="O2" s="16"/>
    </row>
    <row r="3" spans="1:40" s="74" customFormat="1" ht="39" customHeight="1" x14ac:dyDescent="0.25">
      <c r="A3" s="414" t="s">
        <v>97</v>
      </c>
      <c r="B3" s="414"/>
      <c r="C3" s="416" t="s">
        <v>263</v>
      </c>
      <c r="D3" s="416"/>
      <c r="E3" s="416"/>
      <c r="F3" s="416"/>
      <c r="G3" s="416"/>
      <c r="H3" s="415" t="s">
        <v>262</v>
      </c>
      <c r="I3" s="415"/>
      <c r="J3" s="415"/>
      <c r="K3" s="415"/>
      <c r="L3" s="415"/>
      <c r="M3" s="415"/>
      <c r="N3" s="415"/>
      <c r="O3" s="415"/>
      <c r="P3" s="415"/>
      <c r="Q3" s="415"/>
      <c r="R3" s="415"/>
      <c r="S3" s="415"/>
      <c r="T3" s="415"/>
      <c r="U3" s="415"/>
      <c r="V3" s="415"/>
      <c r="W3" s="415"/>
      <c r="X3" s="415"/>
      <c r="Y3" s="415"/>
      <c r="Z3" s="415"/>
      <c r="AA3" s="415"/>
      <c r="AB3" s="415"/>
      <c r="AC3" s="415"/>
      <c r="AD3" s="415"/>
      <c r="AE3" s="415"/>
      <c r="AF3"/>
      <c r="AG3"/>
      <c r="AH3" s="57"/>
      <c r="AI3" s="75"/>
      <c r="AJ3" s="75"/>
      <c r="AK3" s="413"/>
      <c r="AL3" s="413"/>
      <c r="AM3" s="413"/>
      <c r="AN3" s="71"/>
    </row>
    <row r="4" spans="1:40" s="74" customFormat="1" ht="55.5" customHeight="1" x14ac:dyDescent="0.25">
      <c r="A4" s="84" t="s">
        <v>28</v>
      </c>
      <c r="B4" s="85" t="s">
        <v>260</v>
      </c>
      <c r="C4" s="85" t="s">
        <v>71</v>
      </c>
      <c r="D4" s="85" t="s">
        <v>37</v>
      </c>
      <c r="E4" s="85" t="s">
        <v>65</v>
      </c>
      <c r="F4" s="85" t="s">
        <v>73</v>
      </c>
      <c r="G4" s="85" t="s">
        <v>62</v>
      </c>
      <c r="H4" s="95" t="s">
        <v>0</v>
      </c>
      <c r="I4" s="95" t="s">
        <v>1</v>
      </c>
      <c r="J4" s="95" t="s">
        <v>2</v>
      </c>
      <c r="K4" s="95" t="s">
        <v>3</v>
      </c>
      <c r="L4" s="95" t="s">
        <v>4</v>
      </c>
      <c r="M4" s="95" t="s">
        <v>5</v>
      </c>
      <c r="N4" s="95" t="s">
        <v>6</v>
      </c>
      <c r="O4" s="95" t="s">
        <v>7</v>
      </c>
      <c r="P4" s="95" t="s">
        <v>8</v>
      </c>
      <c r="Q4" s="95" t="s">
        <v>9</v>
      </c>
      <c r="R4" s="95" t="s">
        <v>10</v>
      </c>
      <c r="S4" s="95" t="s">
        <v>11</v>
      </c>
      <c r="T4" s="95" t="s">
        <v>12</v>
      </c>
      <c r="U4" s="95" t="s">
        <v>13</v>
      </c>
      <c r="V4" s="95" t="s">
        <v>14</v>
      </c>
      <c r="W4" s="95" t="s">
        <v>15</v>
      </c>
      <c r="X4" s="95" t="s">
        <v>16</v>
      </c>
      <c r="Y4" s="95" t="s">
        <v>17</v>
      </c>
      <c r="Z4" s="95" t="s">
        <v>18</v>
      </c>
      <c r="AA4" s="95" t="s">
        <v>19</v>
      </c>
      <c r="AB4" s="95" t="s">
        <v>20</v>
      </c>
      <c r="AC4" s="95" t="s">
        <v>21</v>
      </c>
      <c r="AD4" s="95" t="s">
        <v>22</v>
      </c>
      <c r="AE4" s="95" t="s">
        <v>23</v>
      </c>
      <c r="AF4" s="96"/>
      <c r="AG4" s="96"/>
      <c r="AH4" s="96"/>
      <c r="AI4" s="96"/>
    </row>
    <row r="5" spans="1:40" s="74" customFormat="1" ht="19.5" customHeight="1" x14ac:dyDescent="0.25">
      <c r="A5" s="86" t="s">
        <v>57</v>
      </c>
      <c r="B5" s="197">
        <v>0</v>
      </c>
      <c r="C5" s="198"/>
      <c r="D5" s="199">
        <v>2872.1881413656183</v>
      </c>
      <c r="E5" s="200">
        <v>798.34905936561995</v>
      </c>
      <c r="F5" s="200"/>
      <c r="G5" s="199">
        <v>4586.2441337999999</v>
      </c>
      <c r="H5" s="201">
        <v>373.97098199999999</v>
      </c>
      <c r="I5" s="202">
        <v>4.1930079799999999E-2</v>
      </c>
      <c r="J5" s="202">
        <v>0.67994723999999995</v>
      </c>
      <c r="K5" s="202">
        <v>9.7459104399999996E-2</v>
      </c>
      <c r="L5" s="202">
        <v>0.12465699399999999</v>
      </c>
      <c r="M5" s="202">
        <v>0.92926122799999999</v>
      </c>
      <c r="N5" s="199">
        <v>4193.0079800000003</v>
      </c>
      <c r="O5" s="202">
        <v>0.16318733760000001</v>
      </c>
      <c r="P5" s="202">
        <v>1.2465699399999999</v>
      </c>
      <c r="Q5" s="202">
        <v>79.327178000000004</v>
      </c>
      <c r="R5" s="199">
        <v>1699.8680999999999</v>
      </c>
      <c r="S5" s="200">
        <v>0.47596306800000004</v>
      </c>
      <c r="T5" s="199">
        <v>305.97625799999997</v>
      </c>
      <c r="U5" s="199">
        <v>407.968344</v>
      </c>
      <c r="V5" s="200">
        <v>4.5329816000000005E-4</v>
      </c>
      <c r="W5" s="200">
        <v>4.7596306800000009E-2</v>
      </c>
      <c r="X5" s="200">
        <v>0.78193932600000016</v>
      </c>
      <c r="Y5" s="199">
        <v>27.197889599999996</v>
      </c>
      <c r="Z5" s="200">
        <v>5.3262533800000005E-2</v>
      </c>
      <c r="AA5" s="200">
        <v>1.1332454000000001E-3</v>
      </c>
      <c r="AB5" s="199">
        <v>60.062006199999999</v>
      </c>
      <c r="AC5" s="200">
        <v>3.2864116600000003E-3</v>
      </c>
      <c r="AD5" s="200">
        <v>0.43063325199999997</v>
      </c>
      <c r="AE5" s="199">
        <v>305.97625799999997</v>
      </c>
      <c r="AF5"/>
      <c r="AG5"/>
      <c r="AH5"/>
      <c r="AI5"/>
    </row>
    <row r="6" spans="1:40" s="74" customFormat="1" ht="19.5" customHeight="1" x14ac:dyDescent="0.25">
      <c r="A6" s="86" t="s">
        <v>43</v>
      </c>
      <c r="B6" s="198">
        <v>12.5</v>
      </c>
      <c r="C6" s="203">
        <v>550060.01952946943</v>
      </c>
      <c r="D6" s="199">
        <v>490403.70621938177</v>
      </c>
      <c r="E6" s="199">
        <v>16186.35869007799</v>
      </c>
      <c r="F6" s="199">
        <v>49732.63289600757</v>
      </c>
      <c r="G6" s="199">
        <v>59656.313310087578</v>
      </c>
      <c r="H6" s="203">
        <v>41131.537270911649</v>
      </c>
      <c r="I6" s="203">
        <v>14.163658730447438</v>
      </c>
      <c r="J6" s="203">
        <v>358.36157806353094</v>
      </c>
      <c r="K6" s="203">
        <v>417.55571877003194</v>
      </c>
      <c r="L6" s="203">
        <v>6.0074850040445185</v>
      </c>
      <c r="M6" s="203">
        <v>7.6885632967813944</v>
      </c>
      <c r="N6" s="203">
        <v>30484.046339161338</v>
      </c>
      <c r="O6" s="203">
        <v>30.591531587259261</v>
      </c>
      <c r="P6" s="203">
        <v>17.683640419706315</v>
      </c>
      <c r="Q6" s="203">
        <v>1615.0111257998271</v>
      </c>
      <c r="R6" s="203">
        <v>433085.81025839195</v>
      </c>
      <c r="S6" s="203">
        <v>7658.3040753774621</v>
      </c>
      <c r="T6" s="203">
        <v>15890.99274513495</v>
      </c>
      <c r="U6" s="203">
        <v>3599.4502161101645</v>
      </c>
      <c r="V6" s="204">
        <v>0.81206518993845844</v>
      </c>
      <c r="W6" s="203">
        <v>86.821241775490762</v>
      </c>
      <c r="X6" s="203">
        <v>12.466219980390697</v>
      </c>
      <c r="Y6" s="203">
        <v>11853.824413177581</v>
      </c>
      <c r="Z6" s="203">
        <v>11.218464206675879</v>
      </c>
      <c r="AA6" s="203">
        <v>47.447647087767329</v>
      </c>
      <c r="AB6" s="203">
        <v>1427.4498126137144</v>
      </c>
      <c r="AC6" s="203">
        <v>5.6084295924179388</v>
      </c>
      <c r="AD6" s="203">
        <v>237.82519776910965</v>
      </c>
      <c r="AE6" s="203">
        <v>2059.3418313169441</v>
      </c>
      <c r="AF6"/>
      <c r="AG6"/>
      <c r="AH6"/>
      <c r="AI6"/>
    </row>
    <row r="7" spans="1:40" s="74" customFormat="1" ht="19.5" customHeight="1" x14ac:dyDescent="0.25">
      <c r="A7" s="86" t="s">
        <v>44</v>
      </c>
      <c r="B7" s="197">
        <v>16.399999999999999</v>
      </c>
      <c r="C7" s="199">
        <v>525905.51563292544</v>
      </c>
      <c r="D7" s="199">
        <v>457123.83903393196</v>
      </c>
      <c r="E7" s="199">
        <v>16701.652054272134</v>
      </c>
      <c r="F7" s="199">
        <v>49181.276529095048</v>
      </c>
      <c r="G7" s="199">
        <v>68781.676598993174</v>
      </c>
      <c r="H7" s="203">
        <v>39407.436745852712</v>
      </c>
      <c r="I7" s="203">
        <v>9.3884586382519597</v>
      </c>
      <c r="J7" s="203">
        <v>338.98213824083422</v>
      </c>
      <c r="K7" s="203">
        <v>439.71385073792516</v>
      </c>
      <c r="L7" s="203">
        <v>5.889045470831582</v>
      </c>
      <c r="M7" s="203">
        <v>9.4979110160483398</v>
      </c>
      <c r="N7" s="203">
        <v>42588.692017736801</v>
      </c>
      <c r="O7" s="203">
        <v>16.828322723906965</v>
      </c>
      <c r="P7" s="203">
        <v>18.235547490653691</v>
      </c>
      <c r="Q7" s="203">
        <v>1521.3416870152703</v>
      </c>
      <c r="R7" s="203">
        <v>401014.75023380731</v>
      </c>
      <c r="S7" s="203">
        <v>7625.3627670061633</v>
      </c>
      <c r="T7" s="203">
        <v>14548.891977511836</v>
      </c>
      <c r="U7" s="203">
        <v>4092.4060658762296</v>
      </c>
      <c r="V7" s="205">
        <v>0.13714206916609983</v>
      </c>
      <c r="W7" s="203">
        <v>83.565926652565523</v>
      </c>
      <c r="X7" s="203">
        <v>9.6425502528040266</v>
      </c>
      <c r="Y7" s="203">
        <v>9625.198420042032</v>
      </c>
      <c r="Z7" s="203">
        <v>15.451021814260638</v>
      </c>
      <c r="AA7" s="203">
        <v>45.464975023339434</v>
      </c>
      <c r="AB7" s="203">
        <v>2018.8941837024965</v>
      </c>
      <c r="AC7" s="203">
        <v>7.7255109071303192</v>
      </c>
      <c r="AD7" s="203">
        <v>215.32957644025242</v>
      </c>
      <c r="AE7" s="203">
        <v>2246.6895568964951</v>
      </c>
      <c r="AF7"/>
      <c r="AG7"/>
      <c r="AH7"/>
      <c r="AI7"/>
    </row>
    <row r="8" spans="1:40" s="74" customFormat="1" ht="19.5" customHeight="1" x14ac:dyDescent="0.25">
      <c r="A8" s="86" t="s">
        <v>45</v>
      </c>
      <c r="B8" s="197">
        <v>63.8</v>
      </c>
      <c r="C8" s="199">
        <v>306322.1134930863</v>
      </c>
      <c r="D8" s="199">
        <v>155395.5220243021</v>
      </c>
      <c r="E8" s="199">
        <v>7074.9001555482937</v>
      </c>
      <c r="F8" s="199">
        <v>49306.318537896899</v>
      </c>
      <c r="G8" s="199">
        <v>150926.59146878409</v>
      </c>
      <c r="H8" s="203">
        <v>15411.405263242157</v>
      </c>
      <c r="I8" s="203">
        <v>8.7084741429666526</v>
      </c>
      <c r="J8" s="203">
        <v>104.58981965339314</v>
      </c>
      <c r="K8" s="203">
        <v>162.53311368885241</v>
      </c>
      <c r="L8" s="203">
        <v>2.1780440733441129</v>
      </c>
      <c r="M8" s="205">
        <v>3.0167037401397443</v>
      </c>
      <c r="N8" s="203">
        <v>111398.83924289359</v>
      </c>
      <c r="O8" s="203">
        <v>5.5363194759410703</v>
      </c>
      <c r="P8" s="203">
        <v>6.4528062581477723</v>
      </c>
      <c r="Q8" s="203">
        <v>463.19668541535077</v>
      </c>
      <c r="R8" s="203">
        <v>132909.2166055117</v>
      </c>
      <c r="S8" s="203">
        <v>2241.2800191112824</v>
      </c>
      <c r="T8" s="203">
        <v>21558.945588909555</v>
      </c>
      <c r="U8" s="203">
        <v>1532.9719386036645</v>
      </c>
      <c r="V8" s="205">
        <v>7.0466736877577471E-2</v>
      </c>
      <c r="W8" s="203">
        <v>28.070729085774275</v>
      </c>
      <c r="X8" s="203">
        <v>6.3557536848493088</v>
      </c>
      <c r="Y8" s="203">
        <v>12272.819530509325</v>
      </c>
      <c r="Z8" s="203">
        <v>5.5592298167709373</v>
      </c>
      <c r="AA8" s="203">
        <v>15.621030384553228</v>
      </c>
      <c r="AB8" s="203">
        <v>5695.9871064715626</v>
      </c>
      <c r="AC8" s="203">
        <v>2.7681597379705352</v>
      </c>
      <c r="AD8" s="203">
        <v>71.584031821850587</v>
      </c>
      <c r="AE8" s="203">
        <v>2414.4068301165698</v>
      </c>
      <c r="AF8"/>
      <c r="AG8"/>
      <c r="AH8"/>
      <c r="AI8"/>
    </row>
    <row r="9" spans="1:40" s="182" customFormat="1" ht="19.5" customHeight="1" x14ac:dyDescent="0.25">
      <c r="A9" s="86" t="s">
        <v>46</v>
      </c>
      <c r="B9" s="198">
        <v>94.2</v>
      </c>
      <c r="C9" s="199">
        <v>302569.20135597646</v>
      </c>
      <c r="D9" s="199">
        <v>79519.686867581535</v>
      </c>
      <c r="E9" s="199">
        <v>2929.9588779847613</v>
      </c>
      <c r="F9" s="199">
        <v>49116.367377354996</v>
      </c>
      <c r="G9" s="199">
        <v>223049.51448839504</v>
      </c>
      <c r="H9" s="203">
        <v>9962.2860798480178</v>
      </c>
      <c r="I9" s="205">
        <v>7.9822702966997605</v>
      </c>
      <c r="J9" s="203">
        <v>46.287106217499691</v>
      </c>
      <c r="K9" s="203">
        <v>203.76416876840722</v>
      </c>
      <c r="L9" s="205">
        <v>2.0670982619118856</v>
      </c>
      <c r="M9" s="205">
        <v>2.5309056471593308</v>
      </c>
      <c r="N9" s="203">
        <v>161098.93263331603</v>
      </c>
      <c r="O9" s="205">
        <v>7.6215429964783095</v>
      </c>
      <c r="P9" s="205">
        <v>3.506398937098993</v>
      </c>
      <c r="Q9" s="203">
        <v>246.23636876042485</v>
      </c>
      <c r="R9" s="203">
        <v>66627.441909748784</v>
      </c>
      <c r="S9" s="203">
        <v>800.7747323298654</v>
      </c>
      <c r="T9" s="203">
        <v>24464.268058018828</v>
      </c>
      <c r="U9" s="203">
        <v>914.86793602321006</v>
      </c>
      <c r="V9" s="205">
        <v>0.13102360727124251</v>
      </c>
      <c r="W9" s="203">
        <v>17.163304526770734</v>
      </c>
      <c r="X9" s="203">
        <v>5.2692045358080355</v>
      </c>
      <c r="Y9" s="203">
        <v>9196.5530203828675</v>
      </c>
      <c r="Z9" s="203">
        <v>7.0420873283585541</v>
      </c>
      <c r="AA9" s="203">
        <v>9.459214787664413</v>
      </c>
      <c r="AB9" s="203">
        <v>28289.760776677322</v>
      </c>
      <c r="AC9" s="203">
        <v>3.0520092965631918</v>
      </c>
      <c r="AD9" s="203">
        <v>37.844711039946731</v>
      </c>
      <c r="AE9" s="203">
        <v>614.35879462362607</v>
      </c>
      <c r="AF9" s="46"/>
      <c r="AG9" s="46"/>
      <c r="AH9" s="46"/>
      <c r="AI9" s="46"/>
    </row>
    <row r="10" spans="1:40" s="74" customFormat="1" ht="19.5" customHeight="1" x14ac:dyDescent="0.25">
      <c r="A10" s="86" t="s">
        <v>63</v>
      </c>
      <c r="B10" s="197">
        <v>132</v>
      </c>
      <c r="C10" s="199">
        <v>356656.73857478815</v>
      </c>
      <c r="D10" s="199">
        <v>72827.750424658094</v>
      </c>
      <c r="E10" s="199">
        <v>2724.2215159265575</v>
      </c>
      <c r="F10" s="199">
        <v>48673.386710129998</v>
      </c>
      <c r="G10" s="199">
        <v>283828.98815013008</v>
      </c>
      <c r="H10" s="203">
        <v>12146.074634495004</v>
      </c>
      <c r="I10" s="205">
        <v>6.8546236052026153</v>
      </c>
      <c r="J10" s="203">
        <v>43.243209239617208</v>
      </c>
      <c r="K10" s="203">
        <v>221.02851817291051</v>
      </c>
      <c r="L10" s="205">
        <v>0.92047802698435177</v>
      </c>
      <c r="M10" s="205">
        <v>1.7609278546241032</v>
      </c>
      <c r="N10" s="203">
        <v>198486.22075324453</v>
      </c>
      <c r="O10" s="205">
        <v>5.4836988841620933</v>
      </c>
      <c r="P10" s="205">
        <v>3.046671318188245</v>
      </c>
      <c r="Q10" s="203">
        <v>186.73612829330517</v>
      </c>
      <c r="R10" s="203">
        <v>57957.454274236552</v>
      </c>
      <c r="S10" s="203">
        <v>885.672968463541</v>
      </c>
      <c r="T10" s="203">
        <v>31669.270402609331</v>
      </c>
      <c r="U10" s="203">
        <v>734.52816552523586</v>
      </c>
      <c r="V10" s="205">
        <v>0.17166023146011383</v>
      </c>
      <c r="W10" s="203">
        <v>13.624074220555764</v>
      </c>
      <c r="X10" s="203">
        <v>5.47778043353716</v>
      </c>
      <c r="Y10" s="203">
        <v>15109.704171828054</v>
      </c>
      <c r="Z10" s="203">
        <v>3.2817081521798506</v>
      </c>
      <c r="AA10" s="203">
        <v>6.455258174120706</v>
      </c>
      <c r="AB10" s="203">
        <v>38563.792822448144</v>
      </c>
      <c r="AC10" s="205">
        <v>0.63853739642419927</v>
      </c>
      <c r="AD10" s="203">
        <v>28.215524470484215</v>
      </c>
      <c r="AE10" s="203">
        <v>577.08158346402558</v>
      </c>
      <c r="AF10"/>
      <c r="AG10"/>
      <c r="AH10"/>
      <c r="AI10"/>
    </row>
    <row r="11" spans="1:40" s="74" customFormat="1" ht="19.5" customHeight="1" x14ac:dyDescent="0.25">
      <c r="A11" s="86" t="s">
        <v>55</v>
      </c>
      <c r="B11" s="197">
        <v>164.1</v>
      </c>
      <c r="C11" s="199">
        <v>375140.16562979791</v>
      </c>
      <c r="D11" s="199">
        <v>54657.302426979528</v>
      </c>
      <c r="E11" s="199">
        <v>2527.3514141290766</v>
      </c>
      <c r="F11" s="206">
        <v>49388.055193218483</v>
      </c>
      <c r="G11" s="199">
        <v>320482.86320281861</v>
      </c>
      <c r="H11" s="203">
        <v>8571.1854910490983</v>
      </c>
      <c r="I11" s="205">
        <v>3.9541074298391359</v>
      </c>
      <c r="J11" s="203">
        <v>29.86206877313565</v>
      </c>
      <c r="K11" s="203">
        <v>349.20443344771479</v>
      </c>
      <c r="L11" s="205">
        <v>0.96801283496960089</v>
      </c>
      <c r="M11" s="205">
        <v>1.6760395635845877</v>
      </c>
      <c r="N11" s="203">
        <v>225677.64432174191</v>
      </c>
      <c r="O11" s="205">
        <v>4.6502901663734351</v>
      </c>
      <c r="P11" s="205">
        <v>4.009426368040522</v>
      </c>
      <c r="Q11" s="203">
        <v>130.28744234146578</v>
      </c>
      <c r="R11" s="203">
        <v>43558.765521801331</v>
      </c>
      <c r="S11" s="203">
        <v>622.67933848887174</v>
      </c>
      <c r="T11" s="203">
        <v>32173.804233111525</v>
      </c>
      <c r="U11" s="203">
        <v>784.50643353369867</v>
      </c>
      <c r="V11" s="205">
        <v>1.290271304134788</v>
      </c>
      <c r="W11" s="205">
        <v>10.481730280698473</v>
      </c>
      <c r="X11" s="205">
        <v>29.511205738215295</v>
      </c>
      <c r="Y11" s="203">
        <v>11150.014865128665</v>
      </c>
      <c r="Z11" s="205">
        <v>3.9159435546429489</v>
      </c>
      <c r="AA11" s="205">
        <v>3.6893021334658229</v>
      </c>
      <c r="AB11" s="203">
        <v>51481.399782836481</v>
      </c>
      <c r="AC11" s="205">
        <v>0.45171869919457974</v>
      </c>
      <c r="AD11" s="203">
        <v>27.740786374476631</v>
      </c>
      <c r="AE11" s="203">
        <v>518.47286309655283</v>
      </c>
      <c r="AF11"/>
      <c r="AG11"/>
      <c r="AH11"/>
      <c r="AI11"/>
    </row>
    <row r="12" spans="1:40" s="182" customFormat="1" ht="19.5" customHeight="1" x14ac:dyDescent="0.25">
      <c r="A12" s="86" t="s">
        <v>47</v>
      </c>
      <c r="B12" s="198">
        <v>190.2</v>
      </c>
      <c r="C12" s="199">
        <v>473000.26945519767</v>
      </c>
      <c r="D12" s="199">
        <v>52906.593919724452</v>
      </c>
      <c r="E12" s="199">
        <v>2632.3486593089974</v>
      </c>
      <c r="F12" s="206">
        <v>48767.465684006878</v>
      </c>
      <c r="G12" s="199">
        <v>420093.6755354731</v>
      </c>
      <c r="H12" s="203">
        <v>9448.3525738130502</v>
      </c>
      <c r="I12" s="205">
        <v>4.0207590732373344</v>
      </c>
      <c r="J12" s="203">
        <v>29.558380746276701</v>
      </c>
      <c r="K12" s="203">
        <v>422.92156686099355</v>
      </c>
      <c r="L12" s="205">
        <v>1.0066930700590861</v>
      </c>
      <c r="M12" s="205">
        <v>1.4233514486009697</v>
      </c>
      <c r="N12" s="203">
        <v>297196.30146526592</v>
      </c>
      <c r="O12" s="205">
        <v>6.7208797053495664</v>
      </c>
      <c r="P12" s="205">
        <v>4.3822669927787929</v>
      </c>
      <c r="Q12" s="203">
        <v>134.91782555737737</v>
      </c>
      <c r="R12" s="203">
        <v>40825.892686602478</v>
      </c>
      <c r="S12" s="203">
        <v>573.35046712247492</v>
      </c>
      <c r="T12" s="203">
        <v>39448.471212866534</v>
      </c>
      <c r="U12" s="203">
        <v>861.48367152339301</v>
      </c>
      <c r="V12" s="205">
        <v>1.9448150097868704</v>
      </c>
      <c r="W12" s="205">
        <v>10.395723137322959</v>
      </c>
      <c r="X12" s="205">
        <v>7.5837189685717075</v>
      </c>
      <c r="Y12" s="203">
        <v>12329.609923591659</v>
      </c>
      <c r="Z12" s="205">
        <v>5.5101556143320689</v>
      </c>
      <c r="AA12" s="205">
        <v>3.8779027279531388</v>
      </c>
      <c r="AB12" s="203">
        <v>71119.292933749079</v>
      </c>
      <c r="AC12" s="205">
        <v>0.47233426786581317</v>
      </c>
      <c r="AD12" s="203">
        <v>26.976703984722974</v>
      </c>
      <c r="AE12" s="203">
        <v>535.80144349790226</v>
      </c>
      <c r="AF12" s="46"/>
      <c r="AG12" s="46"/>
      <c r="AH12" s="46"/>
      <c r="AI12" s="46"/>
    </row>
    <row r="13" spans="1:40" s="182" customFormat="1" ht="19.5" customHeight="1" x14ac:dyDescent="0.25">
      <c r="A13" s="86" t="s">
        <v>48</v>
      </c>
      <c r="B13" s="198">
        <v>196.1</v>
      </c>
      <c r="C13" s="199">
        <v>516321.42842866672</v>
      </c>
      <c r="D13" s="199">
        <v>41635.811703347499</v>
      </c>
      <c r="E13" s="199">
        <v>5290.4344743906649</v>
      </c>
      <c r="F13" s="207"/>
      <c r="G13" s="199">
        <v>355033.81821272761</v>
      </c>
      <c r="H13" s="199">
        <v>16361.827562371989</v>
      </c>
      <c r="I13" s="200">
        <v>1.3634856301976654</v>
      </c>
      <c r="J13" s="200">
        <v>8.8626565962848254</v>
      </c>
      <c r="K13" s="199">
        <v>409.04568905929966</v>
      </c>
      <c r="L13" s="200">
        <v>1.3634856301976654</v>
      </c>
      <c r="M13" s="200">
        <v>2.0452284452964986</v>
      </c>
      <c r="N13" s="211"/>
      <c r="O13" s="200">
        <v>8.8626565962848254</v>
      </c>
      <c r="P13" s="200">
        <v>6.8174281509883281</v>
      </c>
      <c r="Q13" s="200">
        <v>40.90456890592997</v>
      </c>
      <c r="R13" s="199">
        <v>23860.998528459149</v>
      </c>
      <c r="S13" s="200">
        <v>211.34027268063818</v>
      </c>
      <c r="T13" s="211"/>
      <c r="U13" s="200">
        <v>552.21168023005464</v>
      </c>
      <c r="V13" s="200">
        <v>5.4539425207906625E-2</v>
      </c>
      <c r="W13" s="208">
        <v>2.7269712603953309</v>
      </c>
      <c r="X13" s="200">
        <v>10.567013634031909</v>
      </c>
      <c r="Y13" s="211"/>
      <c r="Z13" s="208">
        <v>1.145327929366039</v>
      </c>
      <c r="AA13" s="200">
        <v>1.3634856301976654</v>
      </c>
      <c r="AB13" s="212"/>
      <c r="AC13" s="200">
        <v>0.23724649965439382</v>
      </c>
      <c r="AD13" s="200">
        <v>31.360169494546309</v>
      </c>
      <c r="AE13" s="200">
        <v>122.71370671778989</v>
      </c>
      <c r="AF13" s="46"/>
      <c r="AG13" s="46"/>
      <c r="AH13" s="46"/>
      <c r="AI13" s="46"/>
    </row>
    <row r="14" spans="1:40" s="74" customFormat="1" ht="19.5" customHeight="1" x14ac:dyDescent="0.25">
      <c r="A14" s="86" t="s">
        <v>49</v>
      </c>
      <c r="B14" s="197">
        <v>246.3</v>
      </c>
      <c r="C14" s="199">
        <v>1117712.7583574029</v>
      </c>
      <c r="D14" s="199">
        <v>39993.580167455555</v>
      </c>
      <c r="E14" s="199">
        <v>13467.773528028418</v>
      </c>
      <c r="F14" s="207"/>
      <c r="G14" s="199">
        <v>625207.88661431347</v>
      </c>
      <c r="H14" s="209">
        <v>19467.493936002309</v>
      </c>
      <c r="I14" s="210">
        <v>0.10000424967124473</v>
      </c>
      <c r="J14" s="210">
        <v>6.7864742880265938</v>
      </c>
      <c r="K14" s="209">
        <v>333.34749890414912</v>
      </c>
      <c r="L14" s="210">
        <v>1.1111583296804972</v>
      </c>
      <c r="M14" s="210">
        <v>0.41112858198178392</v>
      </c>
      <c r="N14" s="211"/>
      <c r="O14" s="200">
        <v>7.3892028923753053</v>
      </c>
      <c r="P14" s="200">
        <v>7.2225291429232312</v>
      </c>
      <c r="Q14" s="200">
        <v>34.517300142777387</v>
      </c>
      <c r="R14" s="200">
        <v>19445.270769408697</v>
      </c>
      <c r="S14" s="200">
        <v>94.44845802284226</v>
      </c>
      <c r="T14" s="211"/>
      <c r="U14" s="200">
        <v>455.57491516900376</v>
      </c>
      <c r="V14" s="200">
        <v>2.7778958242012427E-3</v>
      </c>
      <c r="W14" s="200">
        <v>2.277874575845019</v>
      </c>
      <c r="X14" s="200">
        <v>8.7406492108492113</v>
      </c>
      <c r="Y14" s="211"/>
      <c r="Z14" s="200">
        <v>0.94737359188559178</v>
      </c>
      <c r="AA14" s="200">
        <v>0.55557916484024861</v>
      </c>
      <c r="AB14" s="212"/>
      <c r="AC14" s="200">
        <v>0.29870312275417821</v>
      </c>
      <c r="AD14" s="200">
        <v>25.824531754498043</v>
      </c>
      <c r="AE14" s="200">
        <v>101.25930300461884</v>
      </c>
      <c r="AF14" s="172"/>
      <c r="AG14"/>
      <c r="AH14"/>
      <c r="AI14"/>
    </row>
    <row r="15" spans="1:40" s="74" customFormat="1" ht="19.5" customHeight="1" x14ac:dyDescent="0.25">
      <c r="A15" s="86" t="s">
        <v>149</v>
      </c>
      <c r="B15" s="197">
        <v>295.8</v>
      </c>
      <c r="C15" s="199">
        <v>894270.44119872386</v>
      </c>
      <c r="D15" s="199">
        <v>26396.068115308935</v>
      </c>
      <c r="E15" s="199">
        <v>8992.5491436056782</v>
      </c>
      <c r="F15" s="207"/>
      <c r="G15" s="199">
        <v>605988.99364558782</v>
      </c>
      <c r="H15" s="209">
        <v>13092.08887735664</v>
      </c>
      <c r="I15" s="210">
        <v>0.17723795027397818</v>
      </c>
      <c r="J15" s="210">
        <v>4.9354738910503695</v>
      </c>
      <c r="K15" s="209">
        <v>245.2398178404919</v>
      </c>
      <c r="L15" s="210">
        <v>0.91250626358603415</v>
      </c>
      <c r="M15" s="210">
        <v>0.21080278185479603</v>
      </c>
      <c r="N15" s="211"/>
      <c r="O15" s="200">
        <v>6.9114680083081907</v>
      </c>
      <c r="P15" s="200">
        <v>6.0633244145993581</v>
      </c>
      <c r="Q15" s="200">
        <v>12.019878979636076</v>
      </c>
      <c r="R15" s="200">
        <v>12505.606605111167</v>
      </c>
      <c r="S15" s="200">
        <v>64.272441835311625</v>
      </c>
      <c r="T15" s="211"/>
      <c r="U15" s="200">
        <v>365.12280949025887</v>
      </c>
      <c r="V15" s="200">
        <v>3.1279054519758577E-2</v>
      </c>
      <c r="W15" s="200">
        <v>0.79370600843887407</v>
      </c>
      <c r="X15" s="200">
        <v>8.4513599231270753</v>
      </c>
      <c r="Y15" s="211"/>
      <c r="Z15" s="200">
        <v>0.40211630666266562</v>
      </c>
      <c r="AA15" s="200">
        <v>0.46407289542295649</v>
      </c>
      <c r="AB15" s="212"/>
      <c r="AC15" s="200">
        <v>0.15155303435102255</v>
      </c>
      <c r="AD15" s="200">
        <v>19.654675123713691</v>
      </c>
      <c r="AE15" s="200">
        <v>62.558109039517163</v>
      </c>
    </row>
    <row r="16" spans="1:40" s="74" customFormat="1" ht="19.5" customHeight="1" x14ac:dyDescent="0.25">
      <c r="A16" s="86" t="s">
        <v>67</v>
      </c>
      <c r="B16" s="197">
        <v>377.1</v>
      </c>
      <c r="C16" s="199">
        <v>1114281.4353722287</v>
      </c>
      <c r="D16" s="199">
        <v>25783.836493721512</v>
      </c>
      <c r="E16" s="199">
        <v>13834.404657717734</v>
      </c>
      <c r="F16" s="207"/>
      <c r="G16" s="199">
        <v>778834.02569139702</v>
      </c>
      <c r="H16" s="209">
        <v>13579.144617300677</v>
      </c>
      <c r="I16" s="210">
        <v>9.3451128880755241E-2</v>
      </c>
      <c r="J16" s="210">
        <v>3.7047777630720118</v>
      </c>
      <c r="K16" s="209">
        <v>230.30108298606834</v>
      </c>
      <c r="L16" s="210">
        <v>0.94812067650863308</v>
      </c>
      <c r="M16" s="210">
        <v>0.19355573619315</v>
      </c>
      <c r="N16" s="211"/>
      <c r="O16" s="200">
        <v>7.0617600626719579</v>
      </c>
      <c r="P16" s="200">
        <v>6.1393460073764761</v>
      </c>
      <c r="Q16" s="200">
        <v>17.782933262745654</v>
      </c>
      <c r="R16" s="200">
        <v>11492.371836468281</v>
      </c>
      <c r="S16" s="200">
        <v>27.748029368314864</v>
      </c>
      <c r="T16" s="211"/>
      <c r="U16" s="200">
        <v>341.7468467160304</v>
      </c>
      <c r="V16" s="200">
        <v>1.5121541890089844E-3</v>
      </c>
      <c r="W16" s="200">
        <v>0.45530962631060518</v>
      </c>
      <c r="X16" s="200">
        <v>8.1202679949782457</v>
      </c>
      <c r="Y16" s="211"/>
      <c r="Z16" s="200">
        <v>0.72326334860299724</v>
      </c>
      <c r="AA16" s="200">
        <v>0.19658004457116796</v>
      </c>
      <c r="AB16" s="212"/>
      <c r="AC16" s="200">
        <v>0.16013712861605145</v>
      </c>
      <c r="AD16" s="200">
        <v>17.495623966833946</v>
      </c>
      <c r="AE16" s="200">
        <v>49.447441980593794</v>
      </c>
    </row>
    <row r="17" spans="1:37" s="74" customFormat="1" ht="19.5" customHeight="1" x14ac:dyDescent="0.25">
      <c r="A17" s="86" t="s">
        <v>50</v>
      </c>
      <c r="B17" s="197">
        <v>421.3</v>
      </c>
      <c r="C17" s="199">
        <v>1775680.5994587985</v>
      </c>
      <c r="D17" s="199">
        <v>23757.218037160263</v>
      </c>
      <c r="E17" s="199">
        <v>17778.290722939837</v>
      </c>
      <c r="F17" s="207"/>
      <c r="G17" s="199">
        <v>1103989.4029770368</v>
      </c>
      <c r="H17" s="209">
        <v>13989.867410565465</v>
      </c>
      <c r="I17" s="210">
        <v>8.5576316607182346E-2</v>
      </c>
      <c r="J17" s="210">
        <v>3.2990290170305081</v>
      </c>
      <c r="K17" s="209">
        <v>334.8638475933223</v>
      </c>
      <c r="L17" s="210">
        <v>1.2625607290740817</v>
      </c>
      <c r="M17" s="210">
        <v>0.27037155101979354</v>
      </c>
      <c r="N17" s="211"/>
      <c r="O17" s="200">
        <v>5.8291114210689425</v>
      </c>
      <c r="P17" s="200">
        <v>6.275596551193372</v>
      </c>
      <c r="Q17" s="200">
        <v>15.130884965327894</v>
      </c>
      <c r="R17" s="200">
        <v>8904.8978730372364</v>
      </c>
      <c r="S17" s="200">
        <v>18.628351817969261</v>
      </c>
      <c r="T17" s="211"/>
      <c r="U17" s="200">
        <v>411.75850889252956</v>
      </c>
      <c r="V17" s="200">
        <v>1.9843783561085768E-2</v>
      </c>
      <c r="W17" s="200">
        <v>0.19198860595350475</v>
      </c>
      <c r="X17" s="200">
        <v>8.4832174723641653</v>
      </c>
      <c r="Y17" s="211"/>
      <c r="Z17" s="200">
        <v>0.22944374742505416</v>
      </c>
      <c r="AA17" s="200">
        <v>0.11782246489394671</v>
      </c>
      <c r="AB17" s="212"/>
      <c r="AC17" s="200">
        <v>0.14634790376300752</v>
      </c>
      <c r="AD17" s="200">
        <v>14.188305246176322</v>
      </c>
      <c r="AE17" s="200">
        <v>41.671945478280108</v>
      </c>
    </row>
    <row r="18" spans="1:37" s="74" customFormat="1" ht="18" customHeight="1" x14ac:dyDescent="0.25">
      <c r="A18" s="23" t="s">
        <v>30</v>
      </c>
      <c r="B18" s="17"/>
      <c r="C18" s="17"/>
      <c r="D18" s="17"/>
      <c r="E18" s="17"/>
      <c r="F18" s="101"/>
      <c r="G18" s="17"/>
      <c r="H18" s="17"/>
      <c r="I18" s="12"/>
      <c r="J18" s="17"/>
      <c r="K18" s="17"/>
      <c r="L18" s="17"/>
      <c r="M18" s="17"/>
      <c r="N18" s="17"/>
      <c r="O18" s="16"/>
      <c r="P18" s="16"/>
      <c r="Q18" s="16"/>
      <c r="AK18" s="15"/>
    </row>
    <row r="19" spans="1:37" s="74" customFormat="1" ht="18" customHeight="1" x14ac:dyDescent="0.25">
      <c r="A19" s="23" t="s">
        <v>75</v>
      </c>
      <c r="B19" s="17"/>
      <c r="C19" s="17"/>
      <c r="D19" s="17"/>
      <c r="E19" s="17"/>
      <c r="F19" s="101"/>
      <c r="G19" s="17"/>
      <c r="H19" s="17"/>
      <c r="I19" s="12"/>
      <c r="J19" s="17"/>
      <c r="K19" s="17"/>
      <c r="L19" s="17"/>
      <c r="M19" s="17"/>
      <c r="N19" s="17"/>
      <c r="O19" s="16"/>
      <c r="P19" s="16"/>
      <c r="Q19" s="16"/>
    </row>
    <row r="20" spans="1:37" x14ac:dyDescent="0.25">
      <c r="A20" s="97" t="s">
        <v>264</v>
      </c>
      <c r="B20" s="233">
        <v>12.5</v>
      </c>
      <c r="D20" s="80">
        <v>816.17964798039804</v>
      </c>
      <c r="E20" s="80">
        <v>678.88318631293032</v>
      </c>
      <c r="F20" s="80"/>
      <c r="G20" s="80">
        <v>26778.772816958866</v>
      </c>
      <c r="H20" s="98">
        <v>60.08684991842582</v>
      </c>
      <c r="I20" s="98">
        <v>1.4262248629161303</v>
      </c>
      <c r="J20" s="98">
        <v>1.3619214343741954</v>
      </c>
      <c r="K20" s="98">
        <v>15.484013771458077</v>
      </c>
      <c r="L20" s="98">
        <v>1.0665716373058067</v>
      </c>
      <c r="M20" s="98">
        <v>0.45502553166565912</v>
      </c>
      <c r="N20" s="80">
        <v>23727.934066489408</v>
      </c>
      <c r="O20" s="98">
        <v>2.6687256442838749</v>
      </c>
      <c r="P20" s="98">
        <v>0.29259393584516136</v>
      </c>
      <c r="Q20" s="98">
        <v>3.1133736842498632</v>
      </c>
      <c r="R20" s="98">
        <v>77.209611749041485</v>
      </c>
      <c r="S20" s="98">
        <v>1.0951130127392619</v>
      </c>
      <c r="T20" s="80">
        <v>1610.1296323614736</v>
      </c>
      <c r="U20" s="80">
        <v>465.21885588654368</v>
      </c>
      <c r="V20" s="98">
        <v>2.8340773176774178E-2</v>
      </c>
      <c r="W20" s="98">
        <v>2.8065187054451646</v>
      </c>
      <c r="X20" s="98">
        <v>1.4905282914580662</v>
      </c>
      <c r="Y20" s="80">
        <v>383.71977498477412</v>
      </c>
      <c r="Z20" s="98">
        <v>2.6779118483612945</v>
      </c>
      <c r="AA20" s="98">
        <v>1.3279324792877432</v>
      </c>
      <c r="AB20" s="80">
        <v>1056.989343123226</v>
      </c>
      <c r="AC20" s="98">
        <v>1.3270138588800013</v>
      </c>
      <c r="AD20" s="98">
        <v>5.3043809538890381</v>
      </c>
      <c r="AE20" s="80">
        <v>171.73814000105054</v>
      </c>
    </row>
    <row r="21" spans="1:37" x14ac:dyDescent="0.25">
      <c r="A21" s="97" t="s">
        <v>265</v>
      </c>
      <c r="B21" s="233">
        <v>190.2</v>
      </c>
      <c r="C21" s="179">
        <v>583629.83280325716</v>
      </c>
      <c r="D21" s="179">
        <v>1757.9852672580016</v>
      </c>
      <c r="E21" s="179">
        <v>570.49170085800006</v>
      </c>
      <c r="F21" s="179">
        <v>581871.84753600019</v>
      </c>
      <c r="G21" s="180">
        <v>129692.42553600014</v>
      </c>
      <c r="H21" s="180">
        <v>672.91302095999811</v>
      </c>
      <c r="I21" s="180">
        <v>1.9791559439999997</v>
      </c>
      <c r="J21" s="180">
        <v>2.3749871327999994</v>
      </c>
      <c r="K21" s="180">
        <v>383.95625313600078</v>
      </c>
      <c r="L21" s="180">
        <v>0.98957797199999986</v>
      </c>
      <c r="M21" s="180">
        <v>0.98957797199999986</v>
      </c>
      <c r="N21" s="180">
        <v>360206.38180800038</v>
      </c>
      <c r="O21" s="180">
        <v>1.9791559439999997</v>
      </c>
      <c r="P21" s="180">
        <v>1.9791559439999997</v>
      </c>
      <c r="Q21" s="180">
        <v>5.5416366432000119</v>
      </c>
      <c r="R21" s="180">
        <v>514.58054544000106</v>
      </c>
      <c r="S21" s="180">
        <v>2.3749871327999994</v>
      </c>
      <c r="T21" s="180">
        <v>55416.366431999995</v>
      </c>
      <c r="U21" s="180">
        <v>138.54091607999985</v>
      </c>
      <c r="V21" s="180">
        <v>1.9791559439999998E-2</v>
      </c>
      <c r="W21" s="180">
        <v>7.5207925872000096</v>
      </c>
      <c r="X21" s="180">
        <v>2.4541533705600025</v>
      </c>
      <c r="Y21" s="180">
        <v>11874.935663999997</v>
      </c>
      <c r="Z21" s="180">
        <v>1.9791559439999997</v>
      </c>
      <c r="AA21" s="180">
        <v>1.9791559439999997</v>
      </c>
      <c r="AB21" s="180">
        <v>154374.16363199989</v>
      </c>
      <c r="AC21" s="180">
        <v>1.9791559439999997</v>
      </c>
      <c r="AD21" s="180">
        <v>3.9583118879999994</v>
      </c>
      <c r="AE21" s="180">
        <v>9.8957797200000215</v>
      </c>
    </row>
    <row r="22" spans="1:37" x14ac:dyDescent="0.25">
      <c r="D22" s="105"/>
      <c r="E22" s="105"/>
      <c r="F22" s="105"/>
    </row>
    <row r="23" spans="1:37" x14ac:dyDescent="0.25">
      <c r="A23" s="346" t="s">
        <v>261</v>
      </c>
    </row>
  </sheetData>
  <sheetProtection algorithmName="SHA-512" hashValue="rnRv1eviNRGZdM/XX17/KjyTfePIYqoHbv20zQe/0SEzUXZ4GCj6kCmPioSbV+09iPHyXpj/qs5g5R2rXl9F1A==" saltValue="zDm8ThjNK1aZ8YwUsee1+A==" spinCount="100000" sheet="1" scenarios="1"/>
  <mergeCells count="4">
    <mergeCell ref="A3:B3"/>
    <mergeCell ref="AK3:AM3"/>
    <mergeCell ref="H3:AE3"/>
    <mergeCell ref="C3:G3"/>
  </mergeCells>
  <pageMargins left="0.7" right="0.7" top="0.75" bottom="0.75" header="0.3" footer="0.3"/>
  <pageSetup paperSize="3" scale="50" orientation="landscape" r:id="rId1"/>
  <headerFooter>
    <oddFooter>&amp;L&amp;Z&amp;F&amp;R&amp;D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Readme and Guide to File</vt:lpstr>
      <vt:lpstr>Fig 3-18 Cement Cr Plume</vt:lpstr>
      <vt:lpstr>Table 4-2 Modeled Site Info</vt:lpstr>
      <vt:lpstr>Fig 5-16 Compare Background</vt:lpstr>
      <vt:lpstr>Fig 5-27 SJ Peak Conc</vt:lpstr>
      <vt:lpstr>Fig 6-3 Animas Load</vt:lpstr>
      <vt:lpstr>Summary Peak Conc</vt:lpstr>
      <vt:lpstr>TABLE SUMMARY_Peak Conc</vt:lpstr>
      <vt:lpstr>TABLE SUMMARY_TOTAL MASS</vt:lpstr>
      <vt:lpstr>GRAPHING Mass Calc Load</vt:lpstr>
      <vt:lpstr>Fig 6-6 San Juan Summary</vt:lpstr>
      <vt:lpstr>Fig 5-26 Plume SJ</vt:lpstr>
      <vt:lpstr>San Juan Plume Mass Estimates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Study</dc:title>
  <dc:creator>mcytersk</dc:creator>
  <cp:keywords>Plume Analysis</cp:keywords>
  <cp:lastModifiedBy>K Sullivan</cp:lastModifiedBy>
  <cp:lastPrinted>2017-03-16T16:09:32Z</cp:lastPrinted>
  <dcterms:created xsi:type="dcterms:W3CDTF">2015-10-13T11:59:19Z</dcterms:created>
  <dcterms:modified xsi:type="dcterms:W3CDTF">2017-07-09T21:12:08Z</dcterms:modified>
  <cp:category>Plume concentrations</cp:category>
</cp:coreProperties>
</file>