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omments1.xml" ContentType="application/vnd.openxmlformats-officedocument.spreadsheetml.comment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9200" windowHeight="11595"/>
  </bookViews>
  <sheets>
    <sheet name="README" sheetId="22" r:id="rId1"/>
    <sheet name="Animas at Farm " sheetId="21" r:id="rId2"/>
    <sheet name="Prorate Animas By Flow" sheetId="24" r:id="rId3"/>
    <sheet name="Water Sample DATA" sheetId="1" r:id="rId4"/>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6" i="24" l="1"/>
  <c r="L55" i="24" l="1"/>
  <c r="L56" i="24"/>
  <c r="L57" i="24"/>
  <c r="L58" i="24"/>
  <c r="L59" i="24"/>
  <c r="L60" i="24"/>
  <c r="L61" i="24"/>
  <c r="L62" i="24"/>
  <c r="L63" i="24"/>
  <c r="L64" i="24"/>
  <c r="L65" i="24"/>
  <c r="L66" i="24"/>
  <c r="L67" i="24"/>
  <c r="L68" i="24"/>
  <c r="L69" i="24"/>
  <c r="L70" i="24"/>
  <c r="L71" i="24"/>
  <c r="L72" i="24"/>
  <c r="L73" i="24"/>
  <c r="L74" i="24"/>
  <c r="L75" i="24"/>
  <c r="L76" i="24"/>
  <c r="L77" i="24"/>
  <c r="L78" i="24"/>
  <c r="L79" i="24"/>
  <c r="L80" i="24"/>
  <c r="L81" i="24"/>
  <c r="L82" i="24"/>
  <c r="L83" i="24"/>
  <c r="L84" i="24"/>
  <c r="L85" i="24"/>
  <c r="L86" i="24"/>
  <c r="L87" i="24"/>
  <c r="L88" i="24"/>
  <c r="L89" i="24"/>
  <c r="L90" i="24"/>
  <c r="L91" i="24"/>
  <c r="L92" i="24"/>
  <c r="L93" i="24"/>
  <c r="L94" i="24"/>
  <c r="L95" i="24"/>
  <c r="L96" i="24"/>
  <c r="L97" i="24"/>
  <c r="L98" i="24"/>
  <c r="L99" i="24"/>
  <c r="L54" i="24"/>
  <c r="L6" i="24"/>
  <c r="L7" i="24"/>
  <c r="L8" i="24"/>
  <c r="L9" i="24"/>
  <c r="L10" i="24"/>
  <c r="L11" i="24"/>
  <c r="L12" i="24"/>
  <c r="L13" i="24"/>
  <c r="L14" i="24"/>
  <c r="L15" i="24"/>
  <c r="L16" i="24"/>
  <c r="L17" i="24"/>
  <c r="L18" i="24"/>
  <c r="L19" i="24"/>
  <c r="L20" i="24"/>
  <c r="L21" i="24"/>
  <c r="L22" i="24"/>
  <c r="L23" i="24"/>
  <c r="L24" i="24"/>
  <c r="L25" i="24"/>
  <c r="L26" i="24"/>
  <c r="L27" i="24"/>
  <c r="L28" i="24"/>
  <c r="L29" i="24"/>
  <c r="L30" i="24"/>
  <c r="L31" i="24"/>
  <c r="L32" i="24"/>
  <c r="L33" i="24"/>
  <c r="L34" i="24"/>
  <c r="L35" i="24"/>
  <c r="L36" i="24"/>
  <c r="L37" i="24"/>
  <c r="L38" i="24"/>
  <c r="L39" i="24"/>
  <c r="L40" i="24"/>
  <c r="L41" i="24"/>
  <c r="L42" i="24"/>
  <c r="L43" i="24"/>
  <c r="L44" i="24"/>
  <c r="L45" i="24"/>
  <c r="L46" i="24"/>
  <c r="L47" i="24"/>
  <c r="L48" i="24"/>
  <c r="L49" i="24"/>
  <c r="L50" i="24"/>
  <c r="L51" i="24"/>
  <c r="L52" i="24"/>
  <c r="L5" i="24"/>
  <c r="J55" i="24"/>
  <c r="J56" i="24"/>
  <c r="J57" i="24"/>
  <c r="J58" i="24"/>
  <c r="J59" i="24"/>
  <c r="J60" i="24"/>
  <c r="J61" i="24"/>
  <c r="J62" i="24"/>
  <c r="J63" i="24"/>
  <c r="J64" i="24"/>
  <c r="J65" i="24"/>
  <c r="J66" i="24"/>
  <c r="J67" i="24"/>
  <c r="J68" i="24"/>
  <c r="J69" i="24"/>
  <c r="J70" i="24"/>
  <c r="J71" i="24"/>
  <c r="J72" i="24"/>
  <c r="J73" i="24"/>
  <c r="J74" i="24"/>
  <c r="J75" i="24"/>
  <c r="J76" i="24"/>
  <c r="J77" i="24"/>
  <c r="J78" i="24"/>
  <c r="J79" i="24"/>
  <c r="J80" i="24"/>
  <c r="J81" i="24"/>
  <c r="J82" i="24"/>
  <c r="J83" i="24"/>
  <c r="J84" i="24"/>
  <c r="J85" i="24"/>
  <c r="J86" i="24"/>
  <c r="J87" i="24"/>
  <c r="J88" i="24"/>
  <c r="J89" i="24"/>
  <c r="J90" i="24"/>
  <c r="J91" i="24"/>
  <c r="J92" i="24"/>
  <c r="J93" i="24"/>
  <c r="J94" i="24"/>
  <c r="J95" i="24"/>
  <c r="J96" i="24"/>
  <c r="J97" i="24"/>
  <c r="J98" i="24"/>
  <c r="J99" i="24"/>
  <c r="J54" i="24"/>
  <c r="J6" i="24"/>
  <c r="J7" i="24"/>
  <c r="J8" i="24"/>
  <c r="J9" i="24"/>
  <c r="J10" i="24"/>
  <c r="J11" i="24"/>
  <c r="J12" i="24"/>
  <c r="J13" i="24"/>
  <c r="J14" i="24"/>
  <c r="J15" i="24"/>
  <c r="J16" i="24"/>
  <c r="J17" i="24"/>
  <c r="J18" i="24"/>
  <c r="J19" i="24"/>
  <c r="J20" i="24"/>
  <c r="J21" i="24"/>
  <c r="J22" i="24"/>
  <c r="J23" i="24"/>
  <c r="J24" i="24"/>
  <c r="J25" i="24"/>
  <c r="J26" i="24"/>
  <c r="J27" i="24"/>
  <c r="J28" i="24"/>
  <c r="J29" i="24"/>
  <c r="J30" i="24"/>
  <c r="J31" i="24"/>
  <c r="J32" i="24"/>
  <c r="J33" i="24"/>
  <c r="J34" i="24"/>
  <c r="J35" i="24"/>
  <c r="J36" i="24"/>
  <c r="J37" i="24"/>
  <c r="J38" i="24"/>
  <c r="J39" i="24"/>
  <c r="J40" i="24"/>
  <c r="J41" i="24"/>
  <c r="J42" i="24"/>
  <c r="J43" i="24"/>
  <c r="J44" i="24"/>
  <c r="J45" i="24"/>
  <c r="J46" i="24"/>
  <c r="J47" i="24"/>
  <c r="J48" i="24"/>
  <c r="J49" i="24"/>
  <c r="J50" i="24"/>
  <c r="J51" i="24"/>
  <c r="J52" i="24"/>
  <c r="J5" i="24"/>
  <c r="H55" i="24"/>
  <c r="H56" i="24"/>
  <c r="H57" i="24"/>
  <c r="H58" i="24"/>
  <c r="H59" i="24"/>
  <c r="H60" i="24"/>
  <c r="H61" i="24"/>
  <c r="H62" i="24"/>
  <c r="H63" i="24"/>
  <c r="H64" i="24"/>
  <c r="H65" i="24"/>
  <c r="H66" i="24"/>
  <c r="H67" i="24"/>
  <c r="H68" i="24"/>
  <c r="H69" i="24"/>
  <c r="H70" i="24"/>
  <c r="H71" i="24"/>
  <c r="H72" i="24"/>
  <c r="H73" i="24"/>
  <c r="H74" i="24"/>
  <c r="H75" i="24"/>
  <c r="H76" i="24"/>
  <c r="H77" i="24"/>
  <c r="H78" i="24"/>
  <c r="H79" i="24"/>
  <c r="H80" i="24"/>
  <c r="H81" i="24"/>
  <c r="H82" i="24"/>
  <c r="H83" i="24"/>
  <c r="H84" i="24"/>
  <c r="H85" i="24"/>
  <c r="H86" i="24"/>
  <c r="H87" i="24"/>
  <c r="H88" i="24"/>
  <c r="H89" i="24"/>
  <c r="H90" i="24"/>
  <c r="H91" i="24"/>
  <c r="H92" i="24"/>
  <c r="H93" i="24"/>
  <c r="H94" i="24"/>
  <c r="H95" i="24"/>
  <c r="H96" i="24"/>
  <c r="H97" i="24"/>
  <c r="H98" i="24"/>
  <c r="H99" i="24"/>
  <c r="H54" i="24"/>
  <c r="H6" i="24"/>
  <c r="H7" i="24"/>
  <c r="H8" i="24"/>
  <c r="H9" i="24"/>
  <c r="H10" i="24"/>
  <c r="H11" i="24"/>
  <c r="H12" i="24"/>
  <c r="H13" i="24"/>
  <c r="H14" i="24"/>
  <c r="H15" i="24"/>
  <c r="H16" i="24"/>
  <c r="H17" i="24"/>
  <c r="H18" i="24"/>
  <c r="H19" i="24"/>
  <c r="H20" i="24"/>
  <c r="H21" i="24"/>
  <c r="H22" i="24"/>
  <c r="H23" i="24"/>
  <c r="H24" i="24"/>
  <c r="H25" i="24"/>
  <c r="H26" i="24"/>
  <c r="H27" i="24"/>
  <c r="H28" i="24"/>
  <c r="H29" i="24"/>
  <c r="H30" i="24"/>
  <c r="H31" i="24"/>
  <c r="H32" i="24"/>
  <c r="H33" i="24"/>
  <c r="H34" i="24"/>
  <c r="H35" i="24"/>
  <c r="H36" i="24"/>
  <c r="H37" i="24"/>
  <c r="H38" i="24"/>
  <c r="H39" i="24"/>
  <c r="H40" i="24"/>
  <c r="H41" i="24"/>
  <c r="H42" i="24"/>
  <c r="H43" i="24"/>
  <c r="H44" i="24"/>
  <c r="H45" i="24"/>
  <c r="H46" i="24"/>
  <c r="H47" i="24"/>
  <c r="H48" i="24"/>
  <c r="H49" i="24"/>
  <c r="H50" i="24"/>
  <c r="H51" i="24"/>
  <c r="H52" i="24"/>
  <c r="H5" i="24"/>
  <c r="F55" i="24"/>
  <c r="F56" i="24"/>
  <c r="F57" i="24"/>
  <c r="F58" i="24"/>
  <c r="F59" i="24"/>
  <c r="F60" i="24"/>
  <c r="F61" i="24"/>
  <c r="F62" i="24"/>
  <c r="F63" i="24"/>
  <c r="F64" i="24"/>
  <c r="F65" i="24"/>
  <c r="F66" i="24"/>
  <c r="F67" i="24"/>
  <c r="F68" i="24"/>
  <c r="F69" i="24"/>
  <c r="F70" i="24"/>
  <c r="F71" i="24"/>
  <c r="F72" i="24"/>
  <c r="F73" i="24"/>
  <c r="F74" i="24"/>
  <c r="F75" i="24"/>
  <c r="F76" i="24"/>
  <c r="F77" i="24"/>
  <c r="F78" i="24"/>
  <c r="F79" i="24"/>
  <c r="F80" i="24"/>
  <c r="F81" i="24"/>
  <c r="F82" i="24"/>
  <c r="F83" i="24"/>
  <c r="F84" i="24"/>
  <c r="F85" i="24"/>
  <c r="F86" i="24"/>
  <c r="F87" i="24"/>
  <c r="F88" i="24"/>
  <c r="F89" i="24"/>
  <c r="F90" i="24"/>
  <c r="F91" i="24"/>
  <c r="F92" i="24"/>
  <c r="F93" i="24"/>
  <c r="F94" i="24"/>
  <c r="F95" i="24"/>
  <c r="F96" i="24"/>
  <c r="F97" i="24"/>
  <c r="F98" i="24"/>
  <c r="F99" i="24"/>
  <c r="F54" i="24"/>
  <c r="F6" i="24"/>
  <c r="F7" i="24"/>
  <c r="F8" i="24"/>
  <c r="F9" i="24"/>
  <c r="F10" i="24"/>
  <c r="F11" i="24"/>
  <c r="F12" i="24"/>
  <c r="F13" i="24"/>
  <c r="F14" i="24"/>
  <c r="F15" i="24"/>
  <c r="F16" i="24"/>
  <c r="F17" i="24"/>
  <c r="F18" i="24"/>
  <c r="F19" i="24"/>
  <c r="F20" i="24"/>
  <c r="F21" i="24"/>
  <c r="F22" i="24"/>
  <c r="F23" i="24"/>
  <c r="F24" i="24"/>
  <c r="F25" i="24"/>
  <c r="F26" i="24"/>
  <c r="F27" i="24"/>
  <c r="F28" i="24"/>
  <c r="F29" i="24"/>
  <c r="F30" i="24"/>
  <c r="F31" i="24"/>
  <c r="F32" i="24"/>
  <c r="F33" i="24"/>
  <c r="F34" i="24"/>
  <c r="F35" i="24"/>
  <c r="F36" i="24"/>
  <c r="F37" i="24"/>
  <c r="F38" i="24"/>
  <c r="F39" i="24"/>
  <c r="F40" i="24"/>
  <c r="F41" i="24"/>
  <c r="F42" i="24"/>
  <c r="F43" i="24"/>
  <c r="F44" i="24"/>
  <c r="F45" i="24"/>
  <c r="F46" i="24"/>
  <c r="F47" i="24"/>
  <c r="F48" i="24"/>
  <c r="F49" i="24"/>
  <c r="F50" i="24"/>
  <c r="F51" i="24"/>
  <c r="F52" i="24"/>
  <c r="F5" i="24"/>
  <c r="E25" i="24" l="1"/>
  <c r="E24" i="24"/>
  <c r="G25" i="24"/>
  <c r="E9" i="24"/>
  <c r="E10" i="24"/>
  <c r="G10" i="24" s="1"/>
  <c r="E11" i="24"/>
  <c r="E12" i="24"/>
  <c r="E13" i="24"/>
  <c r="E14" i="24"/>
  <c r="G14" i="24" s="1"/>
  <c r="E15" i="24"/>
  <c r="E16" i="24"/>
  <c r="E17" i="24"/>
  <c r="E18" i="24"/>
  <c r="G18" i="24" s="1"/>
  <c r="E19" i="24"/>
  <c r="E20" i="24"/>
  <c r="E21" i="24"/>
  <c r="E22" i="24"/>
  <c r="G22" i="24" s="1"/>
  <c r="E23" i="24"/>
  <c r="E5" i="24"/>
  <c r="E6" i="24"/>
  <c r="E7" i="24"/>
  <c r="E8" i="24"/>
  <c r="G6" i="24"/>
  <c r="G57" i="24"/>
  <c r="G61" i="24"/>
  <c r="G69" i="24"/>
  <c r="G73" i="24"/>
  <c r="G96" i="24"/>
  <c r="G97" i="24"/>
  <c r="G17" i="24"/>
  <c r="G8" i="24"/>
  <c r="E54" i="24"/>
  <c r="E55" i="24"/>
  <c r="E56" i="24"/>
  <c r="E57" i="24"/>
  <c r="E58" i="24"/>
  <c r="E59" i="24"/>
  <c r="E60" i="24"/>
  <c r="E61" i="24"/>
  <c r="E62" i="24"/>
  <c r="E63" i="24"/>
  <c r="E64" i="24"/>
  <c r="E65" i="24"/>
  <c r="E66" i="24"/>
  <c r="E67" i="24"/>
  <c r="E68" i="24"/>
  <c r="E69" i="24"/>
  <c r="E70" i="24"/>
  <c r="E71" i="24"/>
  <c r="E72" i="24"/>
  <c r="E73" i="24"/>
  <c r="E74" i="24"/>
  <c r="E75" i="24"/>
  <c r="E76" i="24"/>
  <c r="E77" i="24"/>
  <c r="E78" i="24"/>
  <c r="E79" i="24"/>
  <c r="E80" i="24"/>
  <c r="E81" i="24"/>
  <c r="E82" i="24"/>
  <c r="E83" i="24"/>
  <c r="E84" i="24"/>
  <c r="E85" i="24"/>
  <c r="E86" i="24"/>
  <c r="E87" i="24"/>
  <c r="E88" i="24"/>
  <c r="E89" i="24"/>
  <c r="E90" i="24"/>
  <c r="E91" i="24"/>
  <c r="E92" i="24"/>
  <c r="E93" i="24"/>
  <c r="E94" i="24"/>
  <c r="E95" i="24"/>
  <c r="E96" i="24"/>
  <c r="E97" i="24"/>
  <c r="E98" i="24"/>
  <c r="E99" i="24"/>
  <c r="E4" i="24"/>
  <c r="D99" i="24"/>
  <c r="C99" i="24"/>
  <c r="I98" i="24"/>
  <c r="D98" i="24"/>
  <c r="C98" i="24"/>
  <c r="M97" i="24"/>
  <c r="I97" i="24"/>
  <c r="D97" i="24"/>
  <c r="C97" i="24"/>
  <c r="I96" i="24"/>
  <c r="D96" i="24"/>
  <c r="M96" i="24" s="1"/>
  <c r="C96" i="24"/>
  <c r="M95" i="24"/>
  <c r="D95" i="24"/>
  <c r="C95" i="24"/>
  <c r="I94" i="24"/>
  <c r="D94" i="24"/>
  <c r="C94" i="24"/>
  <c r="M93" i="24"/>
  <c r="I93" i="24"/>
  <c r="G93" i="24"/>
  <c r="D93" i="24"/>
  <c r="C93" i="24"/>
  <c r="D92" i="24"/>
  <c r="C92" i="24"/>
  <c r="D91" i="24"/>
  <c r="I91" i="24" s="1"/>
  <c r="C91" i="24"/>
  <c r="D90" i="24"/>
  <c r="C90" i="24"/>
  <c r="M89" i="24"/>
  <c r="I89" i="24"/>
  <c r="G89" i="24"/>
  <c r="D89" i="24"/>
  <c r="C89" i="24"/>
  <c r="D88" i="24"/>
  <c r="C88" i="24"/>
  <c r="G87" i="24"/>
  <c r="D87" i="24"/>
  <c r="I87" i="24" s="1"/>
  <c r="C87" i="24"/>
  <c r="D86" i="24"/>
  <c r="C86" i="24"/>
  <c r="M85" i="24"/>
  <c r="I85" i="24"/>
  <c r="G85" i="24"/>
  <c r="D85" i="24"/>
  <c r="C85" i="24"/>
  <c r="I84" i="24"/>
  <c r="D84" i="24"/>
  <c r="G84" i="24" s="1"/>
  <c r="C84" i="24"/>
  <c r="D83" i="24"/>
  <c r="C83" i="24"/>
  <c r="I82" i="24"/>
  <c r="D82" i="24"/>
  <c r="C82" i="24"/>
  <c r="M81" i="24"/>
  <c r="I81" i="24"/>
  <c r="G81" i="24"/>
  <c r="D81" i="24"/>
  <c r="C81" i="24"/>
  <c r="I80" i="24"/>
  <c r="G80" i="24"/>
  <c r="D80" i="24"/>
  <c r="M80" i="24" s="1"/>
  <c r="C80" i="24"/>
  <c r="M79" i="24"/>
  <c r="D79" i="24"/>
  <c r="C79" i="24"/>
  <c r="I78" i="24"/>
  <c r="D78" i="24"/>
  <c r="C78" i="24"/>
  <c r="M77" i="24"/>
  <c r="I77" i="24"/>
  <c r="G77" i="24"/>
  <c r="D77" i="24"/>
  <c r="C77" i="24"/>
  <c r="D76" i="24"/>
  <c r="C76" i="24"/>
  <c r="D75" i="24"/>
  <c r="I75" i="24" s="1"/>
  <c r="C75" i="24"/>
  <c r="D74" i="24"/>
  <c r="C74" i="24"/>
  <c r="M73" i="24"/>
  <c r="I73" i="24"/>
  <c r="D73" i="24"/>
  <c r="C73" i="24"/>
  <c r="D72" i="24"/>
  <c r="C72" i="24"/>
  <c r="G71" i="24"/>
  <c r="D71" i="24"/>
  <c r="I71" i="24" s="1"/>
  <c r="C71" i="24"/>
  <c r="D70" i="24"/>
  <c r="C70" i="24"/>
  <c r="M69" i="24"/>
  <c r="I69" i="24"/>
  <c r="D69" i="24"/>
  <c r="C69" i="24"/>
  <c r="I68" i="24"/>
  <c r="D68" i="24"/>
  <c r="G68" i="24" s="1"/>
  <c r="C68" i="24"/>
  <c r="D67" i="24"/>
  <c r="C67" i="24"/>
  <c r="I66" i="24"/>
  <c r="D66" i="24"/>
  <c r="C66" i="24"/>
  <c r="M65" i="24"/>
  <c r="I65" i="24"/>
  <c r="G65" i="24"/>
  <c r="D65" i="24"/>
  <c r="C65" i="24"/>
  <c r="I64" i="24"/>
  <c r="G64" i="24"/>
  <c r="D64" i="24"/>
  <c r="M64" i="24" s="1"/>
  <c r="C64" i="24"/>
  <c r="M63" i="24"/>
  <c r="D63" i="24"/>
  <c r="C63" i="24"/>
  <c r="I62" i="24"/>
  <c r="D62" i="24"/>
  <c r="C62" i="24"/>
  <c r="M61" i="24"/>
  <c r="I61" i="24"/>
  <c r="D61" i="24"/>
  <c r="C61" i="24"/>
  <c r="D60" i="24"/>
  <c r="C60" i="24"/>
  <c r="D59" i="24"/>
  <c r="I59" i="24" s="1"/>
  <c r="C59" i="24"/>
  <c r="D58" i="24"/>
  <c r="C58" i="24"/>
  <c r="M57" i="24"/>
  <c r="I57" i="24"/>
  <c r="D57" i="24"/>
  <c r="C57" i="24"/>
  <c r="D56" i="24"/>
  <c r="C56" i="24"/>
  <c r="G55" i="24"/>
  <c r="D55" i="24"/>
  <c r="I55" i="24" s="1"/>
  <c r="C55" i="24"/>
  <c r="D54" i="24"/>
  <c r="C54" i="24"/>
  <c r="M53" i="24"/>
  <c r="I53" i="24"/>
  <c r="D53" i="24"/>
  <c r="C53" i="24"/>
  <c r="I52" i="24"/>
  <c r="D52" i="24"/>
  <c r="C52" i="24"/>
  <c r="D51" i="24"/>
  <c r="C51" i="24"/>
  <c r="I50" i="24"/>
  <c r="D50" i="24"/>
  <c r="C50" i="24"/>
  <c r="M49" i="24"/>
  <c r="I49" i="24"/>
  <c r="D49" i="24"/>
  <c r="C49" i="24"/>
  <c r="I48" i="24"/>
  <c r="D48" i="24"/>
  <c r="M48" i="24" s="1"/>
  <c r="C48" i="24"/>
  <c r="M47" i="24"/>
  <c r="D47" i="24"/>
  <c r="C47" i="24"/>
  <c r="I46" i="24"/>
  <c r="D46" i="24"/>
  <c r="C46" i="24"/>
  <c r="M45" i="24"/>
  <c r="I45" i="24"/>
  <c r="D45" i="24"/>
  <c r="C45" i="24"/>
  <c r="D44" i="24"/>
  <c r="C44" i="24"/>
  <c r="D43" i="24"/>
  <c r="I43" i="24" s="1"/>
  <c r="C43" i="24"/>
  <c r="D42" i="24"/>
  <c r="C42" i="24"/>
  <c r="M41" i="24"/>
  <c r="I41" i="24"/>
  <c r="D41" i="24"/>
  <c r="C41" i="24"/>
  <c r="D40" i="24"/>
  <c r="C40" i="24"/>
  <c r="D39" i="24"/>
  <c r="I39" i="24" s="1"/>
  <c r="C39" i="24"/>
  <c r="D38" i="24"/>
  <c r="C38" i="24"/>
  <c r="M37" i="24"/>
  <c r="I37" i="24"/>
  <c r="D37" i="24"/>
  <c r="C37" i="24"/>
  <c r="I36" i="24"/>
  <c r="D36" i="24"/>
  <c r="C36" i="24"/>
  <c r="D35" i="24"/>
  <c r="C35" i="24"/>
  <c r="I34" i="24"/>
  <c r="D34" i="24"/>
  <c r="C34" i="24"/>
  <c r="M33" i="24"/>
  <c r="D33" i="24"/>
  <c r="I33" i="24" s="1"/>
  <c r="C33" i="24"/>
  <c r="D32" i="24"/>
  <c r="C32" i="24"/>
  <c r="I31" i="24"/>
  <c r="D31" i="24"/>
  <c r="M31" i="24" s="1"/>
  <c r="C31" i="24"/>
  <c r="M30" i="24"/>
  <c r="I30" i="24"/>
  <c r="D30" i="24"/>
  <c r="C30" i="24"/>
  <c r="M29" i="24"/>
  <c r="D29" i="24"/>
  <c r="I29" i="24" s="1"/>
  <c r="C29" i="24"/>
  <c r="D28" i="24"/>
  <c r="C28" i="24"/>
  <c r="I27" i="24"/>
  <c r="D27" i="24"/>
  <c r="M27" i="24" s="1"/>
  <c r="C27" i="24"/>
  <c r="M26" i="24"/>
  <c r="I26" i="24"/>
  <c r="D26" i="24"/>
  <c r="C26" i="24"/>
  <c r="M25" i="24"/>
  <c r="D25" i="24"/>
  <c r="I25" i="24" s="1"/>
  <c r="C25" i="24"/>
  <c r="D24" i="24"/>
  <c r="C24" i="24"/>
  <c r="I23" i="24"/>
  <c r="D23" i="24"/>
  <c r="M23" i="24" s="1"/>
  <c r="C23" i="24"/>
  <c r="M22" i="24"/>
  <c r="I22" i="24"/>
  <c r="D22" i="24"/>
  <c r="C22" i="24"/>
  <c r="M21" i="24"/>
  <c r="D21" i="24"/>
  <c r="I21" i="24" s="1"/>
  <c r="C21" i="24"/>
  <c r="D20" i="24"/>
  <c r="C20" i="24"/>
  <c r="I19" i="24"/>
  <c r="D19" i="24"/>
  <c r="M19" i="24" s="1"/>
  <c r="C19" i="24"/>
  <c r="M18" i="24"/>
  <c r="I18" i="24"/>
  <c r="D18" i="24"/>
  <c r="C18" i="24"/>
  <c r="M17" i="24"/>
  <c r="D17" i="24"/>
  <c r="I17" i="24" s="1"/>
  <c r="C17" i="24"/>
  <c r="D16" i="24"/>
  <c r="I16" i="24" s="1"/>
  <c r="C16" i="24"/>
  <c r="D15" i="24"/>
  <c r="C15" i="24"/>
  <c r="M14" i="24"/>
  <c r="I14" i="24"/>
  <c r="D14" i="24"/>
  <c r="C14" i="24"/>
  <c r="D13" i="24"/>
  <c r="C13" i="24"/>
  <c r="D12" i="24"/>
  <c r="I12" i="24" s="1"/>
  <c r="C12" i="24"/>
  <c r="D11" i="24"/>
  <c r="C11" i="24"/>
  <c r="M10" i="24"/>
  <c r="I10" i="24"/>
  <c r="D10" i="24"/>
  <c r="C10" i="24"/>
  <c r="D9" i="24"/>
  <c r="I9" i="24" s="1"/>
  <c r="C9" i="24"/>
  <c r="D8" i="24"/>
  <c r="I8" i="24" s="1"/>
  <c r="C8" i="24"/>
  <c r="D7" i="24"/>
  <c r="C7" i="24"/>
  <c r="M6" i="24"/>
  <c r="I6" i="24"/>
  <c r="D6" i="24"/>
  <c r="C6" i="24"/>
  <c r="I5" i="24"/>
  <c r="D5" i="24"/>
  <c r="C5" i="24"/>
  <c r="M4" i="24"/>
  <c r="D4" i="24"/>
  <c r="C4" i="24"/>
  <c r="E26" i="24" l="1"/>
  <c r="E27" i="24" s="1"/>
  <c r="E28" i="24" s="1"/>
  <c r="E29" i="24" s="1"/>
  <c r="E30" i="24" s="1"/>
  <c r="E31" i="24" s="1"/>
  <c r="E32" i="24" s="1"/>
  <c r="E33" i="24" s="1"/>
  <c r="E34" i="24" s="1"/>
  <c r="E35" i="24" s="1"/>
  <c r="E36" i="24" s="1"/>
  <c r="E37" i="24" s="1"/>
  <c r="E38" i="24" s="1"/>
  <c r="E39" i="24" s="1"/>
  <c r="E40" i="24" s="1"/>
  <c r="E41" i="24" s="1"/>
  <c r="E42" i="24" s="1"/>
  <c r="E43" i="24" s="1"/>
  <c r="E44" i="24" s="1"/>
  <c r="E45" i="24" s="1"/>
  <c r="E46" i="24" s="1"/>
  <c r="E47" i="24" s="1"/>
  <c r="E48" i="24" s="1"/>
  <c r="E49" i="24" s="1"/>
  <c r="E50" i="24" s="1"/>
  <c r="E51" i="24" s="1"/>
  <c r="E52" i="24" s="1"/>
  <c r="E53" i="24" s="1"/>
  <c r="F53" i="24" s="1"/>
  <c r="G53" i="24" s="1"/>
  <c r="G5" i="24"/>
  <c r="M13" i="24"/>
  <c r="M15" i="24"/>
  <c r="G15" i="24"/>
  <c r="I35" i="24"/>
  <c r="I51" i="24"/>
  <c r="I67" i="24"/>
  <c r="I83" i="24"/>
  <c r="I99" i="24"/>
  <c r="G4" i="24"/>
  <c r="M9" i="24"/>
  <c r="M11" i="24"/>
  <c r="G11" i="24"/>
  <c r="G13" i="24"/>
  <c r="I15" i="24"/>
  <c r="M16" i="24"/>
  <c r="I20" i="24"/>
  <c r="M20" i="24"/>
  <c r="G20" i="24"/>
  <c r="I28" i="24"/>
  <c r="M28" i="24"/>
  <c r="I40" i="24"/>
  <c r="I44" i="24"/>
  <c r="I56" i="24"/>
  <c r="G56" i="24"/>
  <c r="I60" i="24"/>
  <c r="G67" i="24"/>
  <c r="I72" i="24"/>
  <c r="G72" i="24"/>
  <c r="I76" i="24"/>
  <c r="G83" i="24"/>
  <c r="I88" i="24"/>
  <c r="G88" i="24"/>
  <c r="I92" i="24"/>
  <c r="G99" i="24"/>
  <c r="I4" i="24"/>
  <c r="M5" i="24"/>
  <c r="M7" i="24"/>
  <c r="G7" i="24"/>
  <c r="G9" i="24"/>
  <c r="I11" i="24"/>
  <c r="M12" i="24"/>
  <c r="I13" i="24"/>
  <c r="G16" i="24"/>
  <c r="G21" i="24"/>
  <c r="M35" i="24"/>
  <c r="M42" i="24"/>
  <c r="I42" i="24"/>
  <c r="I47" i="24"/>
  <c r="M51" i="24"/>
  <c r="M58" i="24"/>
  <c r="G58" i="24"/>
  <c r="I58" i="24"/>
  <c r="G60" i="24"/>
  <c r="I63" i="24"/>
  <c r="G63" i="24"/>
  <c r="M67" i="24"/>
  <c r="M74" i="24"/>
  <c r="G74" i="24"/>
  <c r="I74" i="24"/>
  <c r="G76" i="24"/>
  <c r="I79" i="24"/>
  <c r="G79" i="24"/>
  <c r="M83" i="24"/>
  <c r="M90" i="24"/>
  <c r="G90" i="24"/>
  <c r="I90" i="24"/>
  <c r="G92" i="24"/>
  <c r="I95" i="24"/>
  <c r="G95" i="24"/>
  <c r="M99" i="24"/>
  <c r="K4" i="24"/>
  <c r="I7" i="24"/>
  <c r="M8" i="24"/>
  <c r="G12" i="24"/>
  <c r="I24" i="24"/>
  <c r="M24" i="24"/>
  <c r="G24" i="24"/>
  <c r="I32" i="24"/>
  <c r="M32" i="24"/>
  <c r="M40" i="24"/>
  <c r="M44" i="24"/>
  <c r="M46" i="24"/>
  <c r="M56" i="24"/>
  <c r="M60" i="24"/>
  <c r="M62" i="24"/>
  <c r="G62" i="24"/>
  <c r="M72" i="24"/>
  <c r="M76" i="24"/>
  <c r="M78" i="24"/>
  <c r="G78" i="24"/>
  <c r="M88" i="24"/>
  <c r="M92" i="24"/>
  <c r="M94" i="24"/>
  <c r="G94" i="24"/>
  <c r="M36" i="24"/>
  <c r="M38" i="24"/>
  <c r="M43" i="24"/>
  <c r="M52" i="24"/>
  <c r="M54" i="24"/>
  <c r="G54" i="24"/>
  <c r="M59" i="24"/>
  <c r="M68" i="24"/>
  <c r="M70" i="24"/>
  <c r="G70" i="24"/>
  <c r="M75" i="24"/>
  <c r="M84" i="24"/>
  <c r="M86" i="24"/>
  <c r="G86" i="24"/>
  <c r="M91" i="24"/>
  <c r="G19" i="24"/>
  <c r="G23" i="24"/>
  <c r="M34" i="24"/>
  <c r="I38" i="24"/>
  <c r="M39" i="24"/>
  <c r="M50" i="24"/>
  <c r="I54" i="24"/>
  <c r="M55" i="24"/>
  <c r="G59" i="24"/>
  <c r="M66" i="24"/>
  <c r="G66" i="24"/>
  <c r="I70" i="24"/>
  <c r="M71" i="24"/>
  <c r="G75" i="24"/>
  <c r="M82" i="24"/>
  <c r="G82" i="24"/>
  <c r="I86" i="24"/>
  <c r="M87" i="24"/>
  <c r="G91" i="24"/>
  <c r="M98" i="24"/>
  <c r="G98" i="24"/>
  <c r="M101" i="24" l="1"/>
  <c r="G27" i="24"/>
  <c r="G26" i="24"/>
  <c r="G28" i="24"/>
  <c r="I101" i="24"/>
  <c r="C5" i="21"/>
  <c r="C6" i="21"/>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4" i="21"/>
  <c r="G29" i="24" l="1"/>
  <c r="D99" i="21"/>
  <c r="L99" i="21" s="1"/>
  <c r="D98" i="21"/>
  <c r="L98" i="21" s="1"/>
  <c r="D97" i="21"/>
  <c r="D96" i="21"/>
  <c r="L96" i="21" s="1"/>
  <c r="F95" i="21"/>
  <c r="D95" i="21"/>
  <c r="L95" i="21" s="1"/>
  <c r="D94" i="21"/>
  <c r="D93" i="21"/>
  <c r="H93" i="21" s="1"/>
  <c r="D92" i="21"/>
  <c r="D91" i="21"/>
  <c r="L91" i="21" s="1"/>
  <c r="F90" i="21"/>
  <c r="D90" i="21"/>
  <c r="L90" i="21" s="1"/>
  <c r="D89" i="21"/>
  <c r="D88" i="21"/>
  <c r="L88" i="21" s="1"/>
  <c r="D87" i="21"/>
  <c r="L87" i="21" s="1"/>
  <c r="L86" i="21"/>
  <c r="H86" i="21"/>
  <c r="D86" i="21"/>
  <c r="H85" i="21"/>
  <c r="D85" i="21"/>
  <c r="D84" i="21"/>
  <c r="D83" i="21"/>
  <c r="L83" i="21" s="1"/>
  <c r="D82" i="21"/>
  <c r="L82" i="21" s="1"/>
  <c r="D81" i="21"/>
  <c r="F80" i="21"/>
  <c r="D80" i="21"/>
  <c r="L80" i="21" s="1"/>
  <c r="F79" i="21"/>
  <c r="D79" i="21"/>
  <c r="L79" i="21" s="1"/>
  <c r="D78" i="21"/>
  <c r="L78" i="21" s="1"/>
  <c r="D77" i="21"/>
  <c r="H77" i="21" s="1"/>
  <c r="D76" i="21"/>
  <c r="F75" i="21"/>
  <c r="D75" i="21"/>
  <c r="L75" i="21" s="1"/>
  <c r="F74" i="21"/>
  <c r="D74" i="21"/>
  <c r="L74" i="21" s="1"/>
  <c r="D73" i="21"/>
  <c r="D72" i="21"/>
  <c r="L72" i="21" s="1"/>
  <c r="D71" i="21"/>
  <c r="L71" i="21" s="1"/>
  <c r="D70" i="21"/>
  <c r="H70" i="21" s="1"/>
  <c r="D69" i="21"/>
  <c r="H69" i="21" s="1"/>
  <c r="D68" i="21"/>
  <c r="F67" i="21"/>
  <c r="D67" i="21"/>
  <c r="L67" i="21" s="1"/>
  <c r="F66" i="21"/>
  <c r="D66" i="21"/>
  <c r="L66" i="21" s="1"/>
  <c r="D65" i="21"/>
  <c r="D64" i="21"/>
  <c r="L64" i="21" s="1"/>
  <c r="D63" i="21"/>
  <c r="L63" i="21" s="1"/>
  <c r="D62" i="21"/>
  <c r="H61" i="21"/>
  <c r="D61" i="21"/>
  <c r="D60" i="21"/>
  <c r="D59" i="21"/>
  <c r="L59" i="21" s="1"/>
  <c r="D58" i="21"/>
  <c r="L58" i="21" s="1"/>
  <c r="D57" i="21"/>
  <c r="F56" i="21"/>
  <c r="D56" i="21"/>
  <c r="L56" i="21" s="1"/>
  <c r="F55" i="21"/>
  <c r="D55" i="21"/>
  <c r="L55" i="21" s="1"/>
  <c r="L54" i="21"/>
  <c r="D54" i="21"/>
  <c r="H54" i="21" s="1"/>
  <c r="D53" i="21"/>
  <c r="F52" i="21"/>
  <c r="D52" i="21"/>
  <c r="L52" i="21" s="1"/>
  <c r="F51" i="21"/>
  <c r="D51" i="21"/>
  <c r="F50" i="21"/>
  <c r="D50" i="21"/>
  <c r="L50" i="21" s="1"/>
  <c r="D49" i="21"/>
  <c r="D48" i="21"/>
  <c r="L48" i="21" s="1"/>
  <c r="D47" i="21"/>
  <c r="L47" i="21" s="1"/>
  <c r="D46" i="21"/>
  <c r="L46" i="21" s="1"/>
  <c r="D45" i="21"/>
  <c r="L45" i="21" s="1"/>
  <c r="D44" i="21"/>
  <c r="L44" i="21" s="1"/>
  <c r="D43" i="21"/>
  <c r="L43" i="21" s="1"/>
  <c r="D42" i="21"/>
  <c r="F42" i="21" s="1"/>
  <c r="D41" i="21"/>
  <c r="F40" i="21"/>
  <c r="D40" i="21"/>
  <c r="L40" i="21" s="1"/>
  <c r="F39" i="21"/>
  <c r="D39" i="21"/>
  <c r="F38" i="21"/>
  <c r="D38" i="21"/>
  <c r="D37" i="21"/>
  <c r="D36" i="21"/>
  <c r="L36" i="21" s="1"/>
  <c r="D35" i="21"/>
  <c r="F35" i="21" s="1"/>
  <c r="D34" i="21"/>
  <c r="L34" i="21" s="1"/>
  <c r="D33" i="21"/>
  <c r="F32" i="21"/>
  <c r="D32" i="21"/>
  <c r="L32" i="21" s="1"/>
  <c r="F31" i="21"/>
  <c r="D31" i="21"/>
  <c r="L31" i="21" s="1"/>
  <c r="F30" i="21"/>
  <c r="D30" i="21"/>
  <c r="L30" i="21" s="1"/>
  <c r="L29" i="21"/>
  <c r="D29" i="21"/>
  <c r="F28" i="21"/>
  <c r="D28" i="21"/>
  <c r="L28" i="21" s="1"/>
  <c r="F27" i="21"/>
  <c r="D27" i="21"/>
  <c r="L27" i="21" s="1"/>
  <c r="F26" i="21"/>
  <c r="D26" i="21"/>
  <c r="D25" i="21"/>
  <c r="D24" i="21"/>
  <c r="L24" i="21" s="1"/>
  <c r="D23" i="21"/>
  <c r="F23" i="21" s="1"/>
  <c r="D22" i="21"/>
  <c r="F22" i="21" s="1"/>
  <c r="D21" i="21"/>
  <c r="F20" i="21"/>
  <c r="D20" i="21"/>
  <c r="L20" i="21" s="1"/>
  <c r="F19" i="21"/>
  <c r="D19" i="21"/>
  <c r="F18" i="21"/>
  <c r="D18" i="21"/>
  <c r="L18" i="21" s="1"/>
  <c r="D17" i="21"/>
  <c r="D16" i="21"/>
  <c r="L16" i="21" s="1"/>
  <c r="D15" i="21"/>
  <c r="F15" i="21" s="1"/>
  <c r="D14" i="21"/>
  <c r="L14" i="21" s="1"/>
  <c r="D13" i="21"/>
  <c r="F12" i="21"/>
  <c r="D12" i="21"/>
  <c r="L12" i="21" s="1"/>
  <c r="F11" i="21"/>
  <c r="D11" i="21"/>
  <c r="L11" i="21" s="1"/>
  <c r="F10" i="21"/>
  <c r="D10" i="21"/>
  <c r="L10" i="21" s="1"/>
  <c r="D9" i="21"/>
  <c r="D8" i="21"/>
  <c r="L8" i="21" s="1"/>
  <c r="D7" i="21"/>
  <c r="L7" i="21" s="1"/>
  <c r="D6" i="21"/>
  <c r="L6" i="21" s="1"/>
  <c r="D5" i="21"/>
  <c r="D4" i="21"/>
  <c r="G30" i="24" l="1"/>
  <c r="F6" i="21"/>
  <c r="F8" i="21"/>
  <c r="F24" i="21"/>
  <c r="F44" i="21"/>
  <c r="F46" i="21"/>
  <c r="F48" i="21"/>
  <c r="F59" i="21"/>
  <c r="F64" i="21"/>
  <c r="F71" i="21"/>
  <c r="H78" i="21"/>
  <c r="F82" i="21"/>
  <c r="F88" i="21"/>
  <c r="F98" i="21"/>
  <c r="F91" i="21"/>
  <c r="F96" i="21"/>
  <c r="F7" i="21"/>
  <c r="F14" i="21"/>
  <c r="F16" i="21"/>
  <c r="F34" i="21"/>
  <c r="F36" i="21"/>
  <c r="F43" i="21"/>
  <c r="F47" i="21"/>
  <c r="F58" i="21"/>
  <c r="F63" i="21"/>
  <c r="F72" i="21"/>
  <c r="F83" i="21"/>
  <c r="F87" i="21"/>
  <c r="F99" i="21"/>
  <c r="J4" i="21"/>
  <c r="L4" i="21"/>
  <c r="H4" i="21"/>
  <c r="D101" i="21"/>
  <c r="F4" i="21"/>
  <c r="F41" i="21"/>
  <c r="H41" i="21"/>
  <c r="L41" i="21"/>
  <c r="F57" i="21"/>
  <c r="L57" i="21"/>
  <c r="H57" i="21"/>
  <c r="F62" i="21"/>
  <c r="F5" i="21"/>
  <c r="H5" i="21"/>
  <c r="L5" i="21"/>
  <c r="F13" i="21"/>
  <c r="H13" i="21"/>
  <c r="L13" i="21"/>
  <c r="F65" i="21"/>
  <c r="L65" i="21"/>
  <c r="H65" i="21"/>
  <c r="F70" i="21"/>
  <c r="L62" i="21"/>
  <c r="F73" i="21"/>
  <c r="L73" i="21"/>
  <c r="H73" i="21"/>
  <c r="F78" i="21"/>
  <c r="F9" i="21"/>
  <c r="H9" i="21"/>
  <c r="L9" i="21"/>
  <c r="F25" i="21"/>
  <c r="H25" i="21"/>
  <c r="L25" i="21"/>
  <c r="F54" i="21"/>
  <c r="H62" i="21"/>
  <c r="L70" i="21"/>
  <c r="F81" i="21"/>
  <c r="L81" i="21"/>
  <c r="H81" i="21"/>
  <c r="F86" i="21"/>
  <c r="F89" i="21"/>
  <c r="L89" i="21"/>
  <c r="H94" i="21"/>
  <c r="L94" i="21"/>
  <c r="F97" i="21"/>
  <c r="L97" i="21"/>
  <c r="F21" i="21"/>
  <c r="H21" i="21"/>
  <c r="F37" i="21"/>
  <c r="H37" i="21"/>
  <c r="H53" i="21"/>
  <c r="L53" i="21"/>
  <c r="H60" i="21"/>
  <c r="L60" i="21"/>
  <c r="H68" i="21"/>
  <c r="L68" i="21"/>
  <c r="H76" i="21"/>
  <c r="L76" i="21"/>
  <c r="H84" i="21"/>
  <c r="L84" i="21"/>
  <c r="H92" i="21"/>
  <c r="L92" i="21"/>
  <c r="F17" i="21"/>
  <c r="H17" i="21"/>
  <c r="L21" i="21"/>
  <c r="L23" i="21"/>
  <c r="L26" i="21"/>
  <c r="F33" i="21"/>
  <c r="H33" i="21"/>
  <c r="L37" i="21"/>
  <c r="L39" i="21"/>
  <c r="L42" i="21"/>
  <c r="F49" i="21"/>
  <c r="H49" i="21"/>
  <c r="F53" i="21"/>
  <c r="H58" i="21"/>
  <c r="F61" i="21"/>
  <c r="L61" i="21"/>
  <c r="H66" i="21"/>
  <c r="F69" i="21"/>
  <c r="L69" i="21"/>
  <c r="H74" i="21"/>
  <c r="F77" i="21"/>
  <c r="L77" i="21"/>
  <c r="H82" i="21"/>
  <c r="F85" i="21"/>
  <c r="L85" i="21"/>
  <c r="H90" i="21"/>
  <c r="F93" i="21"/>
  <c r="L93" i="21"/>
  <c r="F94" i="21"/>
  <c r="H98" i="21"/>
  <c r="H6" i="21"/>
  <c r="H8" i="21"/>
  <c r="H10" i="21"/>
  <c r="H12" i="21"/>
  <c r="H14" i="21"/>
  <c r="L17" i="21"/>
  <c r="L19" i="21"/>
  <c r="L22" i="21"/>
  <c r="F29" i="21"/>
  <c r="H29" i="21"/>
  <c r="L33" i="21"/>
  <c r="L35" i="21"/>
  <c r="L38" i="21"/>
  <c r="F45" i="21"/>
  <c r="H45" i="21"/>
  <c r="L49" i="21"/>
  <c r="L51" i="21"/>
  <c r="H56" i="21"/>
  <c r="F60" i="21"/>
  <c r="H64" i="21"/>
  <c r="F68" i="21"/>
  <c r="H72" i="21"/>
  <c r="F76" i="21"/>
  <c r="H80" i="21"/>
  <c r="F84" i="21"/>
  <c r="H88" i="21"/>
  <c r="H89" i="21"/>
  <c r="F92" i="21"/>
  <c r="H96" i="21"/>
  <c r="H97" i="21"/>
  <c r="H7" i="21"/>
  <c r="H11" i="21"/>
  <c r="L15" i="21"/>
  <c r="H15" i="21"/>
  <c r="H16" i="21"/>
  <c r="H18" i="21"/>
  <c r="H20" i="21"/>
  <c r="H22" i="21"/>
  <c r="H24" i="21"/>
  <c r="H26" i="21"/>
  <c r="H28" i="21"/>
  <c r="H30" i="21"/>
  <c r="H32" i="21"/>
  <c r="H34" i="21"/>
  <c r="H36" i="21"/>
  <c r="H38" i="21"/>
  <c r="H40" i="21"/>
  <c r="H42" i="21"/>
  <c r="H44" i="21"/>
  <c r="H46" i="21"/>
  <c r="H48" i="21"/>
  <c r="H50" i="21"/>
  <c r="H52" i="21"/>
  <c r="H19" i="21"/>
  <c r="H23" i="21"/>
  <c r="H27" i="21"/>
  <c r="H31" i="21"/>
  <c r="H35" i="21"/>
  <c r="H39" i="21"/>
  <c r="H43" i="21"/>
  <c r="H47" i="21"/>
  <c r="H51" i="21"/>
  <c r="H55" i="21"/>
  <c r="H59" i="21"/>
  <c r="H63" i="21"/>
  <c r="H67" i="21"/>
  <c r="H71" i="21"/>
  <c r="H75" i="21"/>
  <c r="H79" i="21"/>
  <c r="H83" i="21"/>
  <c r="H87" i="21"/>
  <c r="H91" i="21"/>
  <c r="H95" i="21"/>
  <c r="H99" i="21"/>
  <c r="AE4" i="1"/>
  <c r="AE5" i="1"/>
  <c r="AE6" i="1"/>
  <c r="AE7" i="1"/>
  <c r="AE8" i="1"/>
  <c r="AE9" i="1"/>
  <c r="AE10" i="1"/>
  <c r="AE11" i="1"/>
  <c r="AE12" i="1"/>
  <c r="AE13" i="1"/>
  <c r="AE14" i="1"/>
  <c r="AE15" i="1"/>
  <c r="AE16" i="1"/>
  <c r="AE17" i="1"/>
  <c r="AE18" i="1"/>
  <c r="AE19" i="1"/>
  <c r="AE20" i="1"/>
  <c r="AE21" i="1"/>
  <c r="AE22" i="1"/>
  <c r="AE23" i="1"/>
  <c r="AE24" i="1"/>
  <c r="AE25" i="1"/>
  <c r="AE28" i="1"/>
  <c r="AE26" i="1"/>
  <c r="AE29" i="1"/>
  <c r="AE27" i="1"/>
  <c r="AE30" i="1"/>
  <c r="AE31" i="1"/>
  <c r="AE32" i="1"/>
  <c r="AE33" i="1"/>
  <c r="AE34" i="1"/>
  <c r="AE35" i="1"/>
  <c r="AE36" i="1"/>
  <c r="AE37" i="1"/>
  <c r="AE38" i="1"/>
  <c r="AE39" i="1"/>
  <c r="AE40" i="1"/>
  <c r="AE41" i="1"/>
  <c r="AE42" i="1"/>
  <c r="AE43" i="1"/>
  <c r="AE44" i="1"/>
  <c r="AE45" i="1"/>
  <c r="AE46" i="1"/>
  <c r="AE47" i="1"/>
  <c r="AE48" i="1"/>
  <c r="AE49" i="1"/>
  <c r="AD4" i="1"/>
  <c r="AD5" i="1"/>
  <c r="AD6" i="1"/>
  <c r="AD7" i="1"/>
  <c r="AD8" i="1"/>
  <c r="AD9" i="1"/>
  <c r="AD10" i="1"/>
  <c r="AD11" i="1"/>
  <c r="AD12" i="1"/>
  <c r="AD13" i="1"/>
  <c r="AD14" i="1"/>
  <c r="AD15" i="1"/>
  <c r="AD16" i="1"/>
  <c r="AD17" i="1"/>
  <c r="AD18" i="1"/>
  <c r="AD19" i="1"/>
  <c r="AD20" i="1"/>
  <c r="AD21" i="1"/>
  <c r="AD22" i="1"/>
  <c r="AD23" i="1"/>
  <c r="AD24" i="1"/>
  <c r="AD25" i="1"/>
  <c r="AD28" i="1"/>
  <c r="AD26" i="1"/>
  <c r="AD29" i="1"/>
  <c r="AD27" i="1"/>
  <c r="AD30" i="1"/>
  <c r="AD31" i="1"/>
  <c r="AD32" i="1"/>
  <c r="AD33" i="1"/>
  <c r="AD34" i="1"/>
  <c r="AD35" i="1"/>
  <c r="AD36" i="1"/>
  <c r="AD37" i="1"/>
  <c r="AD38" i="1"/>
  <c r="AD39" i="1"/>
  <c r="AD40" i="1"/>
  <c r="AD41" i="1"/>
  <c r="AD42" i="1"/>
  <c r="AD43" i="1"/>
  <c r="AD44" i="1"/>
  <c r="AD45" i="1"/>
  <c r="AD46" i="1"/>
  <c r="AD47" i="1"/>
  <c r="AD48" i="1"/>
  <c r="AD49" i="1"/>
  <c r="AC4" i="1"/>
  <c r="AC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G31" i="24" l="1"/>
  <c r="H101" i="21"/>
  <c r="L101" i="21"/>
  <c r="F101" i="21"/>
  <c r="G32" i="24" l="1"/>
  <c r="G33" i="24" l="1"/>
  <c r="G34" i="24" l="1"/>
  <c r="G35" i="24" l="1"/>
  <c r="G36" i="24" l="1"/>
  <c r="G37" i="24" l="1"/>
  <c r="G38" i="24" l="1"/>
  <c r="G39" i="24" l="1"/>
  <c r="G40" i="24" l="1"/>
  <c r="G41" i="24" l="1"/>
  <c r="G42" i="24" l="1"/>
  <c r="G43" i="24" l="1"/>
  <c r="G44" i="24" l="1"/>
  <c r="G45" i="24" l="1"/>
  <c r="G46" i="24" l="1"/>
  <c r="G47" i="24" l="1"/>
  <c r="G48" i="24" l="1"/>
  <c r="G49" i="24" l="1"/>
  <c r="G50" i="24" l="1"/>
  <c r="G52" i="24" l="1"/>
  <c r="G51" i="24"/>
  <c r="G101" i="24" l="1"/>
  <c r="K5" i="24" l="1"/>
  <c r="K13" i="24"/>
  <c r="K25" i="24"/>
  <c r="K49" i="24"/>
  <c r="K8" i="24"/>
  <c r="K26" i="24"/>
  <c r="K52" i="24"/>
  <c r="K38" i="24"/>
  <c r="K16" i="24"/>
  <c r="K18" i="24"/>
  <c r="K39" i="24"/>
  <c r="K40" i="24"/>
  <c r="K35" i="24"/>
  <c r="K51" i="24"/>
  <c r="K46" i="24"/>
  <c r="K29" i="24"/>
  <c r="K21" i="24"/>
  <c r="K48" i="24"/>
  <c r="K7" i="24"/>
  <c r="K41" i="24"/>
  <c r="K12" i="24"/>
  <c r="K27" i="24"/>
  <c r="K47" i="24"/>
  <c r="K32" i="24"/>
  <c r="K11" i="24"/>
  <c r="K19" i="24"/>
  <c r="K34" i="24"/>
  <c r="K33" i="24"/>
  <c r="K14" i="24"/>
  <c r="K17" i="24"/>
  <c r="K20" i="24"/>
  <c r="K37" i="24"/>
  <c r="K9" i="24"/>
  <c r="K45" i="24"/>
  <c r="K30" i="24"/>
  <c r="K43" i="24"/>
  <c r="K36" i="24"/>
  <c r="K28" i="24"/>
  <c r="K24" i="24"/>
  <c r="K44" i="24"/>
  <c r="K10" i="24"/>
  <c r="K50" i="24"/>
  <c r="K15" i="24"/>
  <c r="K6" i="24"/>
  <c r="K31" i="24"/>
  <c r="K22" i="24"/>
  <c r="K42" i="24"/>
  <c r="K23" i="24"/>
  <c r="K54" i="24"/>
  <c r="K94" i="24"/>
  <c r="K55" i="24"/>
  <c r="K90" i="24"/>
  <c r="K57" i="24"/>
  <c r="K92" i="24"/>
  <c r="K87" i="24"/>
  <c r="K78" i="24"/>
  <c r="K64" i="24"/>
  <c r="K82" i="24"/>
  <c r="K62" i="24"/>
  <c r="K69" i="24"/>
  <c r="K77" i="24"/>
  <c r="K70" i="24"/>
  <c r="K63" i="24"/>
  <c r="K98" i="24"/>
  <c r="K61" i="24"/>
  <c r="K86" i="24"/>
  <c r="K97" i="24"/>
  <c r="K66" i="24"/>
  <c r="K60" i="24"/>
  <c r="K74" i="24"/>
  <c r="K76" i="24"/>
  <c r="K95" i="24"/>
  <c r="K88" i="24"/>
  <c r="K91" i="24"/>
  <c r="K80" i="24"/>
  <c r="K73" i="24"/>
  <c r="K56" i="24"/>
  <c r="K67" i="24"/>
  <c r="K75" i="24"/>
  <c r="K81" i="24"/>
  <c r="K99" i="24"/>
  <c r="K96" i="24"/>
  <c r="K72" i="24"/>
  <c r="K68" i="24"/>
  <c r="K58" i="24"/>
  <c r="K59" i="24"/>
  <c r="K83" i="24"/>
  <c r="K89" i="24"/>
  <c r="K93" i="24"/>
  <c r="K79" i="24"/>
  <c r="K84" i="24"/>
  <c r="K65" i="24"/>
  <c r="K85" i="24"/>
  <c r="K71" i="24"/>
  <c r="J96" i="21" l="1"/>
  <c r="I96" i="21"/>
  <c r="J53" i="21"/>
  <c r="I77" i="21"/>
  <c r="J77" i="21"/>
  <c r="I67" i="21"/>
  <c r="J67" i="21"/>
  <c r="I41" i="21"/>
  <c r="J41" i="21"/>
  <c r="I23" i="21"/>
  <c r="J23" i="21"/>
  <c r="I76" i="21"/>
  <c r="J76" i="21"/>
  <c r="I25" i="21"/>
  <c r="J25" i="21"/>
  <c r="I91" i="21"/>
  <c r="J91" i="21"/>
  <c r="I73" i="21"/>
  <c r="J73" i="21"/>
  <c r="I11" i="21"/>
  <c r="J11" i="21"/>
  <c r="I15" i="21"/>
  <c r="J15" i="21"/>
  <c r="I82" i="21"/>
  <c r="J82" i="21"/>
  <c r="I55" i="21"/>
  <c r="J55" i="21"/>
  <c r="I38" i="21"/>
  <c r="J38" i="21"/>
  <c r="I31" i="21"/>
  <c r="J31" i="21"/>
  <c r="I87" i="21"/>
  <c r="J87" i="21"/>
  <c r="I20" i="21"/>
  <c r="J20" i="21"/>
  <c r="J101" i="21"/>
  <c r="I98" i="21"/>
  <c r="J98" i="21"/>
  <c r="J53" i="24"/>
  <c r="K53" i="24"/>
  <c r="K101" i="24"/>
  <c r="I24" i="21"/>
  <c r="J24" i="21"/>
  <c r="I50" i="21"/>
  <c r="J50" i="21"/>
  <c r="I78" i="21"/>
  <c r="J78" i="21"/>
  <c r="I52" i="21"/>
  <c r="J52" i="21"/>
  <c r="I69" i="21"/>
  <c r="J69" i="21"/>
  <c r="I99" i="21"/>
  <c r="J99" i="21"/>
  <c r="I92" i="21"/>
  <c r="J92" i="21"/>
  <c r="I12" i="21"/>
  <c r="J12" i="21"/>
  <c r="I35" i="21"/>
  <c r="J35" i="21"/>
  <c r="I66" i="21"/>
  <c r="J66" i="21"/>
  <c r="I34" i="21"/>
  <c r="J34" i="21"/>
  <c r="I46" i="21"/>
  <c r="J46" i="21"/>
  <c r="I79" i="21"/>
  <c r="J79" i="21"/>
  <c r="I74" i="21"/>
  <c r="J74" i="21"/>
  <c r="I60" i="21"/>
  <c r="J60" i="21"/>
  <c r="I45" i="21"/>
  <c r="J45" i="21"/>
  <c r="I28" i="21"/>
  <c r="J28" i="21"/>
  <c r="I94" i="21"/>
  <c r="J94" i="21"/>
  <c r="I68" i="21"/>
  <c r="J68" i="21"/>
  <c r="I86" i="21"/>
  <c r="J86" i="21"/>
  <c r="I56" i="21"/>
  <c r="J56" i="21"/>
  <c r="I80" i="21"/>
  <c r="J80" i="21"/>
  <c r="I26" i="21"/>
  <c r="J26" i="21"/>
  <c r="I61" i="21"/>
  <c r="J61" i="21"/>
  <c r="I95" i="21"/>
  <c r="J95" i="21"/>
  <c r="I89" i="21"/>
  <c r="J89" i="21"/>
  <c r="I30" i="21"/>
  <c r="J30" i="21"/>
  <c r="I14" i="21"/>
  <c r="J14" i="21"/>
  <c r="I85" i="21"/>
  <c r="J85" i="21"/>
  <c r="I7" i="21"/>
  <c r="J7" i="21"/>
  <c r="I5" i="21"/>
  <c r="J5" i="21"/>
  <c r="I21" i="21"/>
  <c r="J21" i="21"/>
  <c r="I51" i="21"/>
  <c r="J51" i="21"/>
  <c r="I65" i="21"/>
  <c r="J65" i="21"/>
  <c r="I90" i="21"/>
  <c r="J90" i="21"/>
  <c r="I58" i="21"/>
  <c r="J58" i="21"/>
  <c r="I6" i="21"/>
  <c r="J6" i="21"/>
  <c r="I13" i="21"/>
  <c r="J13" i="21"/>
  <c r="I40" i="21"/>
  <c r="J40" i="21"/>
  <c r="I72" i="21"/>
  <c r="J72" i="21"/>
  <c r="I62" i="21"/>
  <c r="J62" i="21"/>
  <c r="I54" i="21"/>
  <c r="J54" i="21"/>
  <c r="I43" i="21"/>
  <c r="J43" i="21"/>
  <c r="I8" i="21"/>
  <c r="J8" i="21"/>
  <c r="I63" i="21"/>
  <c r="J63" i="21"/>
  <c r="I17" i="21"/>
  <c r="J17" i="21"/>
  <c r="I71" i="21"/>
  <c r="J71" i="21"/>
  <c r="I37" i="21"/>
  <c r="J37" i="21"/>
  <c r="I81" i="21"/>
  <c r="J81" i="21"/>
  <c r="I22" i="21"/>
  <c r="J22" i="21"/>
  <c r="I57" i="21"/>
  <c r="J57" i="21"/>
  <c r="I83" i="21"/>
  <c r="J83" i="21"/>
  <c r="I75" i="21"/>
  <c r="J75" i="21"/>
  <c r="I59" i="21"/>
  <c r="J59" i="21"/>
  <c r="I10" i="21"/>
  <c r="J10" i="21"/>
  <c r="I64" i="21"/>
  <c r="J64" i="21"/>
  <c r="I47" i="21"/>
  <c r="J47" i="21"/>
  <c r="I93" i="21"/>
  <c r="J93" i="21"/>
  <c r="I29" i="21"/>
  <c r="J29" i="21"/>
  <c r="I9" i="21"/>
  <c r="J9" i="21"/>
  <c r="I88" i="21"/>
  <c r="J88" i="21"/>
  <c r="I42" i="21"/>
  <c r="J42" i="21"/>
  <c r="I32" i="21"/>
  <c r="J32" i="21"/>
  <c r="I70" i="21"/>
  <c r="J70" i="21"/>
  <c r="I36" i="21"/>
  <c r="J36" i="21"/>
  <c r="I44" i="21"/>
  <c r="J44" i="21"/>
  <c r="I16" i="21"/>
  <c r="J16" i="21"/>
  <c r="I39" i="21"/>
  <c r="J39" i="21"/>
  <c r="I18" i="21"/>
  <c r="J18" i="21"/>
  <c r="I97" i="21"/>
  <c r="J97" i="21"/>
  <c r="I48" i="21"/>
  <c r="J48" i="21"/>
  <c r="I27" i="21"/>
  <c r="J27" i="21"/>
  <c r="I84" i="21"/>
  <c r="J84" i="21"/>
  <c r="I49" i="21"/>
  <c r="J49" i="21"/>
  <c r="I33" i="21"/>
  <c r="J33" i="21"/>
  <c r="I53" i="21"/>
  <c r="I19" i="21"/>
  <c r="J19" i="21"/>
</calcChain>
</file>

<file path=xl/comments1.xml><?xml version="1.0" encoding="utf-8"?>
<comments xmlns="http://schemas.openxmlformats.org/spreadsheetml/2006/main">
  <authors>
    <author>K Sullivan</author>
  </authors>
  <commentList>
    <comment ref="E8" authorId="0" shapeId="0">
      <text>
        <r>
          <rPr>
            <b/>
            <sz val="9"/>
            <color indexed="81"/>
            <rFont val="Tahoma"/>
            <family val="2"/>
          </rPr>
          <t>Note:  Capped peak at 3.1 x flow at sample time.  (Actually was about 10x)</t>
        </r>
        <r>
          <rPr>
            <sz val="9"/>
            <color indexed="81"/>
            <rFont val="Tahoma"/>
            <family val="2"/>
          </rPr>
          <t xml:space="preserve">
</t>
        </r>
      </text>
    </comment>
  </commentList>
</comments>
</file>

<file path=xl/sharedStrings.xml><?xml version="1.0" encoding="utf-8"?>
<sst xmlns="http://schemas.openxmlformats.org/spreadsheetml/2006/main" count="178" uniqueCount="126">
  <si>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</si>
  <si>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</si>
  <si>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</si>
  <si>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</si>
  <si>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</si>
  <si>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</si>
  <si>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</si>
  <si>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</si>
  <si>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</si>
  <si>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</si>
  <si>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</si>
  <si>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</si>
  <si>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</si>
  <si>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</si>
  <si>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</si>
  <si>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</si>
  <si>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</si>
  <si>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</si>
  <si>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</si>
  <si>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</si>
  <si>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</si>
  <si>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</si>
  <si>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</si>
  <si>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</si>
  <si>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
  </si>
  <si>
    <t>ADW-022-150826-11</t>
  </si>
  <si>
    <t>ADW-022-150827-11</t>
  </si>
  <si>
    <t>ADW-022-150828-11</t>
  </si>
  <si>
    <t>NSW-020-150826-11</t>
  </si>
  <si>
    <t>NSW-020-150827-11</t>
  </si>
  <si>
    <t>NSW-020-150828-11</t>
  </si>
  <si>
    <t>ADW-021-150826-11</t>
  </si>
  <si>
    <t>ADW-021-150827-11</t>
  </si>
  <si>
    <t>ADW-021-150828-11</t>
  </si>
  <si>
    <t>ADW-010-150826-11</t>
  </si>
  <si>
    <t>ADW-010-150826-12</t>
  </si>
  <si>
    <t>ADW-010-150827-11</t>
  </si>
  <si>
    <t>ADW-010-150827-12</t>
  </si>
  <si>
    <t>ADW-010-150828-12</t>
  </si>
  <si>
    <t>ADW-010-150828-11</t>
  </si>
  <si>
    <t>FW-012-150826-11</t>
  </si>
  <si>
    <t>FW-012-150827-11</t>
  </si>
  <si>
    <t>FW-012-150828-11</t>
  </si>
  <si>
    <t>FW-040-150826-11</t>
  </si>
  <si>
    <t>FW-040-150827-11</t>
  </si>
  <si>
    <t>FW-040-150828-11</t>
  </si>
  <si>
    <t>LVW-020-150826-11</t>
  </si>
  <si>
    <t>LVW-020-150827-11</t>
  </si>
  <si>
    <t>LVW-020-150828-11</t>
  </si>
  <si>
    <t>SJLP-082615-11</t>
  </si>
  <si>
    <t>SJLP-082715-11</t>
  </si>
  <si>
    <t>LVW-030-150826-11</t>
  </si>
  <si>
    <t>LVW-030-150827-11</t>
  </si>
  <si>
    <t>LVW-030-150828-11</t>
  </si>
  <si>
    <t>SJFP-082615-11</t>
  </si>
  <si>
    <t>SJHB-082615-11</t>
  </si>
  <si>
    <t>SJHB-082715-12</t>
  </si>
  <si>
    <t>SJHB-082715-11</t>
  </si>
  <si>
    <t>SJSR-082615-11</t>
  </si>
  <si>
    <t>SJSR-082715-11</t>
  </si>
  <si>
    <t>SJ4C-082615-11</t>
  </si>
  <si>
    <t>SJ4C-082715-11</t>
  </si>
  <si>
    <t>SJME-082615-11</t>
  </si>
  <si>
    <t>SJME-082715-11</t>
  </si>
  <si>
    <t>SJMC-082615-12</t>
  </si>
  <si>
    <t>SJMC-082615-11</t>
  </si>
  <si>
    <t>SJMC-082715-11</t>
  </si>
  <si>
    <t>SJBB-082615-11</t>
  </si>
  <si>
    <t>SJBB-082715-11</t>
  </si>
  <si>
    <t>SJMH-082615-11</t>
  </si>
  <si>
    <t>SJMH-082715-11</t>
  </si>
  <si>
    <t>Total</t>
  </si>
  <si>
    <t>Cu+Zn</t>
  </si>
  <si>
    <t>Mass (kg)</t>
  </si>
  <si>
    <t>Trace</t>
  </si>
  <si>
    <t>Fe+Al</t>
  </si>
  <si>
    <t>Storm Total</t>
  </si>
  <si>
    <t>Transported During Gold King</t>
  </si>
  <si>
    <t>Deposited during Gold King</t>
  </si>
  <si>
    <t>Aug 27 Storm Total</t>
  </si>
  <si>
    <t>USGS Streamflow is approved data from gage 09364500: Animas River at Farmington</t>
  </si>
  <si>
    <t>Sample collected at this time</t>
  </si>
  <si>
    <t>Estimated Mass in Transport in lower Animas River During August 27, 2015 Storm Event</t>
  </si>
  <si>
    <t>Guide to This File</t>
  </si>
  <si>
    <t>Total Summed Metals (Minus Major Cations)</t>
  </si>
  <si>
    <t>Date:Time</t>
  </si>
  <si>
    <t>Streamflow (cfs)</t>
  </si>
  <si>
    <t>Flow Volume (Liters)</t>
  </si>
  <si>
    <t>Total Lead</t>
  </si>
  <si>
    <t>Total Zinc</t>
  </si>
  <si>
    <t>Summed Total Trace Metals</t>
  </si>
  <si>
    <t>Distance from GKM (km)</t>
  </si>
  <si>
    <t>Sample ID</t>
  </si>
  <si>
    <r>
      <t>Total Water Concentration (</t>
    </r>
    <r>
      <rPr>
        <b/>
        <sz val="11"/>
        <color theme="1"/>
        <rFont val="Calibri"/>
        <family val="2"/>
      </rPr>
      <t>µ</t>
    </r>
    <r>
      <rPr>
        <b/>
        <sz val="11"/>
        <color theme="1"/>
        <rFont val="Calibri"/>
        <family val="2"/>
        <scheme val="minor"/>
      </rPr>
      <t>g/L)</t>
    </r>
  </si>
  <si>
    <t>Total Water Concentration Data -- August 26 and 27 at Selected Sites</t>
  </si>
  <si>
    <t>CONSOLIDATED POST EVENT DATA.xls</t>
  </si>
  <si>
    <t xml:space="preserve">data from: </t>
  </si>
  <si>
    <t>Storm Event</t>
  </si>
  <si>
    <t>Note: Peak of storm at Farmington: 8/26/2015 23:00</t>
  </si>
  <si>
    <t>Peak of Storm in Animas at Farmington: 8/26/2015 23:00</t>
  </si>
  <si>
    <t>sample at 8/26 9:45 used to estimate background</t>
  </si>
  <si>
    <r>
      <t>Streamflow (m</t>
    </r>
    <r>
      <rPr>
        <b/>
        <vertAlign val="superscript"/>
        <sz val="8"/>
        <color theme="1"/>
        <rFont val="Calibri"/>
        <family val="2"/>
        <scheme val="minor"/>
      </rPr>
      <t>3</t>
    </r>
    <r>
      <rPr>
        <b/>
        <sz val="8"/>
        <color theme="1"/>
        <rFont val="Calibri"/>
        <family val="2"/>
        <scheme val="minor"/>
      </rPr>
      <t>/s)</t>
    </r>
  </si>
  <si>
    <r>
      <t>Conc</t>
    </r>
    <r>
      <rPr>
        <b/>
        <vertAlign val="subscript"/>
        <sz val="10"/>
        <color theme="1"/>
        <rFont val="Calibri"/>
        <family val="2"/>
        <scheme val="minor"/>
      </rPr>
      <t>Est</t>
    </r>
    <r>
      <rPr>
        <b/>
        <sz val="10"/>
        <color theme="1"/>
        <rFont val="Calibri"/>
        <family val="2"/>
        <scheme val="minor"/>
      </rPr>
      <t xml:space="preserve"> (mg/l)</t>
    </r>
  </si>
  <si>
    <t>Summed Metals (mg/L)</t>
  </si>
  <si>
    <t>Flow Factor</t>
  </si>
  <si>
    <t>Assume constant Concentration</t>
  </si>
  <si>
    <t>Prorate Observed by Flow</t>
  </si>
  <si>
    <t>Using pretty conservative assumptions (see flow factor)</t>
  </si>
  <si>
    <t xml:space="preserve">Figure 9-31 </t>
  </si>
  <si>
    <t>Note:   This storm load was calculated assuming constant concentration during the storm. An estimate was also made by prorating concentration by the relative increase in flow on another worksheet. Prorating by flow creates a more realistic estimate of the likely patterns of metals concentrations.  All prorating methods result in higher estimates of metals load.  We report the smaller estimate to be conservative.</t>
  </si>
  <si>
    <t xml:space="preserve">This file estimates the metals mass transported in the lower Animas River during the storm of August 26-27, 2015 using flow from the nearest USGS gage and one sample collected near the end of the sample. </t>
  </si>
  <si>
    <t>Data was obtained from:</t>
  </si>
  <si>
    <t>and the USGS gage</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</si>
  <si>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</si>
  <si>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</si>
  <si>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</si>
  <si>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</si>
  <si>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or additional figures that did not make it into the report, for informational purposes.</t>
  </si>
  <si>
    <t>Figure 9-31</t>
  </si>
  <si>
    <t>Animas at Farm</t>
  </si>
  <si>
    <t>kg</t>
  </si>
  <si>
    <t xml:space="preserve">Estimated Total Load With Prorating:  </t>
  </si>
  <si>
    <t xml:space="preserve">On this Worksheet concentrations are varied relative to streamflow. </t>
  </si>
  <si>
    <t>Deposited during GKM Plume</t>
  </si>
  <si>
    <t>Transported During GKM Plume</t>
  </si>
  <si>
    <t>Aug 27, 2015 Storm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</si>
</sst>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
    <numFmt numFmtId="165" formatCode="[$-409]m/d/yy\ h:mm\ AM/PM;@"/>
    <numFmt numFmtId="166" formatCode="0.000"/>
    <numFmt numFmtId="167" formatCode="0.0000"/>
    <numFmt numFmtId="168" formatCode="m/d/yy\ h:mm;@"/>
  </numFmts>
  <fonts count="23" x14ac:knownFonts="1">
    <font>
      <sz val="11"/>
      <color theme="1"/>
      <name val="Calibri"/>
      <family val="2"/>
      <scheme val="minor"/>
    </font>
    <font>
      <sz val="10"/>
      <color theme="1"/>
      <name val="Calibri"/>
      <family val="2"/>
      <scheme val="minor"/>
    </font>
    <font>
      <sz val="8"/>
      <color theme="1"/>
      <name val="Calibri"/>
      <family val="2"/>
      <scheme val="minor"/>
    </font>
    <font>
      <sz val="10"/>
      <color theme="1"/>
      <name val="Calibri"/>
      <family val="2"/>
      <scheme val="minor"/>
    </font>
    <font>
      <b/>
      <sz val="14"/>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3"/>
      <color theme="1"/>
      <name val="Calibri"/>
      <family val="2"/>
      <scheme val="minor"/>
    </font>
    <font>
      <b/>
      <sz val="11"/>
      <color rgb="FF0000FF"/>
      <name val="Calibri"/>
      <family val="2"/>
      <scheme val="minor"/>
    </font>
    <font>
      <b/>
      <sz val="14"/>
      <color rgb="FF0000FF"/>
      <name val="Calibri"/>
      <family val="2"/>
      <scheme val="minor"/>
    </font>
    <font>
      <b/>
      <sz val="8"/>
      <color theme="1"/>
      <name val="Calibri"/>
      <family val="2"/>
      <scheme val="minor"/>
    </font>
    <font>
      <b/>
      <sz val="10"/>
      <color theme="1"/>
      <name val="Calibri"/>
      <family val="2"/>
      <scheme val="minor"/>
    </font>
    <font>
      <b/>
      <sz val="11"/>
      <color theme="1"/>
      <name val="Calibri"/>
      <family val="2"/>
    </font>
    <font>
      <b/>
      <vertAlign val="superscript"/>
      <sz val="8"/>
      <color theme="1"/>
      <name val="Calibri"/>
      <family val="2"/>
      <scheme val="minor"/>
    </font>
    <font>
      <b/>
      <vertAlign val="subscript"/>
      <sz val="10"/>
      <color theme="1"/>
      <name val="Calibri"/>
      <family val="2"/>
      <scheme val="minor"/>
    </font>
    <font>
      <sz val="9"/>
      <color indexed="81"/>
      <name val="Tahoma"/>
      <family val="2"/>
    </font>
    <font>
      <b/>
      <sz val="9"/>
      <color indexed="81"/>
      <name val="Tahoma"/>
      <family val="2"/>
    </font>
    <font>
      <sz val="11"/>
      <color rgb="FF0000FF"/>
      <name val="Calibri"/>
      <family val="2"/>
      <scheme val="minor"/>
    </font>
    <font>
      <sz val="11"/>
      <color rgb="FFFF0000"/>
      <name val="Calibri"/>
      <family val="2"/>
      <scheme val="minor"/>
    </font>
    <font>
      <sz val="11"/>
      <color theme="0"/>
      <name val="Calibri"/>
      <family val="2"/>
      <scheme val="minor"/>
    </font>
    <font>
      <b/>
      <sz val="12"/>
      <color rgb="FF0000FF"/>
      <name val="Calibri"/>
      <family val="2"/>
      <scheme val="minor"/>
    </font>
    <font>
      <b/>
      <sz val="11"/>
      <color rgb="FFFF0000"/>
      <name val="Calibri"/>
      <family val="2"/>
      <scheme val="minor"/>
    </font>
  </fonts>
  <fills count="6">
    <fill>
      <patternFill patternType="none"/>
    </fill>
    <fill>
      <patternFill patternType="gray125"/>
    </fill>
    <fill>
      <patternFill patternType="solid">
        <fgColor theme="5"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5" tint="-0.249977111117893"/>
        <bgColor indexed="64"/>
      </patternFill>
    </fill>
  </fills>
  <borders count="2">
    <border>
      <left/>
      <right/>
      <top/>
      <bottom/>
      <diagonal/>
    </border>
    <border>
      <left/>
      <right/>
      <top/>
      <bottom style="thin">
        <color indexed="64"/>
      </bottom>
      <diagonal/>
    </border>
  </borders>
  <cellStyleXfs count="2">
    <xf numFmtId="0" fontId="0" fillId="0" borderId="0"/>
    <xf numFmtId="43" fontId="5" fillId="0" borderId="0" applyFont="0" applyFill="0" applyBorder="0" applyAlignment="0" applyProtection="0"/>
  </cellStyleXfs>
  <cellXfs count="82">
    <xf numFmtId="0" fontId="0" fillId="0" borderId="0" xfId="0"/>
    <xf numFmtId="0" fontId="2" fillId="0" borderId="0" xfId="0" applyFont="1" applyBorder="1" applyAlignment="1">
      <alignment horizontal="center"/>
    </xf>
    <xf numFmtId="14" fontId="2" fillId="0" borderId="0" xfId="0" applyNumberFormat="1" applyFont="1" applyBorder="1" applyAlignment="1">
      <alignment horizontal="center"/>
    </xf>
    <xf numFmtId="0" fontId="2" fillId="0" borderId="0" xfId="0" applyFont="1" applyBorder="1"/>
    <xf numFmtId="1" fontId="3" fillId="0" borderId="0" xfId="0" applyNumberFormat="1" applyFont="1" applyFill="1" applyAlignment="1">
      <alignment horizontal="center"/>
    </xf>
    <xf numFmtId="164" fontId="2" fillId="0" borderId="0" xfId="0" applyNumberFormat="1" applyFont="1" applyBorder="1"/>
    <xf numFmtId="166" fontId="2" fillId="0" borderId="0" xfId="0" applyNumberFormat="1" applyFont="1" applyBorder="1" applyAlignment="1">
      <alignment horizontal="center"/>
    </xf>
    <xf numFmtId="1" fontId="2" fillId="0" borderId="0" xfId="0" applyNumberFormat="1" applyFont="1" applyFill="1" applyAlignment="1">
      <alignment horizontal="center"/>
    </xf>
    <xf numFmtId="2" fontId="2" fillId="0" borderId="0" xfId="0" applyNumberFormat="1" applyFont="1" applyFill="1" applyAlignment="1">
      <alignment horizontal="center"/>
    </xf>
    <xf numFmtId="0" fontId="2" fillId="0" borderId="0" xfId="0" applyFont="1" applyFill="1" applyBorder="1"/>
    <xf numFmtId="166" fontId="3" fillId="0" borderId="0" xfId="0" applyNumberFormat="1" applyFont="1" applyFill="1" applyAlignment="1">
      <alignment horizontal="center"/>
    </xf>
    <xf numFmtId="168" fontId="3" fillId="2" borderId="0" xfId="0" applyNumberFormat="1" applyFont="1" applyFill="1" applyAlignment="1">
      <alignment horizontal="center"/>
    </xf>
    <xf numFmtId="0" fontId="2" fillId="2" borderId="0" xfId="0" applyFont="1" applyFill="1" applyAlignment="1">
      <alignment horizontal="center"/>
    </xf>
    <xf numFmtId="166" fontId="2" fillId="2" borderId="0" xfId="0" applyNumberFormat="1" applyFont="1" applyFill="1" applyAlignment="1">
      <alignment horizontal="center"/>
    </xf>
    <xf numFmtId="1" fontId="3" fillId="2" borderId="0" xfId="0" applyNumberFormat="1" applyFont="1" applyFill="1" applyAlignment="1">
      <alignment horizontal="center"/>
    </xf>
    <xf numFmtId="2" fontId="2" fillId="2" borderId="0" xfId="0" applyNumberFormat="1" applyFont="1" applyFill="1" applyAlignment="1">
      <alignment horizontal="center"/>
    </xf>
    <xf numFmtId="166" fontId="3" fillId="2" borderId="0" xfId="0" applyNumberFormat="1" applyFont="1" applyFill="1" applyAlignment="1">
      <alignment horizontal="center"/>
    </xf>
    <xf numFmtId="0" fontId="0" fillId="2" borderId="0" xfId="0" applyFill="1"/>
    <xf numFmtId="0" fontId="2" fillId="0" borderId="0" xfId="0" applyFont="1" applyFill="1" applyAlignment="1">
      <alignment horizontal="center"/>
    </xf>
    <xf numFmtId="168" fontId="3" fillId="0" borderId="0" xfId="0" applyNumberFormat="1" applyFont="1" applyFill="1" applyAlignment="1">
      <alignment horizontal="center"/>
    </xf>
    <xf numFmtId="166" fontId="2" fillId="0" borderId="0" xfId="0" applyNumberFormat="1" applyFont="1" applyFill="1" applyAlignment="1">
      <alignment horizontal="center"/>
    </xf>
    <xf numFmtId="0" fontId="0" fillId="0" borderId="0" xfId="0" applyFill="1"/>
    <xf numFmtId="1" fontId="0" fillId="0" borderId="0" xfId="0" applyNumberFormat="1" applyFill="1" applyAlignment="1">
      <alignment horizontal="center"/>
    </xf>
    <xf numFmtId="3" fontId="0" fillId="0" borderId="0" xfId="1" applyNumberFormat="1" applyFont="1" applyFill="1" applyAlignment="1">
      <alignment horizontal="center"/>
    </xf>
    <xf numFmtId="3" fontId="0" fillId="0" borderId="0" xfId="1" applyNumberFormat="1" applyFont="1" applyFill="1"/>
    <xf numFmtId="3" fontId="0" fillId="0" borderId="0" xfId="0" applyNumberFormat="1" applyFill="1"/>
    <xf numFmtId="0" fontId="8" fillId="0" borderId="0" xfId="0" applyFont="1" applyFill="1"/>
    <xf numFmtId="0" fontId="10" fillId="0" borderId="0" xfId="0" applyFont="1"/>
    <xf numFmtId="0" fontId="0" fillId="0" borderId="0" xfId="0" applyAlignment="1">
      <alignment wrapText="1"/>
    </xf>
    <xf numFmtId="0" fontId="4" fillId="0" borderId="0" xfId="0" applyFont="1" applyAlignment="1">
      <alignment wrapText="1"/>
    </xf>
    <xf numFmtId="0" fontId="7" fillId="0" borderId="0" xfId="0" applyFont="1" applyBorder="1"/>
    <xf numFmtId="168" fontId="2" fillId="0" borderId="0" xfId="0" applyNumberFormat="1" applyFont="1" applyBorder="1" applyAlignment="1">
      <alignment horizontal="center"/>
    </xf>
    <xf numFmtId="0" fontId="2" fillId="0" borderId="0" xfId="0" applyFont="1" applyBorder="1" applyAlignment="1">
      <alignment horizontal="center" wrapText="1"/>
    </xf>
    <xf numFmtId="49" fontId="2" fillId="0" borderId="0" xfId="0" applyNumberFormat="1" applyFont="1" applyFill="1" applyBorder="1" applyAlignment="1">
      <alignment horizontal="center" textRotation="180"/>
    </xf>
    <xf numFmtId="0" fontId="2" fillId="0" borderId="0" xfId="0" applyFont="1" applyFill="1" applyBorder="1" applyAlignment="1">
      <alignment horizontal="center"/>
    </xf>
    <xf numFmtId="0" fontId="2" fillId="0" borderId="0" xfId="0" applyFont="1" applyBorder="1" applyAlignment="1">
      <alignment horizontal="right"/>
    </xf>
    <xf numFmtId="0" fontId="2" fillId="3" borderId="0" xfId="0" applyFont="1" applyFill="1" applyBorder="1" applyAlignment="1">
      <alignment horizontal="center"/>
    </xf>
    <xf numFmtId="168" fontId="2" fillId="3" borderId="0" xfId="0" applyNumberFormat="1" applyFont="1" applyFill="1" applyBorder="1" applyAlignment="1">
      <alignment horizontal="center"/>
    </xf>
    <xf numFmtId="2" fontId="2" fillId="3" borderId="0" xfId="0" applyNumberFormat="1" applyFont="1" applyFill="1" applyBorder="1" applyAlignment="1">
      <alignment horizontal="center"/>
    </xf>
    <xf numFmtId="167" fontId="2" fillId="3" borderId="0" xfId="0" applyNumberFormat="1" applyFont="1" applyFill="1" applyBorder="1" applyAlignment="1">
      <alignment horizontal="center"/>
    </xf>
    <xf numFmtId="0" fontId="2" fillId="3" borderId="0" xfId="0" applyFont="1" applyFill="1" applyBorder="1"/>
    <xf numFmtId="164" fontId="2" fillId="3" borderId="0" xfId="0" applyNumberFormat="1" applyFont="1" applyFill="1" applyBorder="1" applyAlignment="1">
      <alignment horizontal="center"/>
    </xf>
    <xf numFmtId="0" fontId="9" fillId="0" borderId="0" xfId="0" applyFont="1" applyBorder="1"/>
    <xf numFmtId="0" fontId="6" fillId="0" borderId="0" xfId="0" applyFont="1" applyFill="1" applyAlignment="1">
      <alignment horizontal="center" wrapText="1"/>
    </xf>
    <xf numFmtId="3" fontId="0" fillId="0" borderId="0" xfId="0" applyNumberFormat="1" applyFill="1" applyAlignment="1">
      <alignment horizontal="center"/>
    </xf>
    <xf numFmtId="0" fontId="0" fillId="0" borderId="0" xfId="0" applyFill="1" applyAlignment="1">
      <alignment horizontal="center"/>
    </xf>
    <xf numFmtId="0" fontId="2" fillId="0" borderId="0" xfId="0" applyFont="1" applyAlignment="1">
      <alignment wrapText="1"/>
    </xf>
    <xf numFmtId="165" fontId="12" fillId="0" borderId="0" xfId="0" applyNumberFormat="1" applyFont="1" applyFill="1" applyAlignment="1">
      <alignment horizontal="center"/>
    </xf>
    <xf numFmtId="0" fontId="11" fillId="0" borderId="0" xfId="0" applyFont="1" applyFill="1" applyAlignment="1">
      <alignment horizontal="center"/>
    </xf>
    <xf numFmtId="0" fontId="12" fillId="0" borderId="0" xfId="0" applyFont="1" applyFill="1" applyAlignment="1">
      <alignment horizontal="center"/>
    </xf>
    <xf numFmtId="168" fontId="3" fillId="0" borderId="0" xfId="0" applyNumberFormat="1" applyFont="1" applyFill="1" applyAlignment="1">
      <alignment horizontal="center" wrapText="1"/>
    </xf>
    <xf numFmtId="1" fontId="2" fillId="0" borderId="0" xfId="0" applyNumberFormat="1" applyFont="1" applyFill="1" applyAlignment="1">
      <alignment horizontal="center" wrapText="1"/>
    </xf>
    <xf numFmtId="166" fontId="2" fillId="0" borderId="0" xfId="0" applyNumberFormat="1" applyFont="1" applyFill="1" applyAlignment="1">
      <alignment horizontal="center" wrapText="1"/>
    </xf>
    <xf numFmtId="1" fontId="3" fillId="0" borderId="0" xfId="0" applyNumberFormat="1" applyFont="1" applyFill="1" applyAlignment="1">
      <alignment horizontal="center" wrapText="1"/>
    </xf>
    <xf numFmtId="0" fontId="1" fillId="0" borderId="0" xfId="0" applyFont="1" applyFill="1" applyAlignment="1">
      <alignment horizontal="center" wrapText="1"/>
    </xf>
    <xf numFmtId="164" fontId="3" fillId="0" borderId="0" xfId="0" applyNumberFormat="1" applyFont="1" applyFill="1" applyAlignment="1">
      <alignment horizontal="center" wrapText="1"/>
    </xf>
    <xf numFmtId="166" fontId="3" fillId="0" borderId="0" xfId="0" applyNumberFormat="1" applyFont="1" applyFill="1" applyAlignment="1">
      <alignment horizontal="center" wrapText="1"/>
    </xf>
    <xf numFmtId="168" fontId="2" fillId="0" borderId="0" xfId="0" applyNumberFormat="1" applyFont="1" applyFill="1" applyBorder="1" applyAlignment="1">
      <alignment horizontal="center"/>
    </xf>
    <xf numFmtId="2" fontId="3" fillId="0" borderId="0" xfId="0" applyNumberFormat="1" applyFont="1" applyFill="1" applyAlignment="1">
      <alignment horizontal="center" wrapText="1"/>
    </xf>
    <xf numFmtId="164" fontId="2" fillId="4" borderId="0" xfId="0" applyNumberFormat="1" applyFont="1" applyFill="1" applyBorder="1" applyAlignment="1">
      <alignment horizontal="center"/>
    </xf>
    <xf numFmtId="166" fontId="2" fillId="4" borderId="0" xfId="0" applyNumberFormat="1" applyFont="1" applyFill="1" applyBorder="1" applyAlignment="1">
      <alignment horizontal="center"/>
    </xf>
    <xf numFmtId="0" fontId="2" fillId="4" borderId="0" xfId="0" applyFont="1" applyFill="1" applyBorder="1" applyAlignment="1">
      <alignment horizontal="center"/>
    </xf>
    <xf numFmtId="2" fontId="2" fillId="4" borderId="0" xfId="0" applyNumberFormat="1" applyFont="1" applyFill="1" applyBorder="1" applyAlignment="1">
      <alignment horizontal="center"/>
    </xf>
    <xf numFmtId="167" fontId="2" fillId="4" borderId="0" xfId="0" applyNumberFormat="1" applyFont="1" applyFill="1" applyBorder="1" applyAlignment="1">
      <alignment horizontal="center"/>
    </xf>
    <xf numFmtId="1" fontId="0" fillId="0" borderId="0" xfId="0" applyNumberFormat="1" applyFill="1" applyAlignment="1">
      <alignment horizontal="right" indent="1"/>
    </xf>
    <xf numFmtId="1" fontId="18" fillId="0" borderId="0" xfId="0" applyNumberFormat="1" applyFont="1" applyFill="1" applyAlignment="1">
      <alignment horizontal="center"/>
    </xf>
    <xf numFmtId="0" fontId="18" fillId="0" borderId="0" xfId="0" applyFont="1" applyFill="1" applyAlignment="1">
      <alignment horizontal="right"/>
    </xf>
    <xf numFmtId="0" fontId="19" fillId="0" borderId="0" xfId="0" applyFont="1" applyAlignment="1">
      <alignment wrapText="1"/>
    </xf>
    <xf numFmtId="0" fontId="20" fillId="5" borderId="0" xfId="0" applyFont="1" applyFill="1" applyAlignment="1">
      <alignment wrapText="1"/>
    </xf>
    <xf numFmtId="0" fontId="0" fillId="0" borderId="0" xfId="0" applyAlignment="1"/>
    <xf numFmtId="0" fontId="6" fillId="0" borderId="1" xfId="0" applyFont="1" applyBorder="1" applyAlignment="1">
      <alignment horizontal="center"/>
    </xf>
    <xf numFmtId="0" fontId="7" fillId="0" borderId="0" xfId="0" applyFont="1"/>
    <xf numFmtId="0" fontId="21" fillId="0" borderId="0" xfId="0" applyFont="1"/>
    <xf numFmtId="3" fontId="0" fillId="0" borderId="0" xfId="0" applyNumberFormat="1"/>
    <xf numFmtId="0" fontId="22" fillId="0" borderId="0" xfId="0" applyFont="1" applyFill="1"/>
    <xf numFmtId="0" fontId="6" fillId="0" borderId="0" xfId="0" applyFont="1" applyAlignment="1">
      <alignment horizontal="center" vertical="center" wrapText="1"/>
    </xf>
    <xf numFmtId="0" fontId="12" fillId="0" borderId="0" xfId="0" applyFont="1" applyFill="1" applyAlignment="1">
      <alignment horizontal="center" wrapText="1"/>
    </xf>
    <xf numFmtId="0" fontId="6" fillId="0" borderId="0" xfId="0" applyFont="1" applyFill="1" applyAlignment="1">
      <alignment horizontal="center" wrapText="1"/>
    </xf>
    <xf numFmtId="0" fontId="12" fillId="0" borderId="0" xfId="0" applyFont="1" applyFill="1" applyAlignment="1">
      <alignment horizontal="center"/>
    </xf>
    <xf numFmtId="0" fontId="6" fillId="0" borderId="0" xfId="0" applyFont="1" applyFill="1" applyAlignment="1">
      <alignment horizontal="center"/>
    </xf>
    <xf numFmtId="0" fontId="6" fillId="0" borderId="0" xfId="0" applyFont="1" applyBorder="1" applyAlignment="1">
      <alignment horizontal="center"/>
    </xf>
    <xf numFmtId="0" fontId="6" fillId="4" borderId="0" xfId="0" applyFon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Animas River at Farmington Gage (RK 190) </a:t>
            </a:r>
            <a:br>
              <a:rPr lang="en-US" sz="1100"/>
            </a:br>
            <a:r>
              <a:rPr lang="en-US" sz="1100"/>
              <a:t>Aug 26-27, 2015</a:t>
            </a:r>
          </a:p>
        </c:rich>
      </c:tx>
      <c:layout>
        <c:manualLayout>
          <c:xMode val="edge"/>
          <c:yMode val="edge"/>
          <c:x val="0.20938188976377953"/>
          <c:y val="1.3888888888888888E-2"/>
        </c:manualLayout>
      </c:layout>
      <c:overlay val="0"/>
      <c:spPr>
        <a:noFill/>
        <a:ln>
          <a:noFill/>
        </a:ln>
        <a:effectLst/>
      </c:spPr>
    </c:title>
    <c:autoTitleDeleted val="0"/>
    <c:plotArea>
      <c:layout>
        <c:manualLayout>
          <c:layoutTarget val="inner"/>
          <c:xMode val="edge"/>
          <c:yMode val="edge"/>
          <c:x val="0.18642162893700787"/>
          <c:y val="0.16673629337999415"/>
          <c:w val="0.71459235564304457"/>
          <c:h val="0.7086646981627297"/>
        </c:manualLayout>
      </c:layout>
      <c:scatterChart>
        <c:scatterStyle val="smoothMarker"/>
        <c:varyColors val="0"/>
        <c:ser>
          <c:idx val="0"/>
          <c:order val="0"/>
          <c:spPr>
            <a:ln w="19050" cap="rnd">
              <a:solidFill>
                <a:schemeClr val="accent1">
                  <a:lumMod val="50000"/>
                </a:schemeClr>
              </a:solidFill>
              <a:round/>
            </a:ln>
            <a:effectLst/>
          </c:spPr>
          <c:marker>
            <c:symbol val="none"/>
          </c:marker>
          <c:xVal>
            <c:numRef>
              <c:f>'Animas at Farm '!$A$4:$A$95</c:f>
              <c:numCache>
                <c:formatCode>m/d/yy\ h:mm;@</c:formatCode>
                <c:ptCount val="92"/>
                <c:pt idx="0">
                  <c:v>42242.916666666664</c:v>
                </c:pt>
                <c:pt idx="1">
                  <c:v>42242.927083333336</c:v>
                </c:pt>
                <c:pt idx="2">
                  <c:v>42242.937500057873</c:v>
                </c:pt>
                <c:pt idx="3">
                  <c:v>42242.94791678241</c:v>
                </c:pt>
                <c:pt idx="4">
                  <c:v>42242.958333506947</c:v>
                </c:pt>
                <c:pt idx="5">
                  <c:v>42242.968750231485</c:v>
                </c:pt>
                <c:pt idx="6">
                  <c:v>42242.979166956022</c:v>
                </c:pt>
                <c:pt idx="7">
                  <c:v>42242.989583680559</c:v>
                </c:pt>
                <c:pt idx="8">
                  <c:v>42243.000000405096</c:v>
                </c:pt>
                <c:pt idx="9">
                  <c:v>42243.010417129626</c:v>
                </c:pt>
                <c:pt idx="10">
                  <c:v>42243.020833854163</c:v>
                </c:pt>
                <c:pt idx="11">
                  <c:v>42243.031250578701</c:v>
                </c:pt>
                <c:pt idx="12">
                  <c:v>42243.041667303238</c:v>
                </c:pt>
                <c:pt idx="13">
                  <c:v>42243.052084027775</c:v>
                </c:pt>
                <c:pt idx="14">
                  <c:v>42243.062500752312</c:v>
                </c:pt>
                <c:pt idx="15">
                  <c:v>42243.072917476849</c:v>
                </c:pt>
                <c:pt idx="16">
                  <c:v>42243.083334201387</c:v>
                </c:pt>
                <c:pt idx="17">
                  <c:v>42243.093750925924</c:v>
                </c:pt>
                <c:pt idx="18">
                  <c:v>42243.104167650461</c:v>
                </c:pt>
                <c:pt idx="19">
                  <c:v>42243.114584374998</c:v>
                </c:pt>
                <c:pt idx="20">
                  <c:v>42243.125001099535</c:v>
                </c:pt>
                <c:pt idx="21">
                  <c:v>42243.135417824073</c:v>
                </c:pt>
                <c:pt idx="22">
                  <c:v>42243.14583454861</c:v>
                </c:pt>
                <c:pt idx="23">
                  <c:v>42243.156251273147</c:v>
                </c:pt>
                <c:pt idx="24">
                  <c:v>42243.166667997684</c:v>
                </c:pt>
                <c:pt idx="25">
                  <c:v>42243.177084722221</c:v>
                </c:pt>
                <c:pt idx="26">
                  <c:v>42243.187501446759</c:v>
                </c:pt>
                <c:pt idx="27">
                  <c:v>42243.197918171296</c:v>
                </c:pt>
                <c:pt idx="28">
                  <c:v>42243.208334895833</c:v>
                </c:pt>
                <c:pt idx="29">
                  <c:v>42243.21875162037</c:v>
                </c:pt>
                <c:pt idx="30">
                  <c:v>42243.229168344908</c:v>
                </c:pt>
                <c:pt idx="31">
                  <c:v>42243.239585069445</c:v>
                </c:pt>
                <c:pt idx="32">
                  <c:v>42243.250001793982</c:v>
                </c:pt>
                <c:pt idx="33">
                  <c:v>42243.260418518519</c:v>
                </c:pt>
                <c:pt idx="34">
                  <c:v>42243.270835243056</c:v>
                </c:pt>
                <c:pt idx="35">
                  <c:v>42243.281251967594</c:v>
                </c:pt>
                <c:pt idx="36">
                  <c:v>42243.291668692131</c:v>
                </c:pt>
                <c:pt idx="37">
                  <c:v>42243.302085416668</c:v>
                </c:pt>
                <c:pt idx="38">
                  <c:v>42243.312502141205</c:v>
                </c:pt>
                <c:pt idx="39">
                  <c:v>42243.322918865742</c:v>
                </c:pt>
                <c:pt idx="40">
                  <c:v>42243.33333559028</c:v>
                </c:pt>
                <c:pt idx="41">
                  <c:v>42243.343752314817</c:v>
                </c:pt>
                <c:pt idx="42">
                  <c:v>42243.354169039354</c:v>
                </c:pt>
                <c:pt idx="43">
                  <c:v>42243.364585763891</c:v>
                </c:pt>
                <c:pt idx="44">
                  <c:v>42243.375002488428</c:v>
                </c:pt>
                <c:pt idx="45">
                  <c:v>42243.385419212966</c:v>
                </c:pt>
                <c:pt idx="46">
                  <c:v>42243.395835937503</c:v>
                </c:pt>
                <c:pt idx="47">
                  <c:v>42243.40625266204</c:v>
                </c:pt>
                <c:pt idx="48">
                  <c:v>42243.416669386577</c:v>
                </c:pt>
                <c:pt idx="49">
                  <c:v>42243.427086111114</c:v>
                </c:pt>
                <c:pt idx="50">
                  <c:v>42243.437502835652</c:v>
                </c:pt>
                <c:pt idx="51">
                  <c:v>42243.447919560182</c:v>
                </c:pt>
                <c:pt idx="52">
                  <c:v>42243.458336284719</c:v>
                </c:pt>
                <c:pt idx="53">
                  <c:v>42243.468753009256</c:v>
                </c:pt>
                <c:pt idx="54">
                  <c:v>42243.479169733793</c:v>
                </c:pt>
                <c:pt idx="55">
                  <c:v>42243.48958645833</c:v>
                </c:pt>
                <c:pt idx="56">
                  <c:v>42243.500003182868</c:v>
                </c:pt>
                <c:pt idx="57">
                  <c:v>42243.510419907405</c:v>
                </c:pt>
                <c:pt idx="58">
                  <c:v>42243.520836631942</c:v>
                </c:pt>
                <c:pt idx="59">
                  <c:v>42243.531253356479</c:v>
                </c:pt>
                <c:pt idx="60">
                  <c:v>42243.541670081016</c:v>
                </c:pt>
                <c:pt idx="61">
                  <c:v>42243.552086805554</c:v>
                </c:pt>
                <c:pt idx="62">
                  <c:v>42243.562503530091</c:v>
                </c:pt>
                <c:pt idx="63">
                  <c:v>42243.572920254628</c:v>
                </c:pt>
                <c:pt idx="64">
                  <c:v>42243.583336979165</c:v>
                </c:pt>
                <c:pt idx="65">
                  <c:v>42243.593753703703</c:v>
                </c:pt>
                <c:pt idx="66">
                  <c:v>42243.60417042824</c:v>
                </c:pt>
                <c:pt idx="67">
                  <c:v>42243.614587152777</c:v>
                </c:pt>
                <c:pt idx="68">
                  <c:v>42243.625003877314</c:v>
                </c:pt>
                <c:pt idx="69">
                  <c:v>42243.635420601851</c:v>
                </c:pt>
                <c:pt idx="70">
                  <c:v>42243.645837326389</c:v>
                </c:pt>
                <c:pt idx="71">
                  <c:v>42243.656254050926</c:v>
                </c:pt>
                <c:pt idx="72">
                  <c:v>42243.666670775463</c:v>
                </c:pt>
                <c:pt idx="73">
                  <c:v>42243.6770875</c:v>
                </c:pt>
                <c:pt idx="74">
                  <c:v>42243.687504224537</c:v>
                </c:pt>
                <c:pt idx="75">
                  <c:v>42243.697920949075</c:v>
                </c:pt>
                <c:pt idx="76">
                  <c:v>42243.708337673612</c:v>
                </c:pt>
                <c:pt idx="77">
                  <c:v>42243.718754398149</c:v>
                </c:pt>
                <c:pt idx="78">
                  <c:v>42243.729171122686</c:v>
                </c:pt>
                <c:pt idx="79">
                  <c:v>42243.739587847223</c:v>
                </c:pt>
                <c:pt idx="80">
                  <c:v>42243.750004571761</c:v>
                </c:pt>
                <c:pt idx="81">
                  <c:v>42243.760421296298</c:v>
                </c:pt>
                <c:pt idx="82">
                  <c:v>42243.770838020835</c:v>
                </c:pt>
                <c:pt idx="83">
                  <c:v>42243.781254745372</c:v>
                </c:pt>
                <c:pt idx="84">
                  <c:v>42243.791671469909</c:v>
                </c:pt>
                <c:pt idx="85">
                  <c:v>42243.802088194447</c:v>
                </c:pt>
                <c:pt idx="86">
                  <c:v>42243.812504918984</c:v>
                </c:pt>
                <c:pt idx="87">
                  <c:v>42243.822921643521</c:v>
                </c:pt>
                <c:pt idx="88">
                  <c:v>42243.833338368058</c:v>
                </c:pt>
                <c:pt idx="89">
                  <c:v>42243.843755092596</c:v>
                </c:pt>
                <c:pt idx="90">
                  <c:v>42243.854171817133</c:v>
                </c:pt>
                <c:pt idx="91">
                  <c:v>42243.86458854167</c:v>
                </c:pt>
              </c:numCache>
            </c:numRef>
          </c:xVal>
          <c:yVal>
            <c:numRef>
              <c:f>'Animas at Farm '!$C$4:$C$95</c:f>
              <c:numCache>
                <c:formatCode>0.000</c:formatCode>
                <c:ptCount val="92"/>
                <c:pt idx="0">
                  <c:v>4.0210140000000001</c:v>
                </c:pt>
                <c:pt idx="1">
                  <c:v>63.996419999999993</c:v>
                </c:pt>
                <c:pt idx="2">
                  <c:v>100.52534999999999</c:v>
                </c:pt>
                <c:pt idx="3">
                  <c:v>137.90378999999999</c:v>
                </c:pt>
                <c:pt idx="4">
                  <c:v>150.36327</c:v>
                </c:pt>
                <c:pt idx="5">
                  <c:v>148.66424999999998</c:v>
                </c:pt>
                <c:pt idx="6">
                  <c:v>141.86816999999999</c:v>
                </c:pt>
                <c:pt idx="7">
                  <c:v>132.24038999999999</c:v>
                </c:pt>
                <c:pt idx="8">
                  <c:v>120.91359</c:v>
                </c:pt>
                <c:pt idx="9">
                  <c:v>108.73728</c:v>
                </c:pt>
                <c:pt idx="10">
                  <c:v>109.30362</c:v>
                </c:pt>
                <c:pt idx="11">
                  <c:v>114.40067999999999</c:v>
                </c:pt>
                <c:pt idx="12">
                  <c:v>109.86995999999999</c:v>
                </c:pt>
                <c:pt idx="13">
                  <c:v>101.09169</c:v>
                </c:pt>
                <c:pt idx="14">
                  <c:v>93.162929999999989</c:v>
                </c:pt>
                <c:pt idx="15">
                  <c:v>83.81832</c:v>
                </c:pt>
                <c:pt idx="16">
                  <c:v>75.889559999999989</c:v>
                </c:pt>
                <c:pt idx="17">
                  <c:v>67.960799999999992</c:v>
                </c:pt>
                <c:pt idx="18">
                  <c:v>61.731059999999999</c:v>
                </c:pt>
                <c:pt idx="19">
                  <c:v>56.350829999999995</c:v>
                </c:pt>
                <c:pt idx="20">
                  <c:v>50.687429999999999</c:v>
                </c:pt>
                <c:pt idx="21">
                  <c:v>47.006219999999999</c:v>
                </c:pt>
                <c:pt idx="22">
                  <c:v>43.608179999999997</c:v>
                </c:pt>
                <c:pt idx="23">
                  <c:v>41.342819999999996</c:v>
                </c:pt>
                <c:pt idx="24">
                  <c:v>37.661609999999996</c:v>
                </c:pt>
                <c:pt idx="25">
                  <c:v>34.54674</c:v>
                </c:pt>
                <c:pt idx="26">
                  <c:v>33.130890000000001</c:v>
                </c:pt>
                <c:pt idx="27">
                  <c:v>30.582359999999998</c:v>
                </c:pt>
                <c:pt idx="28">
                  <c:v>28.600169999999999</c:v>
                </c:pt>
                <c:pt idx="29">
                  <c:v>26.759564999999998</c:v>
                </c:pt>
                <c:pt idx="30">
                  <c:v>25.570250999999999</c:v>
                </c:pt>
                <c:pt idx="31">
                  <c:v>24.692423999999999</c:v>
                </c:pt>
                <c:pt idx="32">
                  <c:v>23.276574</c:v>
                </c:pt>
                <c:pt idx="33">
                  <c:v>22.427063999999998</c:v>
                </c:pt>
                <c:pt idx="34">
                  <c:v>21.351018</c:v>
                </c:pt>
                <c:pt idx="35">
                  <c:v>20.812994999999997</c:v>
                </c:pt>
                <c:pt idx="36">
                  <c:v>20.020118999999998</c:v>
                </c:pt>
                <c:pt idx="37">
                  <c:v>19.510413</c:v>
                </c:pt>
                <c:pt idx="38">
                  <c:v>19.000706999999998</c:v>
                </c:pt>
                <c:pt idx="39">
                  <c:v>18.236148</c:v>
                </c:pt>
                <c:pt idx="40">
                  <c:v>18.009612000000001</c:v>
                </c:pt>
                <c:pt idx="41">
                  <c:v>17.27337</c:v>
                </c:pt>
                <c:pt idx="42">
                  <c:v>16.791981</c:v>
                </c:pt>
                <c:pt idx="43">
                  <c:v>16.310592</c:v>
                </c:pt>
                <c:pt idx="44">
                  <c:v>16.084056</c:v>
                </c:pt>
                <c:pt idx="45">
                  <c:v>15.630984</c:v>
                </c:pt>
                <c:pt idx="46">
                  <c:v>14.724839999999999</c:v>
                </c:pt>
                <c:pt idx="47">
                  <c:v>14.951376</c:v>
                </c:pt>
                <c:pt idx="48">
                  <c:v>14.951376</c:v>
                </c:pt>
                <c:pt idx="49">
                  <c:v>14.554938</c:v>
                </c:pt>
                <c:pt idx="50">
                  <c:v>14.385035999999999</c:v>
                </c:pt>
                <c:pt idx="51">
                  <c:v>14.385035999999999</c:v>
                </c:pt>
                <c:pt idx="52">
                  <c:v>14.300084999999999</c:v>
                </c:pt>
                <c:pt idx="53">
                  <c:v>14.300084999999999</c:v>
                </c:pt>
                <c:pt idx="54">
                  <c:v>14.300084999999999</c:v>
                </c:pt>
                <c:pt idx="55">
                  <c:v>14.215133999999999</c:v>
                </c:pt>
                <c:pt idx="56">
                  <c:v>14.215133999999999</c:v>
                </c:pt>
                <c:pt idx="57">
                  <c:v>14.215133999999999</c:v>
                </c:pt>
                <c:pt idx="58">
                  <c:v>14.130182999999999</c:v>
                </c:pt>
                <c:pt idx="59">
                  <c:v>14.045231999999999</c:v>
                </c:pt>
                <c:pt idx="60">
                  <c:v>14.045231999999999</c:v>
                </c:pt>
                <c:pt idx="61">
                  <c:v>13.960280999999998</c:v>
                </c:pt>
                <c:pt idx="62">
                  <c:v>13.87533</c:v>
                </c:pt>
                <c:pt idx="63">
                  <c:v>13.648793999999999</c:v>
                </c:pt>
                <c:pt idx="64">
                  <c:v>13.648793999999999</c:v>
                </c:pt>
                <c:pt idx="65">
                  <c:v>13.648793999999999</c:v>
                </c:pt>
                <c:pt idx="66">
                  <c:v>13.450574999999999</c:v>
                </c:pt>
                <c:pt idx="67">
                  <c:v>13.648793999999999</c:v>
                </c:pt>
                <c:pt idx="68">
                  <c:v>13.450574999999999</c:v>
                </c:pt>
                <c:pt idx="69">
                  <c:v>13.224038999999999</c:v>
                </c:pt>
                <c:pt idx="70">
                  <c:v>12.799284</c:v>
                </c:pt>
                <c:pt idx="71">
                  <c:v>12.799284</c:v>
                </c:pt>
                <c:pt idx="72">
                  <c:v>12.402845999999998</c:v>
                </c:pt>
                <c:pt idx="73">
                  <c:v>12.402845999999998</c:v>
                </c:pt>
                <c:pt idx="74">
                  <c:v>12.204626999999999</c:v>
                </c:pt>
                <c:pt idx="75">
                  <c:v>11.978090999999999</c:v>
                </c:pt>
                <c:pt idx="76">
                  <c:v>11.779871999999999</c:v>
                </c:pt>
                <c:pt idx="77">
                  <c:v>12.204626999999999</c:v>
                </c:pt>
                <c:pt idx="78">
                  <c:v>11.978090999999999</c:v>
                </c:pt>
                <c:pt idx="79">
                  <c:v>11.779871999999999</c:v>
                </c:pt>
                <c:pt idx="80">
                  <c:v>11.581652999999999</c:v>
                </c:pt>
                <c:pt idx="81">
                  <c:v>11.383433999999999</c:v>
                </c:pt>
                <c:pt idx="82">
                  <c:v>11.581652999999999</c:v>
                </c:pt>
                <c:pt idx="83">
                  <c:v>11.383433999999999</c:v>
                </c:pt>
                <c:pt idx="84">
                  <c:v>11.581652999999999</c:v>
                </c:pt>
                <c:pt idx="85">
                  <c:v>11.581652999999999</c:v>
                </c:pt>
                <c:pt idx="86">
                  <c:v>11.978090999999999</c:v>
                </c:pt>
                <c:pt idx="87">
                  <c:v>12.204626999999999</c:v>
                </c:pt>
                <c:pt idx="88">
                  <c:v>12.204626999999999</c:v>
                </c:pt>
                <c:pt idx="89">
                  <c:v>11.978090999999999</c:v>
                </c:pt>
                <c:pt idx="90">
                  <c:v>12.204626999999999</c:v>
                </c:pt>
                <c:pt idx="91">
                  <c:v>12.204626999999999</c:v>
                </c:pt>
              </c:numCache>
            </c:numRef>
          </c:yVal>
          <c:smooth val="1"/>
          <c:extLst>
            <c:ext xmlns:c16="http://schemas.microsoft.com/office/drawing/2014/chart" uri="{C3380CC4-5D6E-409C-BE32-E72D297353CC}">
              <c16:uniqueId val="{00000003-7B07-4A27-A36C-6B01559698C1}"/>
            </c:ext>
          </c:extLst>
        </c:ser>
        <c:ser>
          <c:idx val="1"/>
          <c:order val="1"/>
          <c:tx>
            <c:v>Water Sample</c:v>
          </c:tx>
          <c:spPr>
            <a:ln w="19050" cap="rnd">
              <a:noFill/>
              <a:round/>
            </a:ln>
            <a:effectLst/>
          </c:spPr>
          <c:marker>
            <c:symbol val="circle"/>
            <c:size val="9"/>
            <c:spPr>
              <a:solidFill>
                <a:schemeClr val="accent4">
                  <a:lumMod val="60000"/>
                  <a:lumOff val="40000"/>
                </a:schemeClr>
              </a:solidFill>
              <a:ln w="9525">
                <a:solidFill>
                  <a:schemeClr val="tx1">
                    <a:lumMod val="75000"/>
                    <a:lumOff val="25000"/>
                  </a:schemeClr>
                </a:solidFill>
              </a:ln>
              <a:effectLst/>
            </c:spPr>
          </c:marker>
          <c:xVal>
            <c:numRef>
              <c:f>'Animas at Farm '!$A$53</c:f>
              <c:numCache>
                <c:formatCode>m/d/yy\ h:mm;@</c:formatCode>
                <c:ptCount val="1"/>
                <c:pt idx="0">
                  <c:v>42243.427086111114</c:v>
                </c:pt>
              </c:numCache>
            </c:numRef>
          </c:xVal>
          <c:yVal>
            <c:numRef>
              <c:f>'Animas at Farm '!$C$53</c:f>
              <c:numCache>
                <c:formatCode>0.000</c:formatCode>
                <c:ptCount val="1"/>
                <c:pt idx="0">
                  <c:v>14.554938</c:v>
                </c:pt>
              </c:numCache>
            </c:numRef>
          </c:yVal>
          <c:smooth val="1"/>
          <c:extLst>
            <c:ext xmlns:c16="http://schemas.microsoft.com/office/drawing/2014/chart" uri="{C3380CC4-5D6E-409C-BE32-E72D297353CC}">
              <c16:uniqueId val="{00000005-7B07-4A27-A36C-6B01559698C1}"/>
            </c:ext>
          </c:extLst>
        </c:ser>
        <c:dLbls>
          <c:showLegendKey val="0"/>
          <c:showVal val="0"/>
          <c:showCatName val="0"/>
          <c:showSerName val="0"/>
          <c:showPercent val="0"/>
          <c:showBubbleSize val="0"/>
        </c:dLbls>
        <c:axId val="754279856"/>
        <c:axId val="754280512"/>
      </c:scatterChart>
      <c:valAx>
        <c:axId val="754279856"/>
        <c:scaling>
          <c:orientation val="minMax"/>
          <c:max val="42243.75"/>
          <c:min val="42242.75"/>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54280512"/>
        <c:crosses val="autoZero"/>
        <c:crossBetween val="midCat"/>
        <c:majorUnit val="0.25"/>
        <c:minorUnit val="4.1666660000000015E-2"/>
      </c:valAx>
      <c:valAx>
        <c:axId val="754280512"/>
        <c:scaling>
          <c:orientation val="minMax"/>
          <c:max val="200"/>
          <c:min val="0"/>
        </c:scaling>
        <c:delete val="0"/>
        <c:axPos val="l"/>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Streamflow (m</a:t>
                </a:r>
                <a:r>
                  <a:rPr lang="en-US" baseline="30000"/>
                  <a:t>3</a:t>
                </a:r>
                <a:r>
                  <a:rPr lang="en-US"/>
                  <a:t>/s)</a:t>
                </a:r>
              </a:p>
            </c:rich>
          </c:tx>
          <c:layout>
            <c:manualLayout>
              <c:xMode val="edge"/>
              <c:yMode val="edge"/>
              <c:x val="2.5000000000000001E-2"/>
              <c:y val="0.28589129483814518"/>
            </c:manualLayout>
          </c:layout>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54279856"/>
        <c:crosses val="autoZero"/>
        <c:crossBetween val="midCat"/>
      </c:valAx>
    </c:plotArea>
    <c:legend>
      <c:legendPos val="t"/>
      <c:legendEntry>
        <c:idx val="0"/>
        <c:delete val="1"/>
      </c:legendEntry>
      <c:layout>
        <c:manualLayout>
          <c:xMode val="edge"/>
          <c:yMode val="edge"/>
          <c:x val="0.49950765529308838"/>
          <c:y val="0.28175925925925926"/>
          <c:w val="0.25654024496937883"/>
          <c:h val="8.9331802274715655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050"/>
              <a:t>Mass in the lower Animas River (RK 132-190)</a:t>
            </a:r>
          </a:p>
        </c:rich>
      </c:tx>
      <c:layout>
        <c:manualLayout>
          <c:xMode val="edge"/>
          <c:yMode val="edge"/>
          <c:x val="0.25826302729528539"/>
          <c:y val="3.70370370370370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lumMod val="60000"/>
                <a:lumOff val="40000"/>
              </a:schemeClr>
            </a:solidFill>
            <a:ln>
              <a:noFill/>
            </a:ln>
            <a:effectLst/>
          </c:spPr>
          <c:invertIfNegative val="0"/>
          <c:dLbls>
            <c:dLbl>
              <c:idx val="0"/>
              <c:layout>
                <c:manualLayout>
                  <c:x val="0.14814811214442691"/>
                  <c:y val="4.166666666666664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534-4FE6-BDF2-2F6CA85F74D3}"/>
                </c:ext>
              </c:extLst>
            </c:dLbl>
            <c:dLbl>
              <c:idx val="1"/>
              <c:layout>
                <c:manualLayout>
                  <c:x val="2.1604933021062259E-2"/>
                  <c:y val="-6.01851851851851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534-4FE6-BDF2-2F6CA85F74D3}"/>
                </c:ext>
              </c:extLst>
            </c:dLbl>
            <c:dLbl>
              <c:idx val="2"/>
              <c:layout>
                <c:manualLayout>
                  <c:x val="1.5432095015044356E-2"/>
                  <c:y val="-5.0925925925925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534-4FE6-BDF2-2F6CA85F74D3}"/>
                </c:ext>
              </c:extLst>
            </c:dLbl>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'Animas at Farm '!$E$102:$E$104</c:f>
              <c:strCache>
                <c:ptCount val="3"/>
                <c:pt idx="0">
                  <c:v>Aug 27, 2015 Storm Total</c:v>
                </c:pt>
                <c:pt idx="1">
                  <c:v>Transported During GKM Plume</c:v>
                </c:pt>
                <c:pt idx="2">
                  <c:v>Deposited during GKM Plume</c:v>
                </c:pt>
              </c:strCache>
            </c:strRef>
          </c:cat>
          <c:val>
            <c:numRef>
              <c:f>'Animas at Farm '!$F$102:$F$104</c:f>
              <c:numCache>
                <c:formatCode>#,##0</c:formatCode>
                <c:ptCount val="3"/>
                <c:pt idx="0">
                  <c:v>1300000</c:v>
                </c:pt>
                <c:pt idx="1">
                  <c:v>53000</c:v>
                </c:pt>
                <c:pt idx="2">
                  <c:v>26600</c:v>
                </c:pt>
              </c:numCache>
            </c:numRef>
          </c:val>
          <c:extLst>
            <c:ext xmlns:c16="http://schemas.microsoft.com/office/drawing/2014/chart" uri="{C3380CC4-5D6E-409C-BE32-E72D297353CC}">
              <c16:uniqueId val="{00000000-B662-46A7-BEE6-E8D5150CBC63}"/>
            </c:ext>
          </c:extLst>
        </c:ser>
        <c:dLbls>
          <c:showLegendKey val="0"/>
          <c:showVal val="0"/>
          <c:showCatName val="0"/>
          <c:showSerName val="0"/>
          <c:showPercent val="0"/>
          <c:showBubbleSize val="0"/>
        </c:dLbls>
        <c:gapWidth val="219"/>
        <c:overlap val="-27"/>
        <c:axId val="703479176"/>
        <c:axId val="703479568"/>
      </c:barChart>
      <c:catAx>
        <c:axId val="70347917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03479568"/>
        <c:crosses val="autoZero"/>
        <c:auto val="1"/>
        <c:lblAlgn val="ctr"/>
        <c:lblOffset val="100"/>
        <c:noMultiLvlLbl val="0"/>
      </c:catAx>
      <c:valAx>
        <c:axId val="703479568"/>
        <c:scaling>
          <c:orientation val="minMax"/>
        </c:scaling>
        <c:delete val="0"/>
        <c:axPos val="l"/>
        <c:title>
          <c:tx>
            <c:rich>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r>
                  <a:rPr lang="en-US" sz="1000"/>
                  <a:t>Summed Metals Mass (kg)</a:t>
                </a:r>
              </a:p>
            </c:rich>
          </c:tx>
          <c:layout>
            <c:manualLayout>
              <c:xMode val="edge"/>
              <c:yMode val="edge"/>
              <c:x val="2.6850328572452013E-2"/>
              <c:y val="0.16934383202099737"/>
            </c:manualLayout>
          </c:layout>
          <c:overlay val="0"/>
          <c:spPr>
            <a:noFill/>
            <a:ln>
              <a:noFill/>
            </a:ln>
            <a:effectLst/>
          </c:spPr>
          <c:txPr>
            <a:bodyPr rot="-54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703479176"/>
        <c:crosses val="autoZero"/>
        <c:crossBetween val="between"/>
        <c:minorUnit val="100000"/>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ysClr val="windowText" lastClr="000000"/>
          </a:solidFill>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a:t>Prorating Peak Concentration By</a:t>
            </a:r>
            <a:r>
              <a:rPr lang="en-US" baseline="0"/>
              <a:t> Flow</a:t>
            </a:r>
            <a:endParaRPr lang="en-US"/>
          </a:p>
        </c:rich>
      </c:tx>
      <c:layout>
        <c:manualLayout>
          <c:xMode val="edge"/>
          <c:yMode val="edge"/>
          <c:x val="0.22275"/>
          <c:y val="2.845528455284552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9296062992125984"/>
          <c:y val="0.14127040522373727"/>
          <c:w val="0.70124781277340331"/>
          <c:h val="0.6633976698034697"/>
        </c:manualLayout>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'Prorate Animas By Flow'!$A$4:$A$99</c:f>
              <c:numCache>
                <c:formatCode>m/d/yy\ h:mm;@</c:formatCode>
                <c:ptCount val="96"/>
                <c:pt idx="0">
                  <c:v>42242.916666666664</c:v>
                </c:pt>
                <c:pt idx="1">
                  <c:v>42242.927083333336</c:v>
                </c:pt>
                <c:pt idx="2">
                  <c:v>42242.937500057873</c:v>
                </c:pt>
                <c:pt idx="3">
                  <c:v>42242.94791678241</c:v>
                </c:pt>
                <c:pt idx="4">
                  <c:v>42242.958333506947</c:v>
                </c:pt>
                <c:pt idx="5">
                  <c:v>42242.968750231485</c:v>
                </c:pt>
                <c:pt idx="6">
                  <c:v>42242.979166956022</c:v>
                </c:pt>
                <c:pt idx="7">
                  <c:v>42242.989583680559</c:v>
                </c:pt>
                <c:pt idx="8">
                  <c:v>42243.000000405096</c:v>
                </c:pt>
                <c:pt idx="9">
                  <c:v>42243.010417129626</c:v>
                </c:pt>
                <c:pt idx="10">
                  <c:v>42243.020833854163</c:v>
                </c:pt>
                <c:pt idx="11">
                  <c:v>42243.031250578701</c:v>
                </c:pt>
                <c:pt idx="12">
                  <c:v>42243.041667303238</c:v>
                </c:pt>
                <c:pt idx="13">
                  <c:v>42243.052084027775</c:v>
                </c:pt>
                <c:pt idx="14">
                  <c:v>42243.062500752312</c:v>
                </c:pt>
                <c:pt idx="15">
                  <c:v>42243.072917476849</c:v>
                </c:pt>
                <c:pt idx="16">
                  <c:v>42243.083334201387</c:v>
                </c:pt>
                <c:pt idx="17">
                  <c:v>42243.093750925924</c:v>
                </c:pt>
                <c:pt idx="18">
                  <c:v>42243.104167650461</c:v>
                </c:pt>
                <c:pt idx="19">
                  <c:v>42243.114584374998</c:v>
                </c:pt>
                <c:pt idx="20">
                  <c:v>42243.125001099535</c:v>
                </c:pt>
                <c:pt idx="21">
                  <c:v>42243.135417824073</c:v>
                </c:pt>
                <c:pt idx="22">
                  <c:v>42243.14583454861</c:v>
                </c:pt>
                <c:pt idx="23">
                  <c:v>42243.156251273147</c:v>
                </c:pt>
                <c:pt idx="24">
                  <c:v>42243.166667997684</c:v>
                </c:pt>
                <c:pt idx="25">
                  <c:v>42243.177084722221</c:v>
                </c:pt>
                <c:pt idx="26">
                  <c:v>42243.187501446759</c:v>
                </c:pt>
                <c:pt idx="27">
                  <c:v>42243.197918171296</c:v>
                </c:pt>
                <c:pt idx="28">
                  <c:v>42243.208334895833</c:v>
                </c:pt>
                <c:pt idx="29">
                  <c:v>42243.21875162037</c:v>
                </c:pt>
                <c:pt idx="30">
                  <c:v>42243.229168344908</c:v>
                </c:pt>
                <c:pt idx="31">
                  <c:v>42243.239585069445</c:v>
                </c:pt>
                <c:pt idx="32">
                  <c:v>42243.250001793982</c:v>
                </c:pt>
                <c:pt idx="33">
                  <c:v>42243.260418518519</c:v>
                </c:pt>
                <c:pt idx="34">
                  <c:v>42243.270835243056</c:v>
                </c:pt>
                <c:pt idx="35">
                  <c:v>42243.281251967594</c:v>
                </c:pt>
                <c:pt idx="36">
                  <c:v>42243.291668692131</c:v>
                </c:pt>
                <c:pt idx="37">
                  <c:v>42243.302085416668</c:v>
                </c:pt>
                <c:pt idx="38">
                  <c:v>42243.312502141205</c:v>
                </c:pt>
                <c:pt idx="39">
                  <c:v>42243.322918865742</c:v>
                </c:pt>
                <c:pt idx="40">
                  <c:v>42243.33333559028</c:v>
                </c:pt>
                <c:pt idx="41">
                  <c:v>42243.343752314817</c:v>
                </c:pt>
                <c:pt idx="42">
                  <c:v>42243.354169039354</c:v>
                </c:pt>
                <c:pt idx="43">
                  <c:v>42243.364585763891</c:v>
                </c:pt>
                <c:pt idx="44">
                  <c:v>42243.375002488428</c:v>
                </c:pt>
                <c:pt idx="45">
                  <c:v>42243.385419212966</c:v>
                </c:pt>
                <c:pt idx="46">
                  <c:v>42243.395835937503</c:v>
                </c:pt>
                <c:pt idx="47">
                  <c:v>42243.40625266204</c:v>
                </c:pt>
                <c:pt idx="48">
                  <c:v>42243.416669386577</c:v>
                </c:pt>
                <c:pt idx="49">
                  <c:v>42243.427086111114</c:v>
                </c:pt>
                <c:pt idx="50">
                  <c:v>42243.437502835652</c:v>
                </c:pt>
                <c:pt idx="51">
                  <c:v>42243.447919560182</c:v>
                </c:pt>
                <c:pt idx="52">
                  <c:v>42243.458336284719</c:v>
                </c:pt>
                <c:pt idx="53">
                  <c:v>42243.468753009256</c:v>
                </c:pt>
                <c:pt idx="54">
                  <c:v>42243.479169733793</c:v>
                </c:pt>
                <c:pt idx="55">
                  <c:v>42243.48958645833</c:v>
                </c:pt>
                <c:pt idx="56">
                  <c:v>42243.500003182868</c:v>
                </c:pt>
                <c:pt idx="57">
                  <c:v>42243.510419907405</c:v>
                </c:pt>
                <c:pt idx="58">
                  <c:v>42243.520836631942</c:v>
                </c:pt>
                <c:pt idx="59">
                  <c:v>42243.531253356479</c:v>
                </c:pt>
                <c:pt idx="60">
                  <c:v>42243.541670081016</c:v>
                </c:pt>
                <c:pt idx="61">
                  <c:v>42243.552086805554</c:v>
                </c:pt>
                <c:pt idx="62">
                  <c:v>42243.562503530091</c:v>
                </c:pt>
                <c:pt idx="63">
                  <c:v>42243.572920254628</c:v>
                </c:pt>
                <c:pt idx="64">
                  <c:v>42243.583336979165</c:v>
                </c:pt>
                <c:pt idx="65">
                  <c:v>42243.593753703703</c:v>
                </c:pt>
                <c:pt idx="66">
                  <c:v>42243.60417042824</c:v>
                </c:pt>
                <c:pt idx="67">
                  <c:v>42243.614587152777</c:v>
                </c:pt>
                <c:pt idx="68">
                  <c:v>42243.625003877314</c:v>
                </c:pt>
                <c:pt idx="69">
                  <c:v>42243.635420601851</c:v>
                </c:pt>
                <c:pt idx="70">
                  <c:v>42243.645837326389</c:v>
                </c:pt>
                <c:pt idx="71">
                  <c:v>42243.656254050926</c:v>
                </c:pt>
                <c:pt idx="72">
                  <c:v>42243.666670775463</c:v>
                </c:pt>
                <c:pt idx="73">
                  <c:v>42243.6770875</c:v>
                </c:pt>
                <c:pt idx="74">
                  <c:v>42243.687504224537</c:v>
                </c:pt>
                <c:pt idx="75">
                  <c:v>42243.697920949075</c:v>
                </c:pt>
                <c:pt idx="76">
                  <c:v>42243.708337673612</c:v>
                </c:pt>
                <c:pt idx="77">
                  <c:v>42243.718754398149</c:v>
                </c:pt>
                <c:pt idx="78">
                  <c:v>42243.729171122686</c:v>
                </c:pt>
                <c:pt idx="79">
                  <c:v>42243.739587847223</c:v>
                </c:pt>
                <c:pt idx="80">
                  <c:v>42243.750004571761</c:v>
                </c:pt>
                <c:pt idx="81">
                  <c:v>42243.760421296298</c:v>
                </c:pt>
                <c:pt idx="82">
                  <c:v>42243.770838020835</c:v>
                </c:pt>
                <c:pt idx="83">
                  <c:v>42243.781254745372</c:v>
                </c:pt>
                <c:pt idx="84">
                  <c:v>42243.791671469909</c:v>
                </c:pt>
                <c:pt idx="85">
                  <c:v>42243.802088194447</c:v>
                </c:pt>
                <c:pt idx="86">
                  <c:v>42243.812504918984</c:v>
                </c:pt>
                <c:pt idx="87">
                  <c:v>42243.822921643521</c:v>
                </c:pt>
                <c:pt idx="88">
                  <c:v>42243.833338368058</c:v>
                </c:pt>
                <c:pt idx="89">
                  <c:v>42243.843755092596</c:v>
                </c:pt>
                <c:pt idx="90">
                  <c:v>42243.854171817133</c:v>
                </c:pt>
                <c:pt idx="91">
                  <c:v>42243.86458854167</c:v>
                </c:pt>
                <c:pt idx="92">
                  <c:v>42243.875005266207</c:v>
                </c:pt>
                <c:pt idx="93">
                  <c:v>42243.885421990744</c:v>
                </c:pt>
                <c:pt idx="94">
                  <c:v>42243.895838715274</c:v>
                </c:pt>
                <c:pt idx="95">
                  <c:v>42243.906255439812</c:v>
                </c:pt>
              </c:numCache>
            </c:numRef>
          </c:xVal>
          <c:yVal>
            <c:numRef>
              <c:f>'Prorate Animas By Flow'!$F$4:$F$99</c:f>
              <c:numCache>
                <c:formatCode>0.000</c:formatCode>
                <c:ptCount val="96"/>
                <c:pt idx="0" formatCode="General">
                  <c:v>0.47</c:v>
                </c:pt>
                <c:pt idx="1">
                  <c:v>564.55790642390923</c:v>
                </c:pt>
                <c:pt idx="2">
                  <c:v>886.80556097560964</c:v>
                </c:pt>
                <c:pt idx="3">
                  <c:v>1216.5473470285124</c:v>
                </c:pt>
                <c:pt idx="4">
                  <c:v>1326.4612757128134</c:v>
                </c:pt>
                <c:pt idx="5">
                  <c:v>1311.4730127104085</c:v>
                </c:pt>
                <c:pt idx="6">
                  <c:v>1251.5199607007901</c:v>
                </c:pt>
                <c:pt idx="7">
                  <c:v>1166.5864703538302</c:v>
                </c:pt>
                <c:pt idx="8">
                  <c:v>1066.6647170044657</c:v>
                </c:pt>
                <c:pt idx="9">
                  <c:v>959.248832153899</c:v>
                </c:pt>
                <c:pt idx="10">
                  <c:v>964.24491982136715</c:v>
                </c:pt>
                <c:pt idx="11">
                  <c:v>1009.2097088285811</c:v>
                </c:pt>
                <c:pt idx="12">
                  <c:v>969.24100748883541</c:v>
                </c:pt>
                <c:pt idx="13">
                  <c:v>891.8016486430779</c:v>
                </c:pt>
                <c:pt idx="14">
                  <c:v>821.85642129852272</c:v>
                </c:pt>
                <c:pt idx="15">
                  <c:v>739.42097478529706</c:v>
                </c:pt>
                <c:pt idx="16">
                  <c:v>669.47574744074188</c:v>
                </c:pt>
                <c:pt idx="17">
                  <c:v>599.53052009618682</c:v>
                </c:pt>
                <c:pt idx="18">
                  <c:v>544.57355575403642</c:v>
                </c:pt>
                <c:pt idx="19">
                  <c:v>497.11072291308824</c:v>
                </c:pt>
                <c:pt idx="20">
                  <c:v>447.14984623840604</c:v>
                </c:pt>
                <c:pt idx="21">
                  <c:v>446.29384623840605</c:v>
                </c:pt>
                <c:pt idx="22">
                  <c:v>445.43784623840605</c:v>
                </c:pt>
                <c:pt idx="23">
                  <c:v>444.58184623840606</c:v>
                </c:pt>
                <c:pt idx="24">
                  <c:v>443.72584623840601</c:v>
                </c:pt>
                <c:pt idx="25">
                  <c:v>442.86984623840601</c:v>
                </c:pt>
                <c:pt idx="26">
                  <c:v>442.01384623840602</c:v>
                </c:pt>
                <c:pt idx="27">
                  <c:v>441.15784623840602</c:v>
                </c:pt>
                <c:pt idx="28">
                  <c:v>440.30184623840603</c:v>
                </c:pt>
                <c:pt idx="29">
                  <c:v>439.44584623840603</c:v>
                </c:pt>
                <c:pt idx="30">
                  <c:v>438.58984623840604</c:v>
                </c:pt>
                <c:pt idx="31">
                  <c:v>437.73384623840604</c:v>
                </c:pt>
                <c:pt idx="32">
                  <c:v>436.87784623840605</c:v>
                </c:pt>
                <c:pt idx="33">
                  <c:v>436.021846238406</c:v>
                </c:pt>
                <c:pt idx="34">
                  <c:v>435.165846238406</c:v>
                </c:pt>
                <c:pt idx="35">
                  <c:v>434.30984623840601</c:v>
                </c:pt>
                <c:pt idx="36">
                  <c:v>433.45384623840602</c:v>
                </c:pt>
                <c:pt idx="37">
                  <c:v>432.59784623840602</c:v>
                </c:pt>
                <c:pt idx="38">
                  <c:v>431.74184623840603</c:v>
                </c:pt>
                <c:pt idx="39">
                  <c:v>430.88584623840603</c:v>
                </c:pt>
                <c:pt idx="40">
                  <c:v>430.02984623840604</c:v>
                </c:pt>
                <c:pt idx="41">
                  <c:v>429.17384623840604</c:v>
                </c:pt>
                <c:pt idx="42">
                  <c:v>428.31784623840599</c:v>
                </c:pt>
                <c:pt idx="43">
                  <c:v>427.461846238406</c:v>
                </c:pt>
                <c:pt idx="44">
                  <c:v>426.605846238406</c:v>
                </c:pt>
                <c:pt idx="45">
                  <c:v>425.74984623840601</c:v>
                </c:pt>
                <c:pt idx="46">
                  <c:v>424.89384623840601</c:v>
                </c:pt>
                <c:pt idx="47">
                  <c:v>424.03784623840602</c:v>
                </c:pt>
                <c:pt idx="48">
                  <c:v>423.18184623840602</c:v>
                </c:pt>
                <c:pt idx="49">
                  <c:v>422.32584623840603</c:v>
                </c:pt>
                <c:pt idx="50">
                  <c:v>423.00208917897629</c:v>
                </c:pt>
                <c:pt idx="51">
                  <c:v>423.00208917897629</c:v>
                </c:pt>
                <c:pt idx="52">
                  <c:v>420.50404534524216</c:v>
                </c:pt>
                <c:pt idx="53">
                  <c:v>420.50404534524216</c:v>
                </c:pt>
                <c:pt idx="54">
                  <c:v>420.50404534524216</c:v>
                </c:pt>
                <c:pt idx="55">
                  <c:v>418.00600151150803</c:v>
                </c:pt>
                <c:pt idx="56">
                  <c:v>418.00600151150803</c:v>
                </c:pt>
                <c:pt idx="57">
                  <c:v>418.00600151150803</c:v>
                </c:pt>
                <c:pt idx="58">
                  <c:v>415.5079576777739</c:v>
                </c:pt>
                <c:pt idx="59">
                  <c:v>413.00991384403983</c:v>
                </c:pt>
                <c:pt idx="60">
                  <c:v>413.00991384403983</c:v>
                </c:pt>
                <c:pt idx="61">
                  <c:v>410.5118700103057</c:v>
                </c:pt>
                <c:pt idx="62">
                  <c:v>408.01382617657163</c:v>
                </c:pt>
                <c:pt idx="63">
                  <c:v>401.35237595328067</c:v>
                </c:pt>
                <c:pt idx="64">
                  <c:v>401.35237595328067</c:v>
                </c:pt>
                <c:pt idx="65">
                  <c:v>401.35237595328067</c:v>
                </c:pt>
                <c:pt idx="66">
                  <c:v>395.52360700790103</c:v>
                </c:pt>
                <c:pt idx="67">
                  <c:v>401.35237595328067</c:v>
                </c:pt>
                <c:pt idx="68">
                  <c:v>395.52360700790103</c:v>
                </c:pt>
                <c:pt idx="69">
                  <c:v>388.86215678461008</c:v>
                </c:pt>
                <c:pt idx="70">
                  <c:v>376.37193761593954</c:v>
                </c:pt>
                <c:pt idx="71">
                  <c:v>376.37193761593954</c:v>
                </c:pt>
                <c:pt idx="72">
                  <c:v>364.71439972518027</c:v>
                </c:pt>
                <c:pt idx="73">
                  <c:v>364.71439972518027</c:v>
                </c:pt>
                <c:pt idx="74">
                  <c:v>358.88563077980069</c:v>
                </c:pt>
                <c:pt idx="75">
                  <c:v>352.22418055650979</c:v>
                </c:pt>
                <c:pt idx="76">
                  <c:v>346.39541161113016</c:v>
                </c:pt>
                <c:pt idx="77">
                  <c:v>358.88563077980069</c:v>
                </c:pt>
                <c:pt idx="78">
                  <c:v>352.22418055650979</c:v>
                </c:pt>
                <c:pt idx="79">
                  <c:v>346.39541161113016</c:v>
                </c:pt>
                <c:pt idx="80">
                  <c:v>340.56664266575058</c:v>
                </c:pt>
                <c:pt idx="81">
                  <c:v>334.737873720371</c:v>
                </c:pt>
                <c:pt idx="82">
                  <c:v>340.56664266575058</c:v>
                </c:pt>
                <c:pt idx="83">
                  <c:v>334.737873720371</c:v>
                </c:pt>
                <c:pt idx="84">
                  <c:v>340.56664266575058</c:v>
                </c:pt>
                <c:pt idx="85">
                  <c:v>340.56664266575058</c:v>
                </c:pt>
                <c:pt idx="86">
                  <c:v>352.22418055650979</c:v>
                </c:pt>
                <c:pt idx="87">
                  <c:v>358.88563077980069</c:v>
                </c:pt>
                <c:pt idx="88">
                  <c:v>358.88563077980069</c:v>
                </c:pt>
                <c:pt idx="89">
                  <c:v>352.22418055650979</c:v>
                </c:pt>
                <c:pt idx="90">
                  <c:v>358.88563077980069</c:v>
                </c:pt>
                <c:pt idx="91">
                  <c:v>358.88563077980069</c:v>
                </c:pt>
                <c:pt idx="92">
                  <c:v>358.88563077980069</c:v>
                </c:pt>
                <c:pt idx="93">
                  <c:v>352.22418055650979</c:v>
                </c:pt>
                <c:pt idx="94">
                  <c:v>346.39541161113016</c:v>
                </c:pt>
                <c:pt idx="95">
                  <c:v>346.39541161113016</c:v>
                </c:pt>
              </c:numCache>
            </c:numRef>
          </c:yVal>
          <c:smooth val="0"/>
          <c:extLst>
            <c:ext xmlns:c16="http://schemas.microsoft.com/office/drawing/2014/chart" uri="{C3380CC4-5D6E-409C-BE32-E72D297353CC}">
              <c16:uniqueId val="{00000000-EF82-4C7A-9615-CFA0EAD5AD7B}"/>
            </c:ext>
          </c:extLst>
        </c:ser>
        <c:ser>
          <c:idx val="1"/>
          <c:order val="1"/>
          <c:tx>
            <c:v>Sample</c:v>
          </c:tx>
          <c:spPr>
            <a:ln w="19050" cap="rnd">
              <a:solidFill>
                <a:schemeClr val="accent2"/>
              </a:solidFill>
              <a:round/>
            </a:ln>
            <a:effectLst/>
          </c:spPr>
          <c:marker>
            <c:symbol val="circle"/>
            <c:size val="8"/>
            <c:spPr>
              <a:solidFill>
                <a:schemeClr val="accent2"/>
              </a:solidFill>
              <a:ln w="9525">
                <a:solidFill>
                  <a:schemeClr val="accent2"/>
                </a:solidFill>
              </a:ln>
              <a:effectLst/>
            </c:spPr>
          </c:marker>
          <c:xVal>
            <c:numRef>
              <c:f>'Prorate Animas By Flow'!$A$53</c:f>
              <c:numCache>
                <c:formatCode>m/d/yy\ h:mm;@</c:formatCode>
                <c:ptCount val="1"/>
                <c:pt idx="0">
                  <c:v>42243.427086111114</c:v>
                </c:pt>
              </c:numCache>
            </c:numRef>
          </c:xVal>
          <c:yVal>
            <c:numRef>
              <c:f>'Prorate Animas By Flow'!$F$53</c:f>
              <c:numCache>
                <c:formatCode>0.000</c:formatCode>
                <c:ptCount val="1"/>
                <c:pt idx="0">
                  <c:v>422.32584623840603</c:v>
                </c:pt>
              </c:numCache>
            </c:numRef>
          </c:yVal>
          <c:smooth val="0"/>
          <c:extLst>
            <c:ext xmlns:c16="http://schemas.microsoft.com/office/drawing/2014/chart" uri="{C3380CC4-5D6E-409C-BE32-E72D297353CC}">
              <c16:uniqueId val="{00000001-EF82-4C7A-9615-CFA0EAD5AD7B}"/>
            </c:ext>
          </c:extLst>
        </c:ser>
        <c:dLbls>
          <c:showLegendKey val="0"/>
          <c:showVal val="0"/>
          <c:showCatName val="0"/>
          <c:showSerName val="0"/>
          <c:showPercent val="0"/>
          <c:showBubbleSize val="0"/>
        </c:dLbls>
        <c:axId val="664270480"/>
        <c:axId val="664259656"/>
      </c:scatterChart>
      <c:valAx>
        <c:axId val="664270480"/>
        <c:scaling>
          <c:orientation val="minMax"/>
        </c:scaling>
        <c:delete val="0"/>
        <c:axPos val="b"/>
        <c:majorGridlines>
          <c:spPr>
            <a:ln w="9525" cap="flat" cmpd="sng" algn="ctr">
              <a:solidFill>
                <a:schemeClr val="tx1">
                  <a:lumMod val="15000"/>
                  <a:lumOff val="85000"/>
                </a:schemeClr>
              </a:solidFill>
              <a:round/>
            </a:ln>
            <a:effectLst/>
          </c:spPr>
        </c:majorGridlines>
        <c:numFmt formatCode="m/d\ h:mm;@"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64259656"/>
        <c:crosses val="autoZero"/>
        <c:crossBetween val="midCat"/>
        <c:majorUnit val="0.25"/>
        <c:minorUnit val="0.125"/>
      </c:valAx>
      <c:valAx>
        <c:axId val="664259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a:t>Estimated Summed Total Concentration (mg/L)</a:t>
                </a:r>
              </a:p>
            </c:rich>
          </c:tx>
          <c:overlay val="0"/>
          <c:spPr>
            <a:noFill/>
            <a:ln>
              <a:noFill/>
            </a:ln>
            <a:effectLst/>
          </c:spPr>
          <c:txPr>
            <a:bodyPr rot="-54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66427048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000" b="1">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13</xdr:col>
      <xdr:colOff>571500</xdr:colOff>
      <xdr:row>10</xdr:row>
      <xdr:rowOff>85725</xdr:rowOff>
    </xdr:from>
    <xdr:to>
      <xdr:col>21</xdr:col>
      <xdr:colOff>247650</xdr:colOff>
      <xdr:row>25</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28575</xdr:colOff>
      <xdr:row>32</xdr:row>
      <xdr:rowOff>0</xdr:rowOff>
    </xdr:from>
    <xdr:to>
      <xdr:col>20</xdr:col>
      <xdr:colOff>209550</xdr:colOff>
      <xdr:row>46</xdr:row>
      <xdr:rowOff>76200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457200</xdr:colOff>
      <xdr:row>3</xdr:row>
      <xdr:rowOff>57150</xdr:rowOff>
    </xdr:from>
    <xdr:to>
      <xdr:col>22</xdr:col>
      <xdr:colOff>76200</xdr:colOff>
      <xdr:row>8</xdr:row>
      <xdr:rowOff>152400</xdr:rowOff>
    </xdr:to>
    <xdr:sp macro="" textlink="">
      <xdr:nvSpPr>
        <xdr:cNvPr id="5" name="TextBox 4"/>
        <xdr:cNvSpPr txBox="1"/>
      </xdr:nvSpPr>
      <xdr:spPr>
        <a:xfrm>
          <a:off x="13192125" y="1962150"/>
          <a:ext cx="5429250" cy="1190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9-31. A) Summed total metals mass transported in the lower Animas River at Farmington during the storm event on August 27, 2015 (three weeks after passage of the Gold King Mine (GKM) plume. Only one sample was collected during this largely night-time event. B) Lower Animas River streamflow during storm on August 27, 2015, with sampling time plotted.</a:t>
          </a:r>
        </a:p>
        <a:p>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0.01042</cdr:x>
      <cdr:y>0.01732</cdr:y>
    </cdr:from>
    <cdr:to>
      <cdr:x>0.09584</cdr:x>
      <cdr:y>0.12496</cdr:y>
    </cdr:to>
    <cdr:sp macro="" textlink="">
      <cdr:nvSpPr>
        <cdr:cNvPr id="3" name="TextBox 1"/>
        <cdr:cNvSpPr txBox="1"/>
      </cdr:nvSpPr>
      <cdr:spPr>
        <a:xfrm xmlns:a="http://schemas.openxmlformats.org/drawingml/2006/main">
          <a:off x="50800" y="50800"/>
          <a:ext cx="416577" cy="31578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3.xml><?xml version="1.0" encoding="utf-8"?>
<c:userShapes xmlns:c="http://schemas.openxmlformats.org/drawingml/2006/chart">
  <cdr:relSizeAnchor xmlns:cdr="http://schemas.openxmlformats.org/drawingml/2006/chartDrawing">
    <cdr:from>
      <cdr:x>0.01323</cdr:x>
      <cdr:y>0.01852</cdr:y>
    </cdr:from>
    <cdr:to>
      <cdr:x>0.12175</cdr:x>
      <cdr:y>0.13363</cdr:y>
    </cdr:to>
    <cdr:sp macro="" textlink="">
      <cdr:nvSpPr>
        <cdr:cNvPr id="3" name="TextBox 1"/>
        <cdr:cNvSpPr txBox="1"/>
      </cdr:nvSpPr>
      <cdr:spPr>
        <a:xfrm xmlns:a="http://schemas.openxmlformats.org/drawingml/2006/main">
          <a:off x="50800" y="50800"/>
          <a:ext cx="416541" cy="31577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A)</a:t>
          </a:r>
        </a:p>
      </cdr:txBody>
    </cdr:sp>
  </cdr:relSizeAnchor>
</c:userShapes>
</file>

<file path=xl/drawings/drawing4.xml><?xml version="1.0" encoding="utf-8"?>
<xdr:wsDr xmlns:xdr="http://schemas.openxmlformats.org/drawingml/2006/spreadsheetDrawing" xmlns:a="http://schemas.openxmlformats.org/drawingml/2006/main">
  <xdr:twoCellAnchor>
    <xdr:from>
      <xdr:col>13</xdr:col>
      <xdr:colOff>342900</xdr:colOff>
      <xdr:row>7</xdr:row>
      <xdr:rowOff>9525</xdr:rowOff>
    </xdr:from>
    <xdr:to>
      <xdr:col>19</xdr:col>
      <xdr:colOff>76200</xdr:colOff>
      <xdr:row>23</xdr:row>
      <xdr:rowOff>85725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workbookViewId="0">
      <selection activeCell="A24" sqref="A24"/>
    </sheetView>
  </sheetViews>
  <sheetFormatPr defaultRowHeight="15" x14ac:dyDescent="0.25"/>
  <cols>
    <col min="1" max="1" width="75.42578125" style="28" customWidth="1"/>
    <col min="2" max="2" width="22" customWidth="1"/>
    <col min="3" max="3" width="26.42578125" customWidth="1"/>
  </cols>
  <sheetData>
    <row r="1" spans="1:3" ht="18.75" x14ac:dyDescent="0.3">
      <c r="A1" s="29" t="s">
        <v>83</v>
      </c>
    </row>
    <row r="2" spans="1:3" ht="45" x14ac:dyDescent="0.25">
      <c r="A2" s="28" t="s">
        <v>110</v>
      </c>
    </row>
    <row r="4" spans="1:3" x14ac:dyDescent="0.25">
      <c r="A4" t="s">
        <v>111</v>
      </c>
    </row>
    <row r="5" spans="1:3" x14ac:dyDescent="0.25">
      <c r="A5" t="s">
        <v>95</v>
      </c>
    </row>
    <row r="6" spans="1:3" x14ac:dyDescent="0.25">
      <c r="A6" s="28" t="s">
        <v>112</v>
      </c>
    </row>
    <row r="8" spans="1:3" ht="30" x14ac:dyDescent="0.25">
      <c r="A8" s="68" t="s">
        <v>113</v>
      </c>
      <c r="B8" s="75" t="s">
        <v>114</v>
      </c>
      <c r="C8" s="75"/>
    </row>
    <row r="9" spans="1:3" x14ac:dyDescent="0.25">
      <c r="A9" s="69"/>
      <c r="B9" s="70" t="s">
        <v>115</v>
      </c>
      <c r="C9" s="70" t="s">
        <v>116</v>
      </c>
    </row>
    <row r="10" spans="1:3" ht="15.75" x14ac:dyDescent="0.25">
      <c r="A10"/>
      <c r="B10" s="72" t="s">
        <v>118</v>
      </c>
      <c r="C10" s="71" t="s">
        <v>119</v>
      </c>
    </row>
    <row r="11" spans="1:3" ht="15.75" x14ac:dyDescent="0.25">
      <c r="A11"/>
      <c r="B11" s="72"/>
    </row>
    <row r="12" spans="1:3" ht="15.75" x14ac:dyDescent="0.25">
      <c r="A12"/>
      <c r="B12" s="72"/>
    </row>
    <row r="13" spans="1:3" ht="30" x14ac:dyDescent="0.25">
      <c r="A13" s="28" t="s">
        <v>117</v>
      </c>
      <c r="B13" s="72"/>
    </row>
    <row r="14" spans="1:3" ht="15.75" x14ac:dyDescent="0.25">
      <c r="B14" s="72"/>
    </row>
    <row r="15" spans="1:3" ht="15.75" x14ac:dyDescent="0.25">
      <c r="B15" s="72"/>
    </row>
    <row r="16" spans="1:3" ht="15.75" x14ac:dyDescent="0.25">
      <c r="B16" s="72"/>
    </row>
    <row r="17" spans="2:2" ht="15.75" x14ac:dyDescent="0.25">
      <c r="B17" s="72"/>
    </row>
  </sheetData>
  <sheetProtection algorithmName="SHA-512" hashValue="Pj9TO5IVP+JA8ipuy29Aiu81lEKCMcGvh3DmPorWKN3GDVGtXWK1rIJrPajwkWTefUIh/JTYdWbMGjTS+HuDdQ==" saltValue="MamU+Gzl+v9xHUdsB0FxMQ==" spinCount="100000" sheet="1" objects="1" scenarios="1"/>
  <mergeCells count="1">
    <mergeCell ref="B8:C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Y105"/>
  <sheetViews>
    <sheetView workbookViewId="0">
      <selection activeCell="M23" sqref="M23"/>
    </sheetView>
  </sheetViews>
  <sheetFormatPr defaultRowHeight="15" x14ac:dyDescent="0.25"/>
  <cols>
    <col min="1" max="1" width="16.28515625" style="21" customWidth="1"/>
    <col min="2" max="3" width="15.7109375" style="18" customWidth="1"/>
    <col min="4" max="4" width="19.42578125" style="21" customWidth="1"/>
    <col min="5" max="5" width="16.28515625" style="21" customWidth="1"/>
    <col min="6" max="6" width="15.5703125" style="21" customWidth="1"/>
    <col min="7" max="12" width="13" style="21" customWidth="1"/>
    <col min="13" max="13" width="19.140625" customWidth="1"/>
    <col min="14" max="14" width="14" customWidth="1"/>
    <col min="25" max="25" width="76.42578125" style="28" customWidth="1"/>
  </cols>
  <sheetData>
    <row r="1" spans="1:25" ht="17.25" x14ac:dyDescent="0.3">
      <c r="A1" s="26" t="s">
        <v>82</v>
      </c>
    </row>
    <row r="2" spans="1:25" ht="73.5" customHeight="1" x14ac:dyDescent="0.3">
      <c r="A2" s="47"/>
      <c r="B2" s="48"/>
      <c r="C2" s="48"/>
      <c r="D2" s="49"/>
      <c r="E2" s="76" t="s">
        <v>84</v>
      </c>
      <c r="F2" s="77"/>
      <c r="G2" s="78" t="s">
        <v>90</v>
      </c>
      <c r="H2" s="79"/>
      <c r="I2" s="78" t="s">
        <v>88</v>
      </c>
      <c r="J2" s="79"/>
      <c r="K2" s="78" t="s">
        <v>89</v>
      </c>
      <c r="L2" s="79"/>
      <c r="O2" s="27" t="s">
        <v>108</v>
      </c>
      <c r="R2" s="28"/>
      <c r="Y2" s="67" t="s">
        <v>109</v>
      </c>
    </row>
    <row r="3" spans="1:25" ht="32.25" customHeight="1" x14ac:dyDescent="0.25">
      <c r="A3" s="47" t="s">
        <v>85</v>
      </c>
      <c r="B3" s="48" t="s">
        <v>86</v>
      </c>
      <c r="C3" s="48" t="s">
        <v>101</v>
      </c>
      <c r="D3" s="49" t="s">
        <v>87</v>
      </c>
      <c r="E3" s="49" t="s">
        <v>102</v>
      </c>
      <c r="F3" s="49" t="s">
        <v>73</v>
      </c>
      <c r="G3" s="49" t="s">
        <v>102</v>
      </c>
      <c r="H3" s="49" t="s">
        <v>73</v>
      </c>
      <c r="I3" s="49" t="s">
        <v>102</v>
      </c>
      <c r="J3" s="49" t="s">
        <v>73</v>
      </c>
      <c r="K3" s="49" t="s">
        <v>102</v>
      </c>
      <c r="L3" s="49" t="s">
        <v>73</v>
      </c>
    </row>
    <row r="4" spans="1:25" s="28" customFormat="1" ht="21.75" customHeight="1" x14ac:dyDescent="0.25">
      <c r="A4" s="50">
        <v>42242.916666666664</v>
      </c>
      <c r="B4" s="51">
        <v>142</v>
      </c>
      <c r="C4" s="52">
        <f>B4*0.028317</f>
        <v>4.0210140000000001</v>
      </c>
      <c r="D4" s="53">
        <f>B4*0.0283*15*60*1000</f>
        <v>3616740.0000000005</v>
      </c>
      <c r="E4" s="54">
        <v>0.47</v>
      </c>
      <c r="F4" s="55">
        <f>$D4*E4/1000000</f>
        <v>1.6998678</v>
      </c>
      <c r="G4" s="52">
        <v>0.15694999999999998</v>
      </c>
      <c r="H4" s="55">
        <f>$D4*G4/1000000</f>
        <v>0.56764734299999997</v>
      </c>
      <c r="I4" s="52">
        <v>5.0000000000000001E-4</v>
      </c>
      <c r="J4" s="56">
        <f>$D4*I4/1000000</f>
        <v>1.8083700000000003E-3</v>
      </c>
      <c r="K4" s="52">
        <v>3.7000000000000002E-3</v>
      </c>
      <c r="L4" s="56">
        <f>$D4*K4/1000000</f>
        <v>1.3381938000000001E-2</v>
      </c>
      <c r="M4" s="46" t="s">
        <v>100</v>
      </c>
    </row>
    <row r="5" spans="1:25" x14ac:dyDescent="0.25">
      <c r="A5" s="19">
        <v>42242.927083333336</v>
      </c>
      <c r="B5" s="7">
        <v>2260</v>
      </c>
      <c r="C5" s="20">
        <f t="shared" ref="C5:C68" si="0">B5*0.028317</f>
        <v>63.996419999999993</v>
      </c>
      <c r="D5" s="4">
        <f t="shared" ref="D5:D68" si="1">B5*0.0283*15*60*1000</f>
        <v>57562200</v>
      </c>
      <c r="E5" s="18">
        <v>428</v>
      </c>
      <c r="F5" s="4">
        <f t="shared" ref="F5:H20" si="2">$D5*E5/1000000</f>
        <v>24636.621599999999</v>
      </c>
      <c r="G5" s="8">
        <v>7.92</v>
      </c>
      <c r="H5" s="4">
        <f t="shared" si="2"/>
        <v>455.89262400000001</v>
      </c>
      <c r="I5" s="10">
        <f t="shared" ref="I5:I68" ca="1" si="3">$B5*I$53/$B$53</f>
        <v>0.26381322957198444</v>
      </c>
      <c r="J5" s="10">
        <f t="shared" ref="J5:J68" ca="1" si="4">$D5*I5/1000000</f>
        <v>15.185669883268483</v>
      </c>
      <c r="K5" s="20">
        <v>0.31</v>
      </c>
      <c r="L5" s="10">
        <f t="shared" ref="L5:L68" si="5">$D5*K5/1000000</f>
        <v>17.844282</v>
      </c>
    </row>
    <row r="6" spans="1:25" x14ac:dyDescent="0.25">
      <c r="A6" s="19">
        <v>42242.937500057873</v>
      </c>
      <c r="B6" s="7">
        <v>3550</v>
      </c>
      <c r="C6" s="20">
        <f t="shared" si="0"/>
        <v>100.52534999999999</v>
      </c>
      <c r="D6" s="4">
        <f t="shared" si="1"/>
        <v>90418500</v>
      </c>
      <c r="E6" s="18">
        <v>428</v>
      </c>
      <c r="F6" s="4">
        <f t="shared" si="2"/>
        <v>38699.118000000002</v>
      </c>
      <c r="G6" s="8">
        <v>7.92</v>
      </c>
      <c r="H6" s="4">
        <f t="shared" si="2"/>
        <v>716.11451999999997</v>
      </c>
      <c r="I6" s="10">
        <f t="shared" ca="1" si="3"/>
        <v>0.26381322957198444</v>
      </c>
      <c r="J6" s="10">
        <f t="shared" ca="1" si="4"/>
        <v>37.469144941634248</v>
      </c>
      <c r="K6" s="20">
        <v>0.31</v>
      </c>
      <c r="L6" s="10">
        <f t="shared" si="5"/>
        <v>28.029734999999999</v>
      </c>
    </row>
    <row r="7" spans="1:25" x14ac:dyDescent="0.25">
      <c r="A7" s="19">
        <v>42242.94791678241</v>
      </c>
      <c r="B7" s="7">
        <v>4870</v>
      </c>
      <c r="C7" s="20">
        <f t="shared" si="0"/>
        <v>137.90378999999999</v>
      </c>
      <c r="D7" s="4">
        <f t="shared" si="1"/>
        <v>124038900.00000001</v>
      </c>
      <c r="E7" s="18">
        <v>428</v>
      </c>
      <c r="F7" s="4">
        <f t="shared" si="2"/>
        <v>53088.649200000007</v>
      </c>
      <c r="G7" s="8">
        <v>7.92</v>
      </c>
      <c r="H7" s="4">
        <f t="shared" si="2"/>
        <v>982.38808800000015</v>
      </c>
      <c r="I7" s="10">
        <f t="shared" ca="1" si="3"/>
        <v>0.26381322957198444</v>
      </c>
      <c r="J7" s="10">
        <f t="shared" ca="1" si="4"/>
        <v>70.513942762645911</v>
      </c>
      <c r="K7" s="20">
        <v>0.31</v>
      </c>
      <c r="L7" s="10">
        <f t="shared" si="5"/>
        <v>38.452059000000006</v>
      </c>
    </row>
    <row r="8" spans="1:25" x14ac:dyDescent="0.25">
      <c r="A8" s="19">
        <v>42242.958333506947</v>
      </c>
      <c r="B8" s="7">
        <v>5310</v>
      </c>
      <c r="C8" s="20">
        <f t="shared" si="0"/>
        <v>150.36327</v>
      </c>
      <c r="D8" s="4">
        <f t="shared" si="1"/>
        <v>135245699.99999997</v>
      </c>
      <c r="E8" s="18">
        <v>428</v>
      </c>
      <c r="F8" s="4">
        <f t="shared" si="2"/>
        <v>57885.159599999984</v>
      </c>
      <c r="G8" s="8">
        <v>7.92</v>
      </c>
      <c r="H8" s="4">
        <f t="shared" si="2"/>
        <v>1071.1459439999999</v>
      </c>
      <c r="I8" s="10">
        <f t="shared" ca="1" si="3"/>
        <v>0.26381322957198444</v>
      </c>
      <c r="J8" s="10">
        <f t="shared" ca="1" si="4"/>
        <v>83.831284085603087</v>
      </c>
      <c r="K8" s="20">
        <v>0.31</v>
      </c>
      <c r="L8" s="10">
        <f t="shared" si="5"/>
        <v>41.926166999999992</v>
      </c>
    </row>
    <row r="9" spans="1:25" x14ac:dyDescent="0.25">
      <c r="A9" s="19">
        <v>42242.968750231485</v>
      </c>
      <c r="B9" s="7">
        <v>5250</v>
      </c>
      <c r="C9" s="20">
        <f t="shared" si="0"/>
        <v>148.66424999999998</v>
      </c>
      <c r="D9" s="4">
        <f t="shared" si="1"/>
        <v>133717500</v>
      </c>
      <c r="E9" s="18">
        <v>428</v>
      </c>
      <c r="F9" s="4">
        <f t="shared" si="2"/>
        <v>57231.09</v>
      </c>
      <c r="G9" s="8">
        <v>7.92</v>
      </c>
      <c r="H9" s="4">
        <f t="shared" si="2"/>
        <v>1059.0426</v>
      </c>
      <c r="I9" s="10">
        <f t="shared" ca="1" si="3"/>
        <v>0.26381322957198444</v>
      </c>
      <c r="J9" s="10">
        <f t="shared" ca="1" si="4"/>
        <v>81.947495136186774</v>
      </c>
      <c r="K9" s="20">
        <v>0.31</v>
      </c>
      <c r="L9" s="10">
        <f t="shared" si="5"/>
        <v>41.452424999999998</v>
      </c>
    </row>
    <row r="10" spans="1:25" x14ac:dyDescent="0.25">
      <c r="A10" s="19">
        <v>42242.979166956022</v>
      </c>
      <c r="B10" s="7">
        <v>5010</v>
      </c>
      <c r="C10" s="20">
        <f t="shared" si="0"/>
        <v>141.86816999999999</v>
      </c>
      <c r="D10" s="4">
        <f t="shared" si="1"/>
        <v>127604700</v>
      </c>
      <c r="E10" s="18">
        <v>428</v>
      </c>
      <c r="F10" s="4">
        <f t="shared" si="2"/>
        <v>54614.811600000001</v>
      </c>
      <c r="G10" s="8">
        <v>7.92</v>
      </c>
      <c r="H10" s="4">
        <f t="shared" si="2"/>
        <v>1010.629224</v>
      </c>
      <c r="I10" s="10">
        <f t="shared" ca="1" si="3"/>
        <v>0.26381322957198444</v>
      </c>
      <c r="J10" s="10">
        <f t="shared" ca="1" si="4"/>
        <v>74.626406264591424</v>
      </c>
      <c r="K10" s="20">
        <v>0.31</v>
      </c>
      <c r="L10" s="10">
        <f t="shared" si="5"/>
        <v>39.557456999999999</v>
      </c>
    </row>
    <row r="11" spans="1:25" x14ac:dyDescent="0.25">
      <c r="A11" s="19">
        <v>42242.989583680559</v>
      </c>
      <c r="B11" s="7">
        <v>4670</v>
      </c>
      <c r="C11" s="20">
        <f t="shared" si="0"/>
        <v>132.24038999999999</v>
      </c>
      <c r="D11" s="4">
        <f t="shared" si="1"/>
        <v>118944900</v>
      </c>
      <c r="E11" s="18">
        <v>428</v>
      </c>
      <c r="F11" s="4">
        <f t="shared" si="2"/>
        <v>50908.417200000004</v>
      </c>
      <c r="G11" s="8">
        <v>7.92</v>
      </c>
      <c r="H11" s="4">
        <f t="shared" si="2"/>
        <v>942.04360799999995</v>
      </c>
      <c r="I11" s="10">
        <f t="shared" ca="1" si="3"/>
        <v>0.26381322957198444</v>
      </c>
      <c r="J11" s="10">
        <f t="shared" ca="1" si="4"/>
        <v>64.841169221789869</v>
      </c>
      <c r="K11" s="20">
        <v>0.31</v>
      </c>
      <c r="L11" s="10">
        <f t="shared" si="5"/>
        <v>36.872919000000003</v>
      </c>
    </row>
    <row r="12" spans="1:25" x14ac:dyDescent="0.25">
      <c r="A12" s="19">
        <v>42243.000000405096</v>
      </c>
      <c r="B12" s="7">
        <v>4270</v>
      </c>
      <c r="C12" s="20">
        <f t="shared" si="0"/>
        <v>120.91359</v>
      </c>
      <c r="D12" s="4">
        <f t="shared" si="1"/>
        <v>108756900</v>
      </c>
      <c r="E12" s="18">
        <v>428</v>
      </c>
      <c r="F12" s="4">
        <f t="shared" si="2"/>
        <v>46547.953200000004</v>
      </c>
      <c r="G12" s="8">
        <v>7.92</v>
      </c>
      <c r="H12" s="4">
        <f t="shared" si="2"/>
        <v>861.354648</v>
      </c>
      <c r="I12" s="10">
        <f t="shared" ca="1" si="3"/>
        <v>0.26381322957198444</v>
      </c>
      <c r="J12" s="10">
        <f t="shared" ca="1" si="4"/>
        <v>54.209178560311287</v>
      </c>
      <c r="K12" s="20">
        <v>0.31</v>
      </c>
      <c r="L12" s="10">
        <f t="shared" si="5"/>
        <v>33.714638999999998</v>
      </c>
    </row>
    <row r="13" spans="1:25" x14ac:dyDescent="0.25">
      <c r="A13" s="19">
        <v>42243.010417129626</v>
      </c>
      <c r="B13" s="7">
        <v>3840</v>
      </c>
      <c r="C13" s="20">
        <f t="shared" si="0"/>
        <v>108.73728</v>
      </c>
      <c r="D13" s="4">
        <f t="shared" si="1"/>
        <v>97804799.999999985</v>
      </c>
      <c r="E13" s="18">
        <v>428</v>
      </c>
      <c r="F13" s="4">
        <f t="shared" si="2"/>
        <v>41860.454399999995</v>
      </c>
      <c r="G13" s="8">
        <v>7.92</v>
      </c>
      <c r="H13" s="4">
        <f t="shared" si="2"/>
        <v>774.61401599999988</v>
      </c>
      <c r="I13" s="10">
        <f t="shared" ca="1" si="3"/>
        <v>0.26381322957198444</v>
      </c>
      <c r="J13" s="10">
        <f t="shared" ca="1" si="4"/>
        <v>43.840906459143959</v>
      </c>
      <c r="K13" s="20">
        <v>0.31</v>
      </c>
      <c r="L13" s="10">
        <f t="shared" si="5"/>
        <v>30.319487999999996</v>
      </c>
    </row>
    <row r="14" spans="1:25" x14ac:dyDescent="0.25">
      <c r="A14" s="19">
        <v>42243.020833854163</v>
      </c>
      <c r="B14" s="7">
        <v>3860</v>
      </c>
      <c r="C14" s="20">
        <f t="shared" si="0"/>
        <v>109.30362</v>
      </c>
      <c r="D14" s="4">
        <f t="shared" si="1"/>
        <v>98314200</v>
      </c>
      <c r="E14" s="18">
        <v>428</v>
      </c>
      <c r="F14" s="4">
        <f t="shared" si="2"/>
        <v>42078.477599999998</v>
      </c>
      <c r="G14" s="8">
        <v>7.92</v>
      </c>
      <c r="H14" s="4">
        <f t="shared" si="2"/>
        <v>778.64846399999999</v>
      </c>
      <c r="I14" s="10">
        <f t="shared" ca="1" si="3"/>
        <v>0.26381322957198444</v>
      </c>
      <c r="J14" s="10">
        <f t="shared" ca="1" si="4"/>
        <v>44.298771828793768</v>
      </c>
      <c r="K14" s="20">
        <v>0.31</v>
      </c>
      <c r="L14" s="10">
        <f t="shared" si="5"/>
        <v>30.477402000000001</v>
      </c>
    </row>
    <row r="15" spans="1:25" x14ac:dyDescent="0.25">
      <c r="A15" s="19">
        <v>42243.031250578701</v>
      </c>
      <c r="B15" s="7">
        <v>4040</v>
      </c>
      <c r="C15" s="20">
        <f t="shared" si="0"/>
        <v>114.40067999999999</v>
      </c>
      <c r="D15" s="4">
        <f t="shared" si="1"/>
        <v>102898800</v>
      </c>
      <c r="E15" s="18">
        <v>428</v>
      </c>
      <c r="F15" s="4">
        <f t="shared" si="2"/>
        <v>44040.686399999999</v>
      </c>
      <c r="G15" s="8">
        <v>7.92</v>
      </c>
      <c r="H15" s="4">
        <f t="shared" si="2"/>
        <v>814.95849599999997</v>
      </c>
      <c r="I15" s="10">
        <f t="shared" ca="1" si="3"/>
        <v>0.26381322957198444</v>
      </c>
      <c r="J15" s="10">
        <f t="shared" ca="1" si="4"/>
        <v>48.526593618677033</v>
      </c>
      <c r="K15" s="20">
        <v>0.31</v>
      </c>
      <c r="L15" s="10">
        <f t="shared" si="5"/>
        <v>31.898627999999999</v>
      </c>
    </row>
    <row r="16" spans="1:25" x14ac:dyDescent="0.25">
      <c r="A16" s="19">
        <v>42243.041667303238</v>
      </c>
      <c r="B16" s="7">
        <v>3880</v>
      </c>
      <c r="C16" s="20">
        <f t="shared" si="0"/>
        <v>109.86995999999999</v>
      </c>
      <c r="D16" s="4">
        <f t="shared" si="1"/>
        <v>98823599.999999985</v>
      </c>
      <c r="E16" s="18">
        <v>428</v>
      </c>
      <c r="F16" s="4">
        <f t="shared" si="2"/>
        <v>42296.500799999994</v>
      </c>
      <c r="G16" s="8">
        <v>7.92</v>
      </c>
      <c r="H16" s="4">
        <f t="shared" si="2"/>
        <v>782.68291199999987</v>
      </c>
      <c r="I16" s="10">
        <f t="shared" ca="1" si="3"/>
        <v>0.26381322957198444</v>
      </c>
      <c r="J16" s="10">
        <f t="shared" ca="1" si="4"/>
        <v>44.759015719844349</v>
      </c>
      <c r="K16" s="20">
        <v>0.31</v>
      </c>
      <c r="L16" s="10">
        <f t="shared" si="5"/>
        <v>30.635315999999996</v>
      </c>
    </row>
    <row r="17" spans="1:15" x14ac:dyDescent="0.25">
      <c r="A17" s="19">
        <v>42243.052084027775</v>
      </c>
      <c r="B17" s="7">
        <v>3570</v>
      </c>
      <c r="C17" s="20">
        <f t="shared" si="0"/>
        <v>101.09169</v>
      </c>
      <c r="D17" s="4">
        <f t="shared" si="1"/>
        <v>90927900</v>
      </c>
      <c r="E17" s="18">
        <v>428</v>
      </c>
      <c r="F17" s="4">
        <f t="shared" si="2"/>
        <v>38917.141199999998</v>
      </c>
      <c r="G17" s="8">
        <v>7.92</v>
      </c>
      <c r="H17" s="4">
        <f t="shared" si="2"/>
        <v>720.14896799999997</v>
      </c>
      <c r="I17" s="10">
        <f t="shared" ca="1" si="3"/>
        <v>0.26381322957198444</v>
      </c>
      <c r="J17" s="10">
        <f t="shared" ca="1" si="4"/>
        <v>37.892521750972762</v>
      </c>
      <c r="K17" s="20">
        <v>0.31</v>
      </c>
      <c r="L17" s="10">
        <f t="shared" si="5"/>
        <v>28.187649</v>
      </c>
    </row>
    <row r="18" spans="1:15" x14ac:dyDescent="0.25">
      <c r="A18" s="19">
        <v>42243.062500752312</v>
      </c>
      <c r="B18" s="7">
        <v>3290</v>
      </c>
      <c r="C18" s="20">
        <f t="shared" si="0"/>
        <v>93.162929999999989</v>
      </c>
      <c r="D18" s="4">
        <f t="shared" si="1"/>
        <v>83796300</v>
      </c>
      <c r="E18" s="18">
        <v>428</v>
      </c>
      <c r="F18" s="4">
        <f t="shared" si="2"/>
        <v>35864.816400000003</v>
      </c>
      <c r="G18" s="8">
        <v>7.92</v>
      </c>
      <c r="H18" s="4">
        <f t="shared" si="2"/>
        <v>663.666696</v>
      </c>
      <c r="I18" s="10">
        <f t="shared" ca="1" si="3"/>
        <v>0.26381322957198444</v>
      </c>
      <c r="J18" s="10">
        <f t="shared" ca="1" si="4"/>
        <v>32.181691867704281</v>
      </c>
      <c r="K18" s="20">
        <v>0.31</v>
      </c>
      <c r="L18" s="10">
        <f t="shared" si="5"/>
        <v>25.976852999999998</v>
      </c>
    </row>
    <row r="19" spans="1:15" x14ac:dyDescent="0.25">
      <c r="A19" s="19">
        <v>42243.072917476849</v>
      </c>
      <c r="B19" s="7">
        <v>2960</v>
      </c>
      <c r="C19" s="20">
        <f t="shared" si="0"/>
        <v>83.81832</v>
      </c>
      <c r="D19" s="4">
        <f t="shared" si="1"/>
        <v>75391200</v>
      </c>
      <c r="E19" s="18">
        <v>428</v>
      </c>
      <c r="F19" s="4">
        <f t="shared" si="2"/>
        <v>32267.4336</v>
      </c>
      <c r="G19" s="8">
        <v>7.92</v>
      </c>
      <c r="H19" s="4">
        <f t="shared" si="2"/>
        <v>597.09830399999998</v>
      </c>
      <c r="I19" s="10">
        <f t="shared" ca="1" si="3"/>
        <v>0.26381322957198444</v>
      </c>
      <c r="J19" s="10">
        <f t="shared" ca="1" si="4"/>
        <v>26.049566381322958</v>
      </c>
      <c r="K19" s="20">
        <v>0.31</v>
      </c>
      <c r="L19" s="10">
        <f t="shared" si="5"/>
        <v>23.371272000000001</v>
      </c>
    </row>
    <row r="20" spans="1:15" x14ac:dyDescent="0.25">
      <c r="A20" s="19">
        <v>42243.083334201387</v>
      </c>
      <c r="B20" s="7">
        <v>2680</v>
      </c>
      <c r="C20" s="20">
        <f t="shared" si="0"/>
        <v>75.889559999999989</v>
      </c>
      <c r="D20" s="4">
        <f t="shared" si="1"/>
        <v>68259599.999999985</v>
      </c>
      <c r="E20" s="18">
        <v>428</v>
      </c>
      <c r="F20" s="4">
        <f t="shared" si="2"/>
        <v>29215.108799999991</v>
      </c>
      <c r="G20" s="8">
        <v>7.92</v>
      </c>
      <c r="H20" s="4">
        <f t="shared" si="2"/>
        <v>540.6160319999999</v>
      </c>
      <c r="I20" s="10">
        <f t="shared" ca="1" si="3"/>
        <v>0.26381322957198444</v>
      </c>
      <c r="J20" s="10">
        <f t="shared" ca="1" si="4"/>
        <v>21.354365136186765</v>
      </c>
      <c r="K20" s="20">
        <v>0.31</v>
      </c>
      <c r="L20" s="10">
        <f t="shared" si="5"/>
        <v>21.160475999999996</v>
      </c>
    </row>
    <row r="21" spans="1:15" x14ac:dyDescent="0.25">
      <c r="A21" s="19">
        <v>42243.093750925924</v>
      </c>
      <c r="B21" s="7">
        <v>2400</v>
      </c>
      <c r="C21" s="20">
        <f t="shared" si="0"/>
        <v>67.960799999999992</v>
      </c>
      <c r="D21" s="4">
        <f t="shared" si="1"/>
        <v>61128000.000000007</v>
      </c>
      <c r="E21" s="18">
        <v>428</v>
      </c>
      <c r="F21" s="4">
        <f t="shared" ref="F21:H84" si="6">$D21*E21/1000000</f>
        <v>26162.784000000003</v>
      </c>
      <c r="G21" s="8">
        <v>7.92</v>
      </c>
      <c r="H21" s="4">
        <f t="shared" si="6"/>
        <v>484.13376000000005</v>
      </c>
      <c r="I21" s="10">
        <f t="shared" ca="1" si="3"/>
        <v>0.26381322957198444</v>
      </c>
      <c r="J21" s="10">
        <f t="shared" ca="1" si="4"/>
        <v>17.125354085603114</v>
      </c>
      <c r="K21" s="20">
        <v>0.31</v>
      </c>
      <c r="L21" s="10">
        <f t="shared" si="5"/>
        <v>18.949680000000004</v>
      </c>
    </row>
    <row r="22" spans="1:15" x14ac:dyDescent="0.25">
      <c r="A22" s="19">
        <v>42243.104167650461</v>
      </c>
      <c r="B22" s="7">
        <v>2180</v>
      </c>
      <c r="C22" s="20">
        <f t="shared" si="0"/>
        <v>61.731059999999999</v>
      </c>
      <c r="D22" s="4">
        <f t="shared" si="1"/>
        <v>55524600</v>
      </c>
      <c r="E22" s="18">
        <v>428</v>
      </c>
      <c r="F22" s="4">
        <f t="shared" si="6"/>
        <v>23764.5288</v>
      </c>
      <c r="G22" s="8">
        <v>7.92</v>
      </c>
      <c r="H22" s="4">
        <f t="shared" si="6"/>
        <v>439.75483200000002</v>
      </c>
      <c r="I22" s="10">
        <f t="shared" ca="1" si="3"/>
        <v>0.26381322957198444</v>
      </c>
      <c r="J22" s="10">
        <f t="shared" ca="1" si="4"/>
        <v>14.129606381322956</v>
      </c>
      <c r="K22" s="20">
        <v>0.31</v>
      </c>
      <c r="L22" s="10">
        <f t="shared" si="5"/>
        <v>17.212626</v>
      </c>
    </row>
    <row r="23" spans="1:15" x14ac:dyDescent="0.25">
      <c r="A23" s="19">
        <v>42243.114584374998</v>
      </c>
      <c r="B23" s="7">
        <v>1990</v>
      </c>
      <c r="C23" s="20">
        <f t="shared" si="0"/>
        <v>56.350829999999995</v>
      </c>
      <c r="D23" s="4">
        <f t="shared" si="1"/>
        <v>50685300</v>
      </c>
      <c r="E23" s="18">
        <v>428</v>
      </c>
      <c r="F23" s="4">
        <f t="shared" si="6"/>
        <v>21693.308400000002</v>
      </c>
      <c r="G23" s="8">
        <v>7.92</v>
      </c>
      <c r="H23" s="4">
        <f t="shared" si="6"/>
        <v>401.42757599999999</v>
      </c>
      <c r="I23" s="10">
        <f t="shared" ca="1" si="3"/>
        <v>0.26381322957198444</v>
      </c>
      <c r="J23" s="10">
        <f t="shared" ca="1" si="4"/>
        <v>11.773978249027236</v>
      </c>
      <c r="K23" s="20">
        <v>0.31</v>
      </c>
      <c r="L23" s="10">
        <f t="shared" si="5"/>
        <v>15.712443</v>
      </c>
    </row>
    <row r="24" spans="1:15" x14ac:dyDescent="0.25">
      <c r="A24" s="19">
        <v>42243.125001099535</v>
      </c>
      <c r="B24" s="7">
        <v>1790</v>
      </c>
      <c r="C24" s="20">
        <f t="shared" si="0"/>
        <v>50.687429999999999</v>
      </c>
      <c r="D24" s="4">
        <f t="shared" si="1"/>
        <v>45591299.999999993</v>
      </c>
      <c r="E24" s="18">
        <v>428</v>
      </c>
      <c r="F24" s="4">
        <f t="shared" si="6"/>
        <v>19513.076399999994</v>
      </c>
      <c r="G24" s="8">
        <v>7.92</v>
      </c>
      <c r="H24" s="4">
        <f t="shared" si="6"/>
        <v>361.08309599999995</v>
      </c>
      <c r="I24" s="10">
        <f t="shared" ca="1" si="3"/>
        <v>0.26381322957198444</v>
      </c>
      <c r="J24" s="10">
        <f t="shared" ca="1" si="4"/>
        <v>9.5262755252918261</v>
      </c>
      <c r="K24" s="20">
        <v>0.31</v>
      </c>
      <c r="L24" s="10">
        <f t="shared" si="5"/>
        <v>14.133302999999998</v>
      </c>
    </row>
    <row r="25" spans="1:15" x14ac:dyDescent="0.25">
      <c r="A25" s="19">
        <v>42243.135417824073</v>
      </c>
      <c r="B25" s="7">
        <v>1660</v>
      </c>
      <c r="C25" s="20">
        <f t="shared" si="0"/>
        <v>47.006219999999999</v>
      </c>
      <c r="D25" s="4">
        <f t="shared" si="1"/>
        <v>42280200</v>
      </c>
      <c r="E25" s="18">
        <v>428</v>
      </c>
      <c r="F25" s="4">
        <f t="shared" si="6"/>
        <v>18095.925599999999</v>
      </c>
      <c r="G25" s="8">
        <v>7.92</v>
      </c>
      <c r="H25" s="4">
        <f t="shared" si="6"/>
        <v>334.85918400000003</v>
      </c>
      <c r="I25" s="10">
        <f t="shared" ca="1" si="3"/>
        <v>0.26381322957198444</v>
      </c>
      <c r="J25" s="10">
        <f t="shared" ca="1" si="4"/>
        <v>8.192816964980544</v>
      </c>
      <c r="K25" s="20">
        <v>0.31</v>
      </c>
      <c r="L25" s="10">
        <f t="shared" si="5"/>
        <v>13.106862</v>
      </c>
    </row>
    <row r="26" spans="1:15" x14ac:dyDescent="0.25">
      <c r="A26" s="19">
        <v>42243.14583454861</v>
      </c>
      <c r="B26" s="7">
        <v>1540</v>
      </c>
      <c r="C26" s="20">
        <f t="shared" si="0"/>
        <v>43.608179999999997</v>
      </c>
      <c r="D26" s="4">
        <f t="shared" si="1"/>
        <v>39223800</v>
      </c>
      <c r="E26" s="18">
        <v>428</v>
      </c>
      <c r="F26" s="4">
        <f t="shared" si="6"/>
        <v>16787.786400000001</v>
      </c>
      <c r="G26" s="8">
        <v>7.92</v>
      </c>
      <c r="H26" s="4">
        <f t="shared" si="6"/>
        <v>310.65249599999999</v>
      </c>
      <c r="I26" s="10">
        <f t="shared" ca="1" si="3"/>
        <v>0.26381322957198444</v>
      </c>
      <c r="J26" s="10">
        <f t="shared" ca="1" si="4"/>
        <v>7.051126692607002</v>
      </c>
      <c r="K26" s="20">
        <v>0.31</v>
      </c>
      <c r="L26" s="10">
        <f t="shared" si="5"/>
        <v>12.159378</v>
      </c>
    </row>
    <row r="27" spans="1:15" x14ac:dyDescent="0.25">
      <c r="A27" s="19">
        <v>42243.156251273147</v>
      </c>
      <c r="B27" s="18">
        <v>1460</v>
      </c>
      <c r="C27" s="20">
        <f t="shared" si="0"/>
        <v>41.342819999999996</v>
      </c>
      <c r="D27" s="4">
        <f t="shared" si="1"/>
        <v>37186200</v>
      </c>
      <c r="E27" s="18">
        <v>428</v>
      </c>
      <c r="F27" s="4">
        <f t="shared" si="6"/>
        <v>15915.693600000001</v>
      </c>
      <c r="G27" s="8">
        <v>7.92</v>
      </c>
      <c r="H27" s="4">
        <f t="shared" si="6"/>
        <v>294.51470399999999</v>
      </c>
      <c r="I27" s="10">
        <f t="shared" ca="1" si="3"/>
        <v>0.26381322957198444</v>
      </c>
      <c r="J27" s="10">
        <f t="shared" ca="1" si="4"/>
        <v>6.3375702723735401</v>
      </c>
      <c r="K27" s="20">
        <v>0.31</v>
      </c>
      <c r="L27" s="10">
        <f t="shared" si="5"/>
        <v>11.527722000000001</v>
      </c>
      <c r="O27" t="s">
        <v>80</v>
      </c>
    </row>
    <row r="28" spans="1:15" x14ac:dyDescent="0.25">
      <c r="A28" s="19">
        <v>42243.166667997684</v>
      </c>
      <c r="B28" s="18">
        <v>1330</v>
      </c>
      <c r="C28" s="20">
        <f t="shared" si="0"/>
        <v>37.661609999999996</v>
      </c>
      <c r="D28" s="4">
        <f t="shared" si="1"/>
        <v>33875100</v>
      </c>
      <c r="E28" s="18">
        <v>428</v>
      </c>
      <c r="F28" s="4">
        <f t="shared" si="6"/>
        <v>14498.542799999999</v>
      </c>
      <c r="G28" s="8">
        <v>7.92</v>
      </c>
      <c r="H28" s="4">
        <f t="shared" si="6"/>
        <v>268.29079200000001</v>
      </c>
      <c r="I28" s="10">
        <f t="shared" ca="1" si="3"/>
        <v>0.26381322957198444</v>
      </c>
      <c r="J28" s="10">
        <f t="shared" ca="1" si="4"/>
        <v>5.2592081322957203</v>
      </c>
      <c r="K28" s="20">
        <v>0.31</v>
      </c>
      <c r="L28" s="10">
        <f t="shared" si="5"/>
        <v>10.501281000000001</v>
      </c>
    </row>
    <row r="29" spans="1:15" x14ac:dyDescent="0.25">
      <c r="A29" s="19">
        <v>42243.177084722221</v>
      </c>
      <c r="B29" s="18">
        <v>1220</v>
      </c>
      <c r="C29" s="20">
        <f t="shared" si="0"/>
        <v>34.54674</v>
      </c>
      <c r="D29" s="4">
        <f t="shared" si="1"/>
        <v>31073399.999999996</v>
      </c>
      <c r="E29" s="18">
        <v>428</v>
      </c>
      <c r="F29" s="4">
        <f t="shared" si="6"/>
        <v>13299.415199999998</v>
      </c>
      <c r="G29" s="8">
        <v>7.92</v>
      </c>
      <c r="H29" s="4">
        <f t="shared" si="6"/>
        <v>246.10132799999997</v>
      </c>
      <c r="I29" s="10">
        <f t="shared" ca="1" si="3"/>
        <v>0.26381322957198444</v>
      </c>
      <c r="J29" s="10">
        <f t="shared" ca="1" si="4"/>
        <v>4.4252390661478591</v>
      </c>
      <c r="K29" s="20">
        <v>0.31</v>
      </c>
      <c r="L29" s="10">
        <f t="shared" si="5"/>
        <v>9.6327539999999985</v>
      </c>
      <c r="O29" s="42" t="s">
        <v>98</v>
      </c>
    </row>
    <row r="30" spans="1:15" x14ac:dyDescent="0.25">
      <c r="A30" s="19">
        <v>42243.187501446759</v>
      </c>
      <c r="B30" s="18">
        <v>1170</v>
      </c>
      <c r="C30" s="20">
        <f t="shared" si="0"/>
        <v>33.130890000000001</v>
      </c>
      <c r="D30" s="4">
        <f t="shared" si="1"/>
        <v>29799899.999999996</v>
      </c>
      <c r="E30" s="18">
        <v>428</v>
      </c>
      <c r="F30" s="4">
        <f t="shared" si="6"/>
        <v>12754.357199999999</v>
      </c>
      <c r="G30" s="8">
        <v>7.92</v>
      </c>
      <c r="H30" s="4">
        <f t="shared" si="6"/>
        <v>236.01520799999997</v>
      </c>
      <c r="I30" s="10">
        <f t="shared" ca="1" si="3"/>
        <v>0.26381322957198444</v>
      </c>
      <c r="J30" s="10">
        <f t="shared" ca="1" si="4"/>
        <v>4.0699474319066153</v>
      </c>
      <c r="K30" s="20">
        <v>0.31</v>
      </c>
      <c r="L30" s="10">
        <f t="shared" si="5"/>
        <v>9.2379689999999979</v>
      </c>
    </row>
    <row r="31" spans="1:15" x14ac:dyDescent="0.25">
      <c r="A31" s="19">
        <v>42243.197918171296</v>
      </c>
      <c r="B31" s="18">
        <v>1080</v>
      </c>
      <c r="C31" s="20">
        <f t="shared" si="0"/>
        <v>30.582359999999998</v>
      </c>
      <c r="D31" s="4">
        <f t="shared" si="1"/>
        <v>27507600</v>
      </c>
      <c r="E31" s="18">
        <v>428</v>
      </c>
      <c r="F31" s="4">
        <f t="shared" si="6"/>
        <v>11773.2528</v>
      </c>
      <c r="G31" s="8">
        <v>7.92</v>
      </c>
      <c r="H31" s="4">
        <f t="shared" si="6"/>
        <v>217.86019200000001</v>
      </c>
      <c r="I31" s="10">
        <f t="shared" ca="1" si="3"/>
        <v>0.26381322957198444</v>
      </c>
      <c r="J31" s="10">
        <f t="shared" ca="1" si="4"/>
        <v>3.4678842023346301</v>
      </c>
      <c r="K31" s="20">
        <v>0.31</v>
      </c>
      <c r="L31" s="10">
        <f t="shared" si="5"/>
        <v>8.5273559999999993</v>
      </c>
    </row>
    <row r="32" spans="1:15" x14ac:dyDescent="0.25">
      <c r="A32" s="19">
        <v>42243.208334895833</v>
      </c>
      <c r="B32" s="18">
        <v>1010</v>
      </c>
      <c r="C32" s="20">
        <f t="shared" si="0"/>
        <v>28.600169999999999</v>
      </c>
      <c r="D32" s="4">
        <f t="shared" si="1"/>
        <v>25724700</v>
      </c>
      <c r="E32" s="18">
        <v>428</v>
      </c>
      <c r="F32" s="4">
        <f t="shared" si="6"/>
        <v>11010.1716</v>
      </c>
      <c r="G32" s="8">
        <v>7.92</v>
      </c>
      <c r="H32" s="4">
        <f t="shared" si="6"/>
        <v>203.73962399999999</v>
      </c>
      <c r="I32" s="10">
        <f t="shared" ca="1" si="3"/>
        <v>0.26381322957198444</v>
      </c>
      <c r="J32" s="10">
        <f t="shared" ca="1" si="4"/>
        <v>3.0329121011673146</v>
      </c>
      <c r="K32" s="20">
        <v>0.31</v>
      </c>
      <c r="L32" s="10">
        <f t="shared" si="5"/>
        <v>7.9746569999999997</v>
      </c>
    </row>
    <row r="33" spans="1:12" x14ac:dyDescent="0.25">
      <c r="A33" s="19">
        <v>42243.21875162037</v>
      </c>
      <c r="B33" s="18">
        <v>945</v>
      </c>
      <c r="C33" s="20">
        <f t="shared" si="0"/>
        <v>26.759564999999998</v>
      </c>
      <c r="D33" s="4">
        <f t="shared" si="1"/>
        <v>24069149.999999996</v>
      </c>
      <c r="E33" s="18">
        <v>428</v>
      </c>
      <c r="F33" s="4">
        <f t="shared" si="6"/>
        <v>10301.596199999998</v>
      </c>
      <c r="G33" s="8">
        <v>7.92</v>
      </c>
      <c r="H33" s="4">
        <f t="shared" si="6"/>
        <v>190.62766799999997</v>
      </c>
      <c r="I33" s="10">
        <f t="shared" ca="1" si="3"/>
        <v>0.26381322957198444</v>
      </c>
      <c r="J33" s="10">
        <f t="shared" ca="1" si="4"/>
        <v>2.6550988424124506</v>
      </c>
      <c r="K33" s="20">
        <v>0.31</v>
      </c>
      <c r="L33" s="10">
        <f t="shared" si="5"/>
        <v>7.4614364999999987</v>
      </c>
    </row>
    <row r="34" spans="1:12" x14ac:dyDescent="0.25">
      <c r="A34" s="19">
        <v>42243.229168344908</v>
      </c>
      <c r="B34" s="18">
        <v>903</v>
      </c>
      <c r="C34" s="20">
        <f t="shared" si="0"/>
        <v>25.570250999999999</v>
      </c>
      <c r="D34" s="4">
        <f t="shared" si="1"/>
        <v>22999410</v>
      </c>
      <c r="E34" s="18">
        <v>428</v>
      </c>
      <c r="F34" s="4">
        <f t="shared" si="6"/>
        <v>9843.74748</v>
      </c>
      <c r="G34" s="8">
        <v>7.92</v>
      </c>
      <c r="H34" s="4">
        <f t="shared" si="6"/>
        <v>182.15532719999999</v>
      </c>
      <c r="I34" s="10">
        <f t="shared" ca="1" si="3"/>
        <v>0.26381322957198444</v>
      </c>
      <c r="J34" s="10">
        <f t="shared" ca="1" si="4"/>
        <v>2.4243346961089496</v>
      </c>
      <c r="K34" s="20">
        <v>0.31</v>
      </c>
      <c r="L34" s="10">
        <f t="shared" si="5"/>
        <v>7.1298170999999995</v>
      </c>
    </row>
    <row r="35" spans="1:12" x14ac:dyDescent="0.25">
      <c r="A35" s="19">
        <v>42243.239585069445</v>
      </c>
      <c r="B35" s="18">
        <v>872</v>
      </c>
      <c r="C35" s="20">
        <f t="shared" si="0"/>
        <v>24.692423999999999</v>
      </c>
      <c r="D35" s="4">
        <f t="shared" si="1"/>
        <v>22209840</v>
      </c>
      <c r="E35" s="18">
        <v>428</v>
      </c>
      <c r="F35" s="4">
        <f t="shared" si="6"/>
        <v>9505.8115199999993</v>
      </c>
      <c r="G35" s="8">
        <v>7.92</v>
      </c>
      <c r="H35" s="4">
        <f t="shared" si="6"/>
        <v>175.90193280000003</v>
      </c>
      <c r="I35" s="10">
        <f t="shared" ca="1" si="3"/>
        <v>0.26381322957198444</v>
      </c>
      <c r="J35" s="10">
        <f t="shared" ca="1" si="4"/>
        <v>2.2607370210116731</v>
      </c>
      <c r="K35" s="20">
        <v>0.31</v>
      </c>
      <c r="L35" s="10">
        <f t="shared" si="5"/>
        <v>6.8850504000000008</v>
      </c>
    </row>
    <row r="36" spans="1:12" x14ac:dyDescent="0.25">
      <c r="A36" s="19">
        <v>42243.250001793982</v>
      </c>
      <c r="B36" s="18">
        <v>822</v>
      </c>
      <c r="C36" s="20">
        <f t="shared" si="0"/>
        <v>23.276574</v>
      </c>
      <c r="D36" s="4">
        <f t="shared" si="1"/>
        <v>20936339.999999996</v>
      </c>
      <c r="E36" s="18">
        <v>428</v>
      </c>
      <c r="F36" s="4">
        <f t="shared" si="6"/>
        <v>8960.7535199999984</v>
      </c>
      <c r="G36" s="8">
        <v>7.92</v>
      </c>
      <c r="H36" s="4">
        <f t="shared" si="6"/>
        <v>165.81581279999997</v>
      </c>
      <c r="I36" s="10">
        <f t="shared" ca="1" si="3"/>
        <v>0.26381322957198444</v>
      </c>
      <c r="J36" s="10">
        <f t="shared" ca="1" si="4"/>
        <v>2.0089110677042799</v>
      </c>
      <c r="K36" s="20">
        <v>0.31</v>
      </c>
      <c r="L36" s="10">
        <f t="shared" si="5"/>
        <v>6.4902653999999984</v>
      </c>
    </row>
    <row r="37" spans="1:12" x14ac:dyDescent="0.25">
      <c r="A37" s="19">
        <v>42243.260418518519</v>
      </c>
      <c r="B37" s="18">
        <v>792</v>
      </c>
      <c r="C37" s="20">
        <f t="shared" si="0"/>
        <v>22.427063999999998</v>
      </c>
      <c r="D37" s="4">
        <f t="shared" si="1"/>
        <v>20172240</v>
      </c>
      <c r="E37" s="18">
        <v>428</v>
      </c>
      <c r="F37" s="4">
        <f t="shared" si="6"/>
        <v>8633.7187200000008</v>
      </c>
      <c r="G37" s="8">
        <v>7.92</v>
      </c>
      <c r="H37" s="4">
        <f t="shared" si="6"/>
        <v>159.76414080000001</v>
      </c>
      <c r="I37" s="10">
        <f t="shared" ca="1" si="3"/>
        <v>0.26381322957198444</v>
      </c>
      <c r="J37" s="10">
        <f t="shared" ca="1" si="4"/>
        <v>1.864951059922179</v>
      </c>
      <c r="K37" s="20">
        <v>0.31</v>
      </c>
      <c r="L37" s="10">
        <f t="shared" si="5"/>
        <v>6.2533944000000004</v>
      </c>
    </row>
    <row r="38" spans="1:12" x14ac:dyDescent="0.25">
      <c r="A38" s="19">
        <v>42243.270835243056</v>
      </c>
      <c r="B38" s="18">
        <v>754</v>
      </c>
      <c r="C38" s="20">
        <f t="shared" si="0"/>
        <v>21.351018</v>
      </c>
      <c r="D38" s="4">
        <f t="shared" si="1"/>
        <v>19204379.999999996</v>
      </c>
      <c r="E38" s="18">
        <v>428</v>
      </c>
      <c r="F38" s="4">
        <f t="shared" si="6"/>
        <v>8219.4746399999985</v>
      </c>
      <c r="G38" s="8">
        <v>7.92</v>
      </c>
      <c r="H38" s="4">
        <f t="shared" si="6"/>
        <v>152.09868959999997</v>
      </c>
      <c r="I38" s="10">
        <f t="shared" ca="1" si="3"/>
        <v>0.26381322957198444</v>
      </c>
      <c r="J38" s="10">
        <f t="shared" ca="1" si="4"/>
        <v>1.6902843408560309</v>
      </c>
      <c r="K38" s="20">
        <v>0.31</v>
      </c>
      <c r="L38" s="10">
        <f t="shared" si="5"/>
        <v>5.9533577999999991</v>
      </c>
    </row>
    <row r="39" spans="1:12" x14ac:dyDescent="0.25">
      <c r="A39" s="19">
        <v>42243.281251967594</v>
      </c>
      <c r="B39" s="18">
        <v>735</v>
      </c>
      <c r="C39" s="20">
        <f t="shared" si="0"/>
        <v>20.812994999999997</v>
      </c>
      <c r="D39" s="4">
        <f t="shared" si="1"/>
        <v>18720450</v>
      </c>
      <c r="E39" s="18">
        <v>428</v>
      </c>
      <c r="F39" s="4">
        <f t="shared" si="6"/>
        <v>8012.3526000000002</v>
      </c>
      <c r="G39" s="8">
        <v>7.92</v>
      </c>
      <c r="H39" s="4">
        <f t="shared" si="6"/>
        <v>148.265964</v>
      </c>
      <c r="I39" s="10">
        <f t="shared" ca="1" si="3"/>
        <v>0.26381322957198444</v>
      </c>
      <c r="J39" s="10">
        <f t="shared" ca="1" si="4"/>
        <v>1.6061709046692607</v>
      </c>
      <c r="K39" s="20">
        <v>0.31</v>
      </c>
      <c r="L39" s="10">
        <f t="shared" si="5"/>
        <v>5.8033394999999999</v>
      </c>
    </row>
    <row r="40" spans="1:12" x14ac:dyDescent="0.25">
      <c r="A40" s="19">
        <v>42243.291668692131</v>
      </c>
      <c r="B40" s="18">
        <v>707</v>
      </c>
      <c r="C40" s="20">
        <f t="shared" si="0"/>
        <v>20.020118999999998</v>
      </c>
      <c r="D40" s="4">
        <f t="shared" si="1"/>
        <v>18007289.999999996</v>
      </c>
      <c r="E40" s="18">
        <v>428</v>
      </c>
      <c r="F40" s="4">
        <f t="shared" si="6"/>
        <v>7707.1201199999978</v>
      </c>
      <c r="G40" s="8">
        <v>7.92</v>
      </c>
      <c r="H40" s="4">
        <f t="shared" si="6"/>
        <v>142.61773679999999</v>
      </c>
      <c r="I40" s="10">
        <f t="shared" ca="1" si="3"/>
        <v>0.26381322957198444</v>
      </c>
      <c r="J40" s="10">
        <f t="shared" ca="1" si="4"/>
        <v>1.4861269295719843</v>
      </c>
      <c r="K40" s="20">
        <v>0.31</v>
      </c>
      <c r="L40" s="10">
        <f t="shared" si="5"/>
        <v>5.5822598999999986</v>
      </c>
    </row>
    <row r="41" spans="1:12" x14ac:dyDescent="0.25">
      <c r="A41" s="19">
        <v>42243.302085416668</v>
      </c>
      <c r="B41" s="18">
        <v>689</v>
      </c>
      <c r="C41" s="20">
        <f t="shared" si="0"/>
        <v>19.510413</v>
      </c>
      <c r="D41" s="4">
        <f t="shared" si="1"/>
        <v>17548830</v>
      </c>
      <c r="E41" s="18">
        <v>428</v>
      </c>
      <c r="F41" s="4">
        <f t="shared" si="6"/>
        <v>7510.8992399999997</v>
      </c>
      <c r="G41" s="8">
        <v>7.92</v>
      </c>
      <c r="H41" s="4">
        <f t="shared" si="6"/>
        <v>138.98673360000001</v>
      </c>
      <c r="I41" s="10">
        <f t="shared" ca="1" si="3"/>
        <v>0.26381322957198444</v>
      </c>
      <c r="J41" s="10">
        <f t="shared" ca="1" si="4"/>
        <v>1.4114175723735409</v>
      </c>
      <c r="K41" s="20">
        <v>0.31</v>
      </c>
      <c r="L41" s="10">
        <f t="shared" si="5"/>
        <v>5.4401373</v>
      </c>
    </row>
    <row r="42" spans="1:12" x14ac:dyDescent="0.25">
      <c r="A42" s="19">
        <v>42243.312502141205</v>
      </c>
      <c r="B42" s="18">
        <v>671</v>
      </c>
      <c r="C42" s="20">
        <f t="shared" si="0"/>
        <v>19.000706999999998</v>
      </c>
      <c r="D42" s="4">
        <f t="shared" si="1"/>
        <v>17090370</v>
      </c>
      <c r="E42" s="18">
        <v>428</v>
      </c>
      <c r="F42" s="4">
        <f t="shared" si="6"/>
        <v>7314.6783599999999</v>
      </c>
      <c r="G42" s="8">
        <v>7.92</v>
      </c>
      <c r="H42" s="4">
        <f t="shared" si="6"/>
        <v>135.3557304</v>
      </c>
      <c r="I42" s="10">
        <f t="shared" ca="1" si="3"/>
        <v>0.26381322957198444</v>
      </c>
      <c r="J42" s="10">
        <f t="shared" ca="1" si="4"/>
        <v>1.3386348175097276</v>
      </c>
      <c r="K42" s="20">
        <v>0.31</v>
      </c>
      <c r="L42" s="10">
        <f t="shared" si="5"/>
        <v>5.2980147000000004</v>
      </c>
    </row>
    <row r="43" spans="1:12" x14ac:dyDescent="0.25">
      <c r="A43" s="19">
        <v>42243.322918865742</v>
      </c>
      <c r="B43" s="18">
        <v>644</v>
      </c>
      <c r="C43" s="20">
        <f t="shared" si="0"/>
        <v>18.236148</v>
      </c>
      <c r="D43" s="4">
        <f t="shared" si="1"/>
        <v>16402680.000000004</v>
      </c>
      <c r="E43" s="18">
        <v>428</v>
      </c>
      <c r="F43" s="4">
        <f t="shared" si="6"/>
        <v>7020.3470400000015</v>
      </c>
      <c r="G43" s="8">
        <v>7.92</v>
      </c>
      <c r="H43" s="4">
        <f t="shared" si="6"/>
        <v>129.90922560000001</v>
      </c>
      <c r="I43" s="10">
        <f t="shared" ca="1" si="3"/>
        <v>0.26381322957198444</v>
      </c>
      <c r="J43" s="10">
        <f t="shared" ca="1" si="4"/>
        <v>1.2330730645914398</v>
      </c>
      <c r="K43" s="20">
        <v>0.31</v>
      </c>
      <c r="L43" s="10">
        <f t="shared" si="5"/>
        <v>5.0848308000000007</v>
      </c>
    </row>
    <row r="44" spans="1:12" x14ac:dyDescent="0.25">
      <c r="A44" s="19">
        <v>42243.33333559028</v>
      </c>
      <c r="B44" s="18">
        <v>636</v>
      </c>
      <c r="C44" s="20">
        <f t="shared" si="0"/>
        <v>18.009612000000001</v>
      </c>
      <c r="D44" s="4">
        <f t="shared" si="1"/>
        <v>16198919.999999998</v>
      </c>
      <c r="E44" s="18">
        <v>428</v>
      </c>
      <c r="F44" s="4">
        <f t="shared" si="6"/>
        <v>6933.1377599999987</v>
      </c>
      <c r="G44" s="8">
        <v>7.92</v>
      </c>
      <c r="H44" s="4">
        <f t="shared" si="6"/>
        <v>128.2954464</v>
      </c>
      <c r="I44" s="10">
        <f t="shared" ca="1" si="3"/>
        <v>0.26381322957198444</v>
      </c>
      <c r="J44" s="10">
        <f t="shared" ca="1" si="4"/>
        <v>1.2026279906614783</v>
      </c>
      <c r="K44" s="20">
        <v>0.31</v>
      </c>
      <c r="L44" s="10">
        <f t="shared" si="5"/>
        <v>5.0216651999999993</v>
      </c>
    </row>
    <row r="45" spans="1:12" x14ac:dyDescent="0.25">
      <c r="A45" s="19">
        <v>42243.343752314817</v>
      </c>
      <c r="B45" s="18">
        <v>610</v>
      </c>
      <c r="C45" s="20">
        <f t="shared" si="0"/>
        <v>17.27337</v>
      </c>
      <c r="D45" s="4">
        <f t="shared" si="1"/>
        <v>15536699.999999998</v>
      </c>
      <c r="E45" s="18">
        <v>428</v>
      </c>
      <c r="F45" s="4">
        <f t="shared" si="6"/>
        <v>6649.7075999999988</v>
      </c>
      <c r="G45" s="8">
        <v>7.92</v>
      </c>
      <c r="H45" s="4">
        <f t="shared" si="6"/>
        <v>123.05066399999998</v>
      </c>
      <c r="I45" s="10">
        <f t="shared" ca="1" si="3"/>
        <v>0.26381322957198444</v>
      </c>
      <c r="J45" s="10">
        <f t="shared" ca="1" si="4"/>
        <v>1.1063097665369648</v>
      </c>
      <c r="K45" s="20">
        <v>0.31</v>
      </c>
      <c r="L45" s="10">
        <f t="shared" si="5"/>
        <v>4.8163769999999992</v>
      </c>
    </row>
    <row r="46" spans="1:12" x14ac:dyDescent="0.25">
      <c r="A46" s="19">
        <v>42243.354169039354</v>
      </c>
      <c r="B46" s="18">
        <v>593</v>
      </c>
      <c r="C46" s="20">
        <f t="shared" si="0"/>
        <v>16.791981</v>
      </c>
      <c r="D46" s="4">
        <f t="shared" si="1"/>
        <v>15103710</v>
      </c>
      <c r="E46" s="18">
        <v>428</v>
      </c>
      <c r="F46" s="4">
        <f t="shared" si="6"/>
        <v>6464.3878800000002</v>
      </c>
      <c r="G46" s="8">
        <v>7.92</v>
      </c>
      <c r="H46" s="4">
        <f t="shared" si="6"/>
        <v>119.6213832</v>
      </c>
      <c r="I46" s="10">
        <f t="shared" ca="1" si="3"/>
        <v>0.26381322957198444</v>
      </c>
      <c r="J46" s="10">
        <f t="shared" ca="1" si="4"/>
        <v>1.045505840077821</v>
      </c>
      <c r="K46" s="20">
        <v>0.31</v>
      </c>
      <c r="L46" s="10">
        <f t="shared" si="5"/>
        <v>4.6821500999999994</v>
      </c>
    </row>
    <row r="47" spans="1:12" x14ac:dyDescent="0.25">
      <c r="A47" s="19">
        <v>42243.364585763891</v>
      </c>
      <c r="B47" s="18">
        <v>576</v>
      </c>
      <c r="C47" s="20">
        <f t="shared" si="0"/>
        <v>16.310592</v>
      </c>
      <c r="D47" s="4">
        <f t="shared" si="1"/>
        <v>14670719.999999998</v>
      </c>
      <c r="E47" s="18">
        <v>428</v>
      </c>
      <c r="F47" s="4">
        <f t="shared" si="6"/>
        <v>6279.0681599999989</v>
      </c>
      <c r="G47" s="8">
        <v>7.92</v>
      </c>
      <c r="H47" s="4">
        <f t="shared" si="6"/>
        <v>116.1921024</v>
      </c>
      <c r="I47" s="10">
        <f t="shared" ca="1" si="3"/>
        <v>0.26381322957198444</v>
      </c>
      <c r="J47" s="10">
        <f t="shared" ca="1" si="4"/>
        <v>0.98642039533073933</v>
      </c>
      <c r="K47" s="20">
        <v>0.31</v>
      </c>
      <c r="L47" s="10">
        <f t="shared" si="5"/>
        <v>4.5479231999999996</v>
      </c>
    </row>
    <row r="48" spans="1:12" x14ac:dyDescent="0.25">
      <c r="A48" s="19">
        <v>42243.375002488428</v>
      </c>
      <c r="B48" s="18">
        <v>568</v>
      </c>
      <c r="C48" s="20">
        <f t="shared" si="0"/>
        <v>16.084056</v>
      </c>
      <c r="D48" s="4">
        <f t="shared" si="1"/>
        <v>14466960.000000002</v>
      </c>
      <c r="E48" s="18">
        <v>428</v>
      </c>
      <c r="F48" s="4">
        <f t="shared" si="6"/>
        <v>6191.8588800000007</v>
      </c>
      <c r="G48" s="8">
        <v>7.92</v>
      </c>
      <c r="H48" s="4">
        <f t="shared" si="6"/>
        <v>114.57832320000001</v>
      </c>
      <c r="I48" s="10">
        <f t="shared" ca="1" si="3"/>
        <v>0.26381322957198444</v>
      </c>
      <c r="J48" s="10">
        <f t="shared" ca="1" si="4"/>
        <v>0.9592101105058366</v>
      </c>
      <c r="K48" s="20">
        <v>0.31</v>
      </c>
      <c r="L48" s="10">
        <f t="shared" si="5"/>
        <v>4.4847576000000009</v>
      </c>
    </row>
    <row r="49" spans="1:16" x14ac:dyDescent="0.25">
      <c r="A49" s="19">
        <v>42243.385419212966</v>
      </c>
      <c r="B49" s="18">
        <v>552</v>
      </c>
      <c r="C49" s="20">
        <f t="shared" si="0"/>
        <v>15.630984</v>
      </c>
      <c r="D49" s="4">
        <f t="shared" si="1"/>
        <v>14059439.999999998</v>
      </c>
      <c r="E49" s="18">
        <v>428</v>
      </c>
      <c r="F49" s="4">
        <f t="shared" si="6"/>
        <v>6017.4403199999988</v>
      </c>
      <c r="G49" s="8">
        <v>7.92</v>
      </c>
      <c r="H49" s="4">
        <f t="shared" si="6"/>
        <v>111.35076479999998</v>
      </c>
      <c r="I49" s="10">
        <f t="shared" ca="1" si="3"/>
        <v>0.26381322957198444</v>
      </c>
      <c r="J49" s="10">
        <f t="shared" ca="1" si="4"/>
        <v>0.90593123112840457</v>
      </c>
      <c r="K49" s="20">
        <v>0.31</v>
      </c>
      <c r="L49" s="10">
        <f t="shared" si="5"/>
        <v>4.358426399999999</v>
      </c>
    </row>
    <row r="50" spans="1:16" x14ac:dyDescent="0.25">
      <c r="A50" s="19">
        <v>42243.395835937503</v>
      </c>
      <c r="B50" s="18">
        <v>520</v>
      </c>
      <c r="C50" s="20">
        <f t="shared" si="0"/>
        <v>14.724839999999999</v>
      </c>
      <c r="D50" s="4">
        <f t="shared" si="1"/>
        <v>13244400</v>
      </c>
      <c r="E50" s="18">
        <v>428</v>
      </c>
      <c r="F50" s="4">
        <f t="shared" si="6"/>
        <v>5668.6031999999996</v>
      </c>
      <c r="G50" s="8">
        <v>7.92</v>
      </c>
      <c r="H50" s="4">
        <f t="shared" si="6"/>
        <v>104.89564799999999</v>
      </c>
      <c r="I50" s="10">
        <f t="shared" ca="1" si="3"/>
        <v>0.26381322957198444</v>
      </c>
      <c r="J50" s="10">
        <f t="shared" ca="1" si="4"/>
        <v>0.803940233463035</v>
      </c>
      <c r="K50" s="20">
        <v>0.31</v>
      </c>
      <c r="L50" s="10">
        <f t="shared" si="5"/>
        <v>4.1057639999999997</v>
      </c>
    </row>
    <row r="51" spans="1:16" x14ac:dyDescent="0.25">
      <c r="A51" s="19">
        <v>42243.40625266204</v>
      </c>
      <c r="B51" s="18">
        <v>528</v>
      </c>
      <c r="C51" s="20">
        <f t="shared" si="0"/>
        <v>14.951376</v>
      </c>
      <c r="D51" s="4">
        <f t="shared" si="1"/>
        <v>13448160</v>
      </c>
      <c r="E51" s="18">
        <v>428</v>
      </c>
      <c r="F51" s="4">
        <f t="shared" si="6"/>
        <v>5755.8124799999996</v>
      </c>
      <c r="G51" s="8">
        <v>7.92</v>
      </c>
      <c r="H51" s="4">
        <f t="shared" si="6"/>
        <v>106.5094272</v>
      </c>
      <c r="I51" s="10">
        <f t="shared" ca="1" si="3"/>
        <v>0.26381322957198444</v>
      </c>
      <c r="J51" s="10">
        <f t="shared" ca="1" si="4"/>
        <v>0.82886713774319065</v>
      </c>
      <c r="K51" s="20">
        <v>0.31</v>
      </c>
      <c r="L51" s="10">
        <f t="shared" si="5"/>
        <v>4.1689296000000002</v>
      </c>
    </row>
    <row r="52" spans="1:16" x14ac:dyDescent="0.25">
      <c r="A52" s="19">
        <v>42243.416669386577</v>
      </c>
      <c r="B52" s="18">
        <v>528</v>
      </c>
      <c r="C52" s="20">
        <f t="shared" si="0"/>
        <v>14.951376</v>
      </c>
      <c r="D52" s="4">
        <f t="shared" si="1"/>
        <v>13448160</v>
      </c>
      <c r="E52" s="18">
        <v>428</v>
      </c>
      <c r="F52" s="4">
        <f t="shared" si="6"/>
        <v>5755.8124799999996</v>
      </c>
      <c r="G52" s="8">
        <v>7.92</v>
      </c>
      <c r="H52" s="4">
        <f t="shared" si="6"/>
        <v>106.5094272</v>
      </c>
      <c r="I52" s="10">
        <f t="shared" ca="1" si="3"/>
        <v>0.26381322957198444</v>
      </c>
      <c r="J52" s="10">
        <f t="shared" ca="1" si="4"/>
        <v>0.82886713774319065</v>
      </c>
      <c r="K52" s="20">
        <v>0.31</v>
      </c>
      <c r="L52" s="10">
        <f t="shared" si="5"/>
        <v>4.1689296000000002</v>
      </c>
    </row>
    <row r="53" spans="1:16" x14ac:dyDescent="0.25">
      <c r="A53" s="11">
        <v>42243.427086111114</v>
      </c>
      <c r="B53" s="12">
        <v>514</v>
      </c>
      <c r="C53" s="13">
        <f t="shared" si="0"/>
        <v>14.554938</v>
      </c>
      <c r="D53" s="14">
        <f t="shared" si="1"/>
        <v>13091579.999999998</v>
      </c>
      <c r="E53" s="12">
        <v>428</v>
      </c>
      <c r="F53" s="14">
        <f t="shared" si="6"/>
        <v>5603.1962399999993</v>
      </c>
      <c r="G53" s="15">
        <v>7.92</v>
      </c>
      <c r="H53" s="14">
        <f t="shared" si="6"/>
        <v>103.68531359999997</v>
      </c>
      <c r="I53" s="16">
        <f t="shared" ca="1" si="3"/>
        <v>0.26381322957198444</v>
      </c>
      <c r="J53" s="16">
        <f t="shared" ca="1" si="4"/>
        <v>0.78549479999999983</v>
      </c>
      <c r="K53" s="13">
        <v>0.31</v>
      </c>
      <c r="L53" s="16">
        <f t="shared" si="5"/>
        <v>4.0583897999999996</v>
      </c>
      <c r="M53" s="17" t="s">
        <v>81</v>
      </c>
      <c r="N53" s="17"/>
      <c r="O53" s="17"/>
      <c r="P53" s="17"/>
    </row>
    <row r="54" spans="1:16" x14ac:dyDescent="0.25">
      <c r="A54" s="19">
        <v>42243.437502835652</v>
      </c>
      <c r="B54" s="18">
        <v>508</v>
      </c>
      <c r="C54" s="20">
        <f t="shared" si="0"/>
        <v>14.385035999999999</v>
      </c>
      <c r="D54" s="4">
        <f t="shared" si="1"/>
        <v>12938759.999999998</v>
      </c>
      <c r="E54" s="18">
        <v>428</v>
      </c>
      <c r="F54" s="4">
        <f t="shared" si="6"/>
        <v>5537.7892799999991</v>
      </c>
      <c r="G54" s="8">
        <v>7.92</v>
      </c>
      <c r="H54" s="4">
        <f t="shared" si="6"/>
        <v>102.47497919999999</v>
      </c>
      <c r="I54" s="10">
        <f t="shared" ca="1" si="3"/>
        <v>0.26381322957198444</v>
      </c>
      <c r="J54" s="10">
        <f t="shared" ca="1" si="4"/>
        <v>0.76726343346303494</v>
      </c>
      <c r="K54" s="20">
        <v>0.31</v>
      </c>
      <c r="L54" s="10">
        <f t="shared" si="5"/>
        <v>4.0110155999999995</v>
      </c>
    </row>
    <row r="55" spans="1:16" x14ac:dyDescent="0.25">
      <c r="A55" s="19">
        <v>42243.447919560182</v>
      </c>
      <c r="B55" s="18">
        <v>508</v>
      </c>
      <c r="C55" s="20">
        <f t="shared" si="0"/>
        <v>14.385035999999999</v>
      </c>
      <c r="D55" s="4">
        <f t="shared" si="1"/>
        <v>12938759.999999998</v>
      </c>
      <c r="E55" s="18">
        <v>428</v>
      </c>
      <c r="F55" s="4">
        <f t="shared" si="6"/>
        <v>5537.7892799999991</v>
      </c>
      <c r="G55" s="8">
        <v>7.92</v>
      </c>
      <c r="H55" s="4">
        <f t="shared" si="6"/>
        <v>102.47497919999999</v>
      </c>
      <c r="I55" s="10">
        <f t="shared" ca="1" si="3"/>
        <v>0.26381322957198444</v>
      </c>
      <c r="J55" s="10">
        <f t="shared" ca="1" si="4"/>
        <v>0.76726343346303494</v>
      </c>
      <c r="K55" s="20">
        <v>0.31</v>
      </c>
      <c r="L55" s="10">
        <f t="shared" si="5"/>
        <v>4.0110155999999995</v>
      </c>
    </row>
    <row r="56" spans="1:16" x14ac:dyDescent="0.25">
      <c r="A56" s="19">
        <v>42243.458336284719</v>
      </c>
      <c r="B56" s="18">
        <v>505</v>
      </c>
      <c r="C56" s="20">
        <f t="shared" si="0"/>
        <v>14.300084999999999</v>
      </c>
      <c r="D56" s="4">
        <f t="shared" si="1"/>
        <v>12862350</v>
      </c>
      <c r="E56" s="18">
        <v>428</v>
      </c>
      <c r="F56" s="4">
        <f t="shared" si="6"/>
        <v>5505.0857999999998</v>
      </c>
      <c r="G56" s="8">
        <v>7.92</v>
      </c>
      <c r="H56" s="4">
        <f t="shared" si="6"/>
        <v>101.869812</v>
      </c>
      <c r="I56" s="10">
        <f t="shared" ca="1" si="3"/>
        <v>0.26381322957198444</v>
      </c>
      <c r="J56" s="10">
        <f t="shared" ca="1" si="4"/>
        <v>0.75822802529182864</v>
      </c>
      <c r="K56" s="20">
        <v>0.31</v>
      </c>
      <c r="L56" s="10">
        <f t="shared" si="5"/>
        <v>3.9873284999999998</v>
      </c>
    </row>
    <row r="57" spans="1:16" x14ac:dyDescent="0.25">
      <c r="A57" s="19">
        <v>42243.468753009256</v>
      </c>
      <c r="B57" s="18">
        <v>505</v>
      </c>
      <c r="C57" s="20">
        <f t="shared" si="0"/>
        <v>14.300084999999999</v>
      </c>
      <c r="D57" s="4">
        <f t="shared" si="1"/>
        <v>12862350</v>
      </c>
      <c r="E57" s="18">
        <v>428</v>
      </c>
      <c r="F57" s="4">
        <f t="shared" si="6"/>
        <v>5505.0857999999998</v>
      </c>
      <c r="G57" s="8">
        <v>7.92</v>
      </c>
      <c r="H57" s="4">
        <f t="shared" si="6"/>
        <v>101.869812</v>
      </c>
      <c r="I57" s="10">
        <f t="shared" ca="1" si="3"/>
        <v>0.26381322957198444</v>
      </c>
      <c r="J57" s="10">
        <f t="shared" ca="1" si="4"/>
        <v>0.75822802529182864</v>
      </c>
      <c r="K57" s="20">
        <v>0.31</v>
      </c>
      <c r="L57" s="10">
        <f t="shared" si="5"/>
        <v>3.9873284999999998</v>
      </c>
    </row>
    <row r="58" spans="1:16" x14ac:dyDescent="0.25">
      <c r="A58" s="19">
        <v>42243.479169733793</v>
      </c>
      <c r="B58" s="18">
        <v>505</v>
      </c>
      <c r="C58" s="20">
        <f t="shared" si="0"/>
        <v>14.300084999999999</v>
      </c>
      <c r="D58" s="4">
        <f t="shared" si="1"/>
        <v>12862350</v>
      </c>
      <c r="E58" s="18">
        <v>428</v>
      </c>
      <c r="F58" s="4">
        <f t="shared" si="6"/>
        <v>5505.0857999999998</v>
      </c>
      <c r="G58" s="8">
        <v>7.92</v>
      </c>
      <c r="H58" s="4">
        <f t="shared" si="6"/>
        <v>101.869812</v>
      </c>
      <c r="I58" s="10">
        <f t="shared" ca="1" si="3"/>
        <v>0.26381322957198444</v>
      </c>
      <c r="J58" s="10">
        <f t="shared" ca="1" si="4"/>
        <v>0.75822802529182864</v>
      </c>
      <c r="K58" s="20">
        <v>0.31</v>
      </c>
      <c r="L58" s="10">
        <f t="shared" si="5"/>
        <v>3.9873284999999998</v>
      </c>
    </row>
    <row r="59" spans="1:16" x14ac:dyDescent="0.25">
      <c r="A59" s="19">
        <v>42243.48958645833</v>
      </c>
      <c r="B59" s="18">
        <v>502</v>
      </c>
      <c r="C59" s="20">
        <f t="shared" si="0"/>
        <v>14.215133999999999</v>
      </c>
      <c r="D59" s="4">
        <f t="shared" si="1"/>
        <v>12785939.999999998</v>
      </c>
      <c r="E59" s="18">
        <v>428</v>
      </c>
      <c r="F59" s="4">
        <f t="shared" si="6"/>
        <v>5472.3823199999988</v>
      </c>
      <c r="G59" s="8">
        <v>7.92</v>
      </c>
      <c r="H59" s="4">
        <f t="shared" si="6"/>
        <v>101.26464479999999</v>
      </c>
      <c r="I59" s="10">
        <f t="shared" ca="1" si="3"/>
        <v>0.26381322957198444</v>
      </c>
      <c r="J59" s="10">
        <f t="shared" ca="1" si="4"/>
        <v>0.7492461338521399</v>
      </c>
      <c r="K59" s="20">
        <v>0.31</v>
      </c>
      <c r="L59" s="10">
        <f t="shared" si="5"/>
        <v>3.9636413999999993</v>
      </c>
    </row>
    <row r="60" spans="1:16" x14ac:dyDescent="0.25">
      <c r="A60" s="19">
        <v>42243.500003182868</v>
      </c>
      <c r="B60" s="18">
        <v>502</v>
      </c>
      <c r="C60" s="20">
        <f t="shared" si="0"/>
        <v>14.215133999999999</v>
      </c>
      <c r="D60" s="4">
        <f t="shared" si="1"/>
        <v>12785939.999999998</v>
      </c>
      <c r="E60" s="18">
        <v>428</v>
      </c>
      <c r="F60" s="4">
        <f t="shared" si="6"/>
        <v>5472.3823199999988</v>
      </c>
      <c r="G60" s="8">
        <v>7.92</v>
      </c>
      <c r="H60" s="4">
        <f t="shared" si="6"/>
        <v>101.26464479999999</v>
      </c>
      <c r="I60" s="10">
        <f t="shared" ca="1" si="3"/>
        <v>0.26381322957198444</v>
      </c>
      <c r="J60" s="10">
        <f t="shared" ca="1" si="4"/>
        <v>0.7492461338521399</v>
      </c>
      <c r="K60" s="20">
        <v>0.31</v>
      </c>
      <c r="L60" s="10">
        <f t="shared" si="5"/>
        <v>3.9636413999999993</v>
      </c>
    </row>
    <row r="61" spans="1:16" x14ac:dyDescent="0.25">
      <c r="A61" s="19">
        <v>42243.510419907405</v>
      </c>
      <c r="B61" s="18">
        <v>502</v>
      </c>
      <c r="C61" s="20">
        <f t="shared" si="0"/>
        <v>14.215133999999999</v>
      </c>
      <c r="D61" s="4">
        <f t="shared" si="1"/>
        <v>12785939.999999998</v>
      </c>
      <c r="E61" s="18">
        <v>428</v>
      </c>
      <c r="F61" s="4">
        <f t="shared" si="6"/>
        <v>5472.3823199999988</v>
      </c>
      <c r="G61" s="8">
        <v>7.92</v>
      </c>
      <c r="H61" s="4">
        <f t="shared" si="6"/>
        <v>101.26464479999999</v>
      </c>
      <c r="I61" s="10">
        <f t="shared" ca="1" si="3"/>
        <v>0.26381322957198444</v>
      </c>
      <c r="J61" s="10">
        <f t="shared" ca="1" si="4"/>
        <v>0.7492461338521399</v>
      </c>
      <c r="K61" s="20">
        <v>0.31</v>
      </c>
      <c r="L61" s="10">
        <f t="shared" si="5"/>
        <v>3.9636413999999993</v>
      </c>
    </row>
    <row r="62" spans="1:16" x14ac:dyDescent="0.25">
      <c r="A62" s="19">
        <v>42243.520836631942</v>
      </c>
      <c r="B62" s="18">
        <v>499</v>
      </c>
      <c r="C62" s="20">
        <f t="shared" si="0"/>
        <v>14.130182999999999</v>
      </c>
      <c r="D62" s="4">
        <f t="shared" si="1"/>
        <v>12709529.999999998</v>
      </c>
      <c r="E62" s="18">
        <v>428</v>
      </c>
      <c r="F62" s="4">
        <f t="shared" si="6"/>
        <v>5439.6788399999987</v>
      </c>
      <c r="G62" s="8">
        <v>7.92</v>
      </c>
      <c r="H62" s="4">
        <f t="shared" si="6"/>
        <v>100.65947759999997</v>
      </c>
      <c r="I62" s="10">
        <f t="shared" ca="1" si="3"/>
        <v>0.26381322957198444</v>
      </c>
      <c r="J62" s="10">
        <f t="shared" ca="1" si="4"/>
        <v>0.74031775914396869</v>
      </c>
      <c r="K62" s="20">
        <v>0.31</v>
      </c>
      <c r="L62" s="10">
        <f t="shared" si="5"/>
        <v>3.9399542999999992</v>
      </c>
    </row>
    <row r="63" spans="1:16" x14ac:dyDescent="0.25">
      <c r="A63" s="19">
        <v>42243.531253356479</v>
      </c>
      <c r="B63" s="18">
        <v>496</v>
      </c>
      <c r="C63" s="20">
        <f t="shared" si="0"/>
        <v>14.045231999999999</v>
      </c>
      <c r="D63" s="4">
        <f t="shared" si="1"/>
        <v>12633119.999999998</v>
      </c>
      <c r="E63" s="18">
        <v>428</v>
      </c>
      <c r="F63" s="4">
        <f t="shared" si="6"/>
        <v>5406.9753599999995</v>
      </c>
      <c r="G63" s="8">
        <v>7.92</v>
      </c>
      <c r="H63" s="4">
        <f t="shared" si="6"/>
        <v>100.05431039999999</v>
      </c>
      <c r="I63" s="10">
        <f t="shared" ca="1" si="3"/>
        <v>0.26381322957198444</v>
      </c>
      <c r="J63" s="10">
        <f t="shared" ca="1" si="4"/>
        <v>0.73144290116731492</v>
      </c>
      <c r="K63" s="20">
        <v>0.31</v>
      </c>
      <c r="L63" s="10">
        <f t="shared" si="5"/>
        <v>3.9162671999999992</v>
      </c>
    </row>
    <row r="64" spans="1:16" x14ac:dyDescent="0.25">
      <c r="A64" s="19">
        <v>42243.541670081016</v>
      </c>
      <c r="B64" s="18">
        <v>496</v>
      </c>
      <c r="C64" s="20">
        <f t="shared" si="0"/>
        <v>14.045231999999999</v>
      </c>
      <c r="D64" s="4">
        <f t="shared" si="1"/>
        <v>12633119.999999998</v>
      </c>
      <c r="E64" s="18">
        <v>428</v>
      </c>
      <c r="F64" s="4">
        <f t="shared" si="6"/>
        <v>5406.9753599999995</v>
      </c>
      <c r="G64" s="8">
        <v>7.92</v>
      </c>
      <c r="H64" s="4">
        <f t="shared" si="6"/>
        <v>100.05431039999999</v>
      </c>
      <c r="I64" s="10">
        <f t="shared" ca="1" si="3"/>
        <v>0.26381322957198444</v>
      </c>
      <c r="J64" s="10">
        <f t="shared" ca="1" si="4"/>
        <v>0.73144290116731492</v>
      </c>
      <c r="K64" s="20">
        <v>0.31</v>
      </c>
      <c r="L64" s="10">
        <f t="shared" si="5"/>
        <v>3.9162671999999992</v>
      </c>
    </row>
    <row r="65" spans="1:12" x14ac:dyDescent="0.25">
      <c r="A65" s="19">
        <v>42243.552086805554</v>
      </c>
      <c r="B65" s="18">
        <v>493</v>
      </c>
      <c r="C65" s="20">
        <f t="shared" si="0"/>
        <v>13.960280999999998</v>
      </c>
      <c r="D65" s="4">
        <f t="shared" si="1"/>
        <v>12556710.000000002</v>
      </c>
      <c r="E65" s="18">
        <v>428</v>
      </c>
      <c r="F65" s="4">
        <f t="shared" si="6"/>
        <v>5374.2718800000011</v>
      </c>
      <c r="G65" s="8">
        <v>7.92</v>
      </c>
      <c r="H65" s="4">
        <f t="shared" si="6"/>
        <v>99.449143200000023</v>
      </c>
      <c r="I65" s="10">
        <f t="shared" ca="1" si="3"/>
        <v>0.26381322957198444</v>
      </c>
      <c r="J65" s="10">
        <f t="shared" ca="1" si="4"/>
        <v>0.72262155992217914</v>
      </c>
      <c r="K65" s="20">
        <v>0.31</v>
      </c>
      <c r="L65" s="10">
        <f t="shared" si="5"/>
        <v>3.8925801000000004</v>
      </c>
    </row>
    <row r="66" spans="1:12" x14ac:dyDescent="0.25">
      <c r="A66" s="19">
        <v>42243.562503530091</v>
      </c>
      <c r="B66" s="18">
        <v>490</v>
      </c>
      <c r="C66" s="20">
        <f t="shared" si="0"/>
        <v>13.87533</v>
      </c>
      <c r="D66" s="4">
        <f t="shared" si="1"/>
        <v>12480300</v>
      </c>
      <c r="E66" s="18">
        <v>428</v>
      </c>
      <c r="F66" s="4">
        <f t="shared" si="6"/>
        <v>5341.5684000000001</v>
      </c>
      <c r="G66" s="8">
        <v>7.92</v>
      </c>
      <c r="H66" s="4">
        <f t="shared" si="6"/>
        <v>98.843975999999998</v>
      </c>
      <c r="I66" s="10">
        <f t="shared" ca="1" si="3"/>
        <v>0.26381322957198444</v>
      </c>
      <c r="J66" s="10">
        <f t="shared" ca="1" si="4"/>
        <v>0.71385373540856023</v>
      </c>
      <c r="K66" s="20">
        <v>0.31</v>
      </c>
      <c r="L66" s="10">
        <f t="shared" si="5"/>
        <v>3.8688929999999999</v>
      </c>
    </row>
    <row r="67" spans="1:12" x14ac:dyDescent="0.25">
      <c r="A67" s="19">
        <v>42243.572920254628</v>
      </c>
      <c r="B67" s="18">
        <v>482</v>
      </c>
      <c r="C67" s="20">
        <f t="shared" si="0"/>
        <v>13.648793999999999</v>
      </c>
      <c r="D67" s="4">
        <f t="shared" si="1"/>
        <v>12276539.999999998</v>
      </c>
      <c r="E67" s="18">
        <v>428</v>
      </c>
      <c r="F67" s="4">
        <f t="shared" si="6"/>
        <v>5254.3591199999992</v>
      </c>
      <c r="G67" s="8">
        <v>7.92</v>
      </c>
      <c r="H67" s="4">
        <f t="shared" si="6"/>
        <v>97.230196799999987</v>
      </c>
      <c r="I67" s="10">
        <f t="shared" ca="1" si="3"/>
        <v>0.26381322957198444</v>
      </c>
      <c r="J67" s="10">
        <f t="shared" ca="1" si="4"/>
        <v>0.69073450739299602</v>
      </c>
      <c r="K67" s="20">
        <v>0.31</v>
      </c>
      <c r="L67" s="10">
        <f t="shared" si="5"/>
        <v>3.8057273999999994</v>
      </c>
    </row>
    <row r="68" spans="1:12" x14ac:dyDescent="0.25">
      <c r="A68" s="19">
        <v>42243.583336979165</v>
      </c>
      <c r="B68" s="18">
        <v>482</v>
      </c>
      <c r="C68" s="20">
        <f t="shared" si="0"/>
        <v>13.648793999999999</v>
      </c>
      <c r="D68" s="4">
        <f t="shared" si="1"/>
        <v>12276539.999999998</v>
      </c>
      <c r="E68" s="18">
        <v>428</v>
      </c>
      <c r="F68" s="4">
        <f t="shared" si="6"/>
        <v>5254.3591199999992</v>
      </c>
      <c r="G68" s="8">
        <v>7.92</v>
      </c>
      <c r="H68" s="4">
        <f t="shared" si="6"/>
        <v>97.230196799999987</v>
      </c>
      <c r="I68" s="10">
        <f t="shared" ca="1" si="3"/>
        <v>0.26381322957198444</v>
      </c>
      <c r="J68" s="10">
        <f t="shared" ca="1" si="4"/>
        <v>0.69073450739299602</v>
      </c>
      <c r="K68" s="20">
        <v>0.31</v>
      </c>
      <c r="L68" s="10">
        <f t="shared" si="5"/>
        <v>3.8057273999999994</v>
      </c>
    </row>
    <row r="69" spans="1:12" x14ac:dyDescent="0.25">
      <c r="A69" s="19">
        <v>42243.593753703703</v>
      </c>
      <c r="B69" s="18">
        <v>482</v>
      </c>
      <c r="C69" s="20">
        <f t="shared" ref="C69:C99" si="7">B69*0.028317</f>
        <v>13.648793999999999</v>
      </c>
      <c r="D69" s="4">
        <f t="shared" ref="D69:D99" si="8">B69*0.0283*15*60*1000</f>
        <v>12276539.999999998</v>
      </c>
      <c r="E69" s="18">
        <v>428</v>
      </c>
      <c r="F69" s="4">
        <f t="shared" si="6"/>
        <v>5254.3591199999992</v>
      </c>
      <c r="G69" s="8">
        <v>7.92</v>
      </c>
      <c r="H69" s="4">
        <f t="shared" si="6"/>
        <v>97.230196799999987</v>
      </c>
      <c r="I69" s="10">
        <f t="shared" ref="I69:I99" ca="1" si="9">$B69*I$53/$B$53</f>
        <v>0.26381322957198444</v>
      </c>
      <c r="J69" s="10">
        <f t="shared" ref="J69:J99" ca="1" si="10">$D69*I69/1000000</f>
        <v>0.69073450739299602</v>
      </c>
      <c r="K69" s="20">
        <v>0.31</v>
      </c>
      <c r="L69" s="10">
        <f t="shared" ref="L69:L99" si="11">$D69*K69/1000000</f>
        <v>3.8057273999999994</v>
      </c>
    </row>
    <row r="70" spans="1:12" x14ac:dyDescent="0.25">
      <c r="A70" s="19">
        <v>42243.60417042824</v>
      </c>
      <c r="B70" s="18">
        <v>475</v>
      </c>
      <c r="C70" s="20">
        <f t="shared" si="7"/>
        <v>13.450574999999999</v>
      </c>
      <c r="D70" s="4">
        <f t="shared" si="8"/>
        <v>12098250</v>
      </c>
      <c r="E70" s="18">
        <v>428</v>
      </c>
      <c r="F70" s="4">
        <f t="shared" si="6"/>
        <v>5178.0510000000004</v>
      </c>
      <c r="G70" s="8">
        <v>7.92</v>
      </c>
      <c r="H70" s="4">
        <f t="shared" si="6"/>
        <v>95.81814</v>
      </c>
      <c r="I70" s="10">
        <f t="shared" ca="1" si="9"/>
        <v>0.26381322957198444</v>
      </c>
      <c r="J70" s="10">
        <f t="shared" ca="1" si="10"/>
        <v>0.67081736381322954</v>
      </c>
      <c r="K70" s="20">
        <v>0.31</v>
      </c>
      <c r="L70" s="10">
        <f t="shared" si="11"/>
        <v>3.7504575</v>
      </c>
    </row>
    <row r="71" spans="1:12" x14ac:dyDescent="0.25">
      <c r="A71" s="19">
        <v>42243.614587152777</v>
      </c>
      <c r="B71" s="18">
        <v>482</v>
      </c>
      <c r="C71" s="20">
        <f t="shared" si="7"/>
        <v>13.648793999999999</v>
      </c>
      <c r="D71" s="4">
        <f t="shared" si="8"/>
        <v>12276539.999999998</v>
      </c>
      <c r="E71" s="18">
        <v>428</v>
      </c>
      <c r="F71" s="4">
        <f t="shared" si="6"/>
        <v>5254.3591199999992</v>
      </c>
      <c r="G71" s="8">
        <v>7.92</v>
      </c>
      <c r="H71" s="4">
        <f t="shared" si="6"/>
        <v>97.230196799999987</v>
      </c>
      <c r="I71" s="10">
        <f t="shared" ca="1" si="9"/>
        <v>0.26381322957198444</v>
      </c>
      <c r="J71" s="10">
        <f t="shared" ca="1" si="10"/>
        <v>0.69073450739299602</v>
      </c>
      <c r="K71" s="20">
        <v>0.31</v>
      </c>
      <c r="L71" s="10">
        <f t="shared" si="11"/>
        <v>3.8057273999999994</v>
      </c>
    </row>
    <row r="72" spans="1:12" x14ac:dyDescent="0.25">
      <c r="A72" s="19">
        <v>42243.625003877314</v>
      </c>
      <c r="B72" s="18">
        <v>475</v>
      </c>
      <c r="C72" s="20">
        <f t="shared" si="7"/>
        <v>13.450574999999999</v>
      </c>
      <c r="D72" s="4">
        <f t="shared" si="8"/>
        <v>12098250</v>
      </c>
      <c r="E72" s="18">
        <v>428</v>
      </c>
      <c r="F72" s="4">
        <f t="shared" si="6"/>
        <v>5178.0510000000004</v>
      </c>
      <c r="G72" s="8">
        <v>7.92</v>
      </c>
      <c r="H72" s="4">
        <f t="shared" si="6"/>
        <v>95.81814</v>
      </c>
      <c r="I72" s="10">
        <f t="shared" ca="1" si="9"/>
        <v>0.26381322957198444</v>
      </c>
      <c r="J72" s="10">
        <f t="shared" ca="1" si="10"/>
        <v>0.67081736381322954</v>
      </c>
      <c r="K72" s="20">
        <v>0.31</v>
      </c>
      <c r="L72" s="10">
        <f t="shared" si="11"/>
        <v>3.7504575</v>
      </c>
    </row>
    <row r="73" spans="1:12" x14ac:dyDescent="0.25">
      <c r="A73" s="19">
        <v>42243.635420601851</v>
      </c>
      <c r="B73" s="18">
        <v>467</v>
      </c>
      <c r="C73" s="20">
        <f t="shared" si="7"/>
        <v>13.224038999999999</v>
      </c>
      <c r="D73" s="4">
        <f t="shared" si="8"/>
        <v>11894489.999999998</v>
      </c>
      <c r="E73" s="18">
        <v>428</v>
      </c>
      <c r="F73" s="4">
        <f t="shared" si="6"/>
        <v>5090.8417199999994</v>
      </c>
      <c r="G73" s="8">
        <v>7.92</v>
      </c>
      <c r="H73" s="4">
        <f t="shared" si="6"/>
        <v>94.204360799999975</v>
      </c>
      <c r="I73" s="10">
        <f t="shared" ca="1" si="9"/>
        <v>0.26381322957198444</v>
      </c>
      <c r="J73" s="10">
        <f t="shared" ca="1" si="10"/>
        <v>0.64841169221789874</v>
      </c>
      <c r="K73" s="20">
        <v>0.31</v>
      </c>
      <c r="L73" s="10">
        <f t="shared" si="11"/>
        <v>3.6872918999999995</v>
      </c>
    </row>
    <row r="74" spans="1:12" x14ac:dyDescent="0.25">
      <c r="A74" s="19">
        <v>42243.645837326389</v>
      </c>
      <c r="B74" s="18">
        <v>452</v>
      </c>
      <c r="C74" s="20">
        <f t="shared" si="7"/>
        <v>12.799284</v>
      </c>
      <c r="D74" s="4">
        <f t="shared" si="8"/>
        <v>11512440</v>
      </c>
      <c r="E74" s="18">
        <v>428</v>
      </c>
      <c r="F74" s="4">
        <f t="shared" si="6"/>
        <v>4927.3243199999997</v>
      </c>
      <c r="G74" s="8">
        <v>7.92</v>
      </c>
      <c r="H74" s="4">
        <f t="shared" si="6"/>
        <v>91.178524799999991</v>
      </c>
      <c r="I74" s="10">
        <f t="shared" ca="1" si="9"/>
        <v>0.26381322957198444</v>
      </c>
      <c r="J74" s="10">
        <f t="shared" ca="1" si="10"/>
        <v>0.60742679533073918</v>
      </c>
      <c r="K74" s="20">
        <v>0.31</v>
      </c>
      <c r="L74" s="10">
        <f t="shared" si="11"/>
        <v>3.5688564</v>
      </c>
    </row>
    <row r="75" spans="1:12" x14ac:dyDescent="0.25">
      <c r="A75" s="19">
        <v>42243.656254050926</v>
      </c>
      <c r="B75" s="18">
        <v>452</v>
      </c>
      <c r="C75" s="20">
        <f t="shared" si="7"/>
        <v>12.799284</v>
      </c>
      <c r="D75" s="4">
        <f t="shared" si="8"/>
        <v>11512440</v>
      </c>
      <c r="E75" s="18">
        <v>428</v>
      </c>
      <c r="F75" s="4">
        <f t="shared" si="6"/>
        <v>4927.3243199999997</v>
      </c>
      <c r="G75" s="8">
        <v>7.92</v>
      </c>
      <c r="H75" s="4">
        <f t="shared" si="6"/>
        <v>91.178524799999991</v>
      </c>
      <c r="I75" s="10">
        <f t="shared" ca="1" si="9"/>
        <v>0.26381322957198444</v>
      </c>
      <c r="J75" s="10">
        <f t="shared" ca="1" si="10"/>
        <v>0.60742679533073918</v>
      </c>
      <c r="K75" s="20">
        <v>0.31</v>
      </c>
      <c r="L75" s="10">
        <f t="shared" si="11"/>
        <v>3.5688564</v>
      </c>
    </row>
    <row r="76" spans="1:12" x14ac:dyDescent="0.25">
      <c r="A76" s="19">
        <v>42243.666670775463</v>
      </c>
      <c r="B76" s="18">
        <v>438</v>
      </c>
      <c r="C76" s="20">
        <f t="shared" si="7"/>
        <v>12.402845999999998</v>
      </c>
      <c r="D76" s="4">
        <f t="shared" si="8"/>
        <v>11155859.999999998</v>
      </c>
      <c r="E76" s="18">
        <v>428</v>
      </c>
      <c r="F76" s="4">
        <f t="shared" si="6"/>
        <v>4774.7080799999994</v>
      </c>
      <c r="G76" s="8">
        <v>7.92</v>
      </c>
      <c r="H76" s="4">
        <f t="shared" si="6"/>
        <v>88.354411199999987</v>
      </c>
      <c r="I76" s="10">
        <f t="shared" ca="1" si="9"/>
        <v>0.26381322957198444</v>
      </c>
      <c r="J76" s="10">
        <f t="shared" ca="1" si="10"/>
        <v>0.57038132451361856</v>
      </c>
      <c r="K76" s="20">
        <v>0.31</v>
      </c>
      <c r="L76" s="10">
        <f t="shared" si="11"/>
        <v>3.4583165999999994</v>
      </c>
    </row>
    <row r="77" spans="1:12" x14ac:dyDescent="0.25">
      <c r="A77" s="19">
        <v>42243.6770875</v>
      </c>
      <c r="B77" s="18">
        <v>438</v>
      </c>
      <c r="C77" s="20">
        <f t="shared" si="7"/>
        <v>12.402845999999998</v>
      </c>
      <c r="D77" s="4">
        <f t="shared" si="8"/>
        <v>11155859.999999998</v>
      </c>
      <c r="E77" s="18">
        <v>428</v>
      </c>
      <c r="F77" s="4">
        <f t="shared" si="6"/>
        <v>4774.7080799999994</v>
      </c>
      <c r="G77" s="8">
        <v>7.92</v>
      </c>
      <c r="H77" s="4">
        <f t="shared" si="6"/>
        <v>88.354411199999987</v>
      </c>
      <c r="I77" s="10">
        <f t="shared" ca="1" si="9"/>
        <v>0.26381322957198444</v>
      </c>
      <c r="J77" s="10">
        <f t="shared" ca="1" si="10"/>
        <v>0.57038132451361856</v>
      </c>
      <c r="K77" s="20">
        <v>0.31</v>
      </c>
      <c r="L77" s="10">
        <f t="shared" si="11"/>
        <v>3.4583165999999994</v>
      </c>
    </row>
    <row r="78" spans="1:12" x14ac:dyDescent="0.25">
      <c r="A78" s="19">
        <v>42243.687504224537</v>
      </c>
      <c r="B78" s="18">
        <v>431</v>
      </c>
      <c r="C78" s="20">
        <f t="shared" si="7"/>
        <v>12.204626999999999</v>
      </c>
      <c r="D78" s="4">
        <f t="shared" si="8"/>
        <v>10977570</v>
      </c>
      <c r="E78" s="18">
        <v>428</v>
      </c>
      <c r="F78" s="4">
        <f t="shared" si="6"/>
        <v>4698.3999599999997</v>
      </c>
      <c r="G78" s="8">
        <v>7.92</v>
      </c>
      <c r="H78" s="4">
        <f t="shared" si="6"/>
        <v>86.942354399999999</v>
      </c>
      <c r="I78" s="10">
        <f t="shared" ca="1" si="9"/>
        <v>0.26381322957198444</v>
      </c>
      <c r="J78" s="10">
        <f t="shared" ca="1" si="10"/>
        <v>0.55229564241245133</v>
      </c>
      <c r="K78" s="20">
        <v>0.31</v>
      </c>
      <c r="L78" s="10">
        <f t="shared" si="11"/>
        <v>3.4030467</v>
      </c>
    </row>
    <row r="79" spans="1:12" x14ac:dyDescent="0.25">
      <c r="A79" s="19">
        <v>42243.697920949075</v>
      </c>
      <c r="B79" s="18">
        <v>423</v>
      </c>
      <c r="C79" s="20">
        <f t="shared" si="7"/>
        <v>11.978090999999999</v>
      </c>
      <c r="D79" s="4">
        <f t="shared" si="8"/>
        <v>10773810</v>
      </c>
      <c r="E79" s="18">
        <v>428</v>
      </c>
      <c r="F79" s="4">
        <f t="shared" si="6"/>
        <v>4611.1906799999997</v>
      </c>
      <c r="G79" s="8">
        <v>7.92</v>
      </c>
      <c r="H79" s="4">
        <f t="shared" si="6"/>
        <v>85.328575200000003</v>
      </c>
      <c r="I79" s="10">
        <f t="shared" ca="1" si="9"/>
        <v>0.26381322957198444</v>
      </c>
      <c r="J79" s="10">
        <f t="shared" ca="1" si="10"/>
        <v>0.53198306964980546</v>
      </c>
      <c r="K79" s="20">
        <v>0.31</v>
      </c>
      <c r="L79" s="10">
        <f t="shared" si="11"/>
        <v>3.3398810999999999</v>
      </c>
    </row>
    <row r="80" spans="1:12" x14ac:dyDescent="0.25">
      <c r="A80" s="19">
        <v>42243.708337673612</v>
      </c>
      <c r="B80" s="18">
        <v>416</v>
      </c>
      <c r="C80" s="20">
        <f t="shared" si="7"/>
        <v>11.779871999999999</v>
      </c>
      <c r="D80" s="4">
        <f t="shared" si="8"/>
        <v>10595520</v>
      </c>
      <c r="E80" s="18">
        <v>428</v>
      </c>
      <c r="F80" s="4">
        <f t="shared" si="6"/>
        <v>4534.88256</v>
      </c>
      <c r="G80" s="8">
        <v>7.92</v>
      </c>
      <c r="H80" s="4">
        <f t="shared" si="6"/>
        <v>83.916518400000001</v>
      </c>
      <c r="I80" s="10">
        <f t="shared" ca="1" si="9"/>
        <v>0.26381322957198444</v>
      </c>
      <c r="J80" s="10">
        <f t="shared" ca="1" si="10"/>
        <v>0.51452174941634243</v>
      </c>
      <c r="K80" s="20">
        <v>0.31</v>
      </c>
      <c r="L80" s="10">
        <f t="shared" si="11"/>
        <v>3.2846112000000001</v>
      </c>
    </row>
    <row r="81" spans="1:12" x14ac:dyDescent="0.25">
      <c r="A81" s="19">
        <v>42243.718754398149</v>
      </c>
      <c r="B81" s="18">
        <v>431</v>
      </c>
      <c r="C81" s="20">
        <f t="shared" si="7"/>
        <v>12.204626999999999</v>
      </c>
      <c r="D81" s="4">
        <f t="shared" si="8"/>
        <v>10977570</v>
      </c>
      <c r="E81" s="18">
        <v>428</v>
      </c>
      <c r="F81" s="4">
        <f t="shared" si="6"/>
        <v>4698.3999599999997</v>
      </c>
      <c r="G81" s="8">
        <v>7.92</v>
      </c>
      <c r="H81" s="4">
        <f t="shared" si="6"/>
        <v>86.942354399999999</v>
      </c>
      <c r="I81" s="10">
        <f t="shared" ca="1" si="9"/>
        <v>0.26381322957198444</v>
      </c>
      <c r="J81" s="10">
        <f t="shared" ca="1" si="10"/>
        <v>0.55229564241245133</v>
      </c>
      <c r="K81" s="20">
        <v>0.31</v>
      </c>
      <c r="L81" s="10">
        <f t="shared" si="11"/>
        <v>3.4030467</v>
      </c>
    </row>
    <row r="82" spans="1:12" x14ac:dyDescent="0.25">
      <c r="A82" s="19">
        <v>42243.729171122686</v>
      </c>
      <c r="B82" s="18">
        <v>423</v>
      </c>
      <c r="C82" s="20">
        <f t="shared" si="7"/>
        <v>11.978090999999999</v>
      </c>
      <c r="D82" s="4">
        <f t="shared" si="8"/>
        <v>10773810</v>
      </c>
      <c r="E82" s="18">
        <v>428</v>
      </c>
      <c r="F82" s="4">
        <f t="shared" si="6"/>
        <v>4611.1906799999997</v>
      </c>
      <c r="G82" s="8">
        <v>7.92</v>
      </c>
      <c r="H82" s="4">
        <f t="shared" si="6"/>
        <v>85.328575200000003</v>
      </c>
      <c r="I82" s="10">
        <f t="shared" ca="1" si="9"/>
        <v>0.26381322957198444</v>
      </c>
      <c r="J82" s="10">
        <f t="shared" ca="1" si="10"/>
        <v>0.53198306964980546</v>
      </c>
      <c r="K82" s="20">
        <v>0.31</v>
      </c>
      <c r="L82" s="10">
        <f t="shared" si="11"/>
        <v>3.3398810999999999</v>
      </c>
    </row>
    <row r="83" spans="1:12" x14ac:dyDescent="0.25">
      <c r="A83" s="19">
        <v>42243.739587847223</v>
      </c>
      <c r="B83" s="18">
        <v>416</v>
      </c>
      <c r="C83" s="20">
        <f t="shared" si="7"/>
        <v>11.779871999999999</v>
      </c>
      <c r="D83" s="4">
        <f t="shared" si="8"/>
        <v>10595520</v>
      </c>
      <c r="E83" s="18">
        <v>428</v>
      </c>
      <c r="F83" s="4">
        <f t="shared" si="6"/>
        <v>4534.88256</v>
      </c>
      <c r="G83" s="8">
        <v>7.92</v>
      </c>
      <c r="H83" s="4">
        <f t="shared" si="6"/>
        <v>83.916518400000001</v>
      </c>
      <c r="I83" s="10">
        <f t="shared" ca="1" si="9"/>
        <v>0.26381322957198444</v>
      </c>
      <c r="J83" s="10">
        <f t="shared" ca="1" si="10"/>
        <v>0.51452174941634243</v>
      </c>
      <c r="K83" s="20">
        <v>0.31</v>
      </c>
      <c r="L83" s="10">
        <f t="shared" si="11"/>
        <v>3.2846112000000001</v>
      </c>
    </row>
    <row r="84" spans="1:12" x14ac:dyDescent="0.25">
      <c r="A84" s="19">
        <v>42243.750004571761</v>
      </c>
      <c r="B84" s="18">
        <v>409</v>
      </c>
      <c r="C84" s="20">
        <f t="shared" si="7"/>
        <v>11.581652999999999</v>
      </c>
      <c r="D84" s="4">
        <f t="shared" si="8"/>
        <v>10417230</v>
      </c>
      <c r="E84" s="18">
        <v>428</v>
      </c>
      <c r="F84" s="4">
        <f t="shared" si="6"/>
        <v>4458.5744400000003</v>
      </c>
      <c r="G84" s="8">
        <v>7.92</v>
      </c>
      <c r="H84" s="4">
        <f t="shared" si="6"/>
        <v>82.504461599999999</v>
      </c>
      <c r="I84" s="10">
        <f t="shared" ca="1" si="9"/>
        <v>0.26381322957198444</v>
      </c>
      <c r="J84" s="10">
        <f t="shared" ca="1" si="10"/>
        <v>0.49735179805447471</v>
      </c>
      <c r="K84" s="20">
        <v>0.31</v>
      </c>
      <c r="L84" s="10">
        <f t="shared" si="11"/>
        <v>3.2293412999999997</v>
      </c>
    </row>
    <row r="85" spans="1:12" x14ac:dyDescent="0.25">
      <c r="A85" s="19">
        <v>42243.760421296298</v>
      </c>
      <c r="B85" s="18">
        <v>402</v>
      </c>
      <c r="C85" s="20">
        <f t="shared" si="7"/>
        <v>11.383433999999999</v>
      </c>
      <c r="D85" s="4">
        <f t="shared" si="8"/>
        <v>10238940</v>
      </c>
      <c r="E85" s="18">
        <v>428</v>
      </c>
      <c r="F85" s="4">
        <f t="shared" ref="F85:H99" si="12">$D85*E85/1000000</f>
        <v>4382.2663199999997</v>
      </c>
      <c r="G85" s="8">
        <v>7.92</v>
      </c>
      <c r="H85" s="4">
        <f t="shared" si="12"/>
        <v>81.092404799999997</v>
      </c>
      <c r="I85" s="10">
        <f t="shared" ca="1" si="9"/>
        <v>0.26381322957198444</v>
      </c>
      <c r="J85" s="10">
        <f t="shared" ca="1" si="10"/>
        <v>0.48047321556420231</v>
      </c>
      <c r="K85" s="20">
        <v>0.31</v>
      </c>
      <c r="L85" s="10">
        <f t="shared" si="11"/>
        <v>3.1740713999999999</v>
      </c>
    </row>
    <row r="86" spans="1:12" x14ac:dyDescent="0.25">
      <c r="A86" s="19">
        <v>42243.770838020835</v>
      </c>
      <c r="B86" s="18">
        <v>409</v>
      </c>
      <c r="C86" s="20">
        <f t="shared" si="7"/>
        <v>11.581652999999999</v>
      </c>
      <c r="D86" s="4">
        <f t="shared" si="8"/>
        <v>10417230</v>
      </c>
      <c r="E86" s="18">
        <v>428</v>
      </c>
      <c r="F86" s="4">
        <f t="shared" si="12"/>
        <v>4458.5744400000003</v>
      </c>
      <c r="G86" s="8">
        <v>7.92</v>
      </c>
      <c r="H86" s="4">
        <f t="shared" si="12"/>
        <v>82.504461599999999</v>
      </c>
      <c r="I86" s="10">
        <f t="shared" ca="1" si="9"/>
        <v>0.26381322957198444</v>
      </c>
      <c r="J86" s="10">
        <f t="shared" ca="1" si="10"/>
        <v>0.49735179805447471</v>
      </c>
      <c r="K86" s="20">
        <v>0.31</v>
      </c>
      <c r="L86" s="10">
        <f t="shared" si="11"/>
        <v>3.2293412999999997</v>
      </c>
    </row>
    <row r="87" spans="1:12" x14ac:dyDescent="0.25">
      <c r="A87" s="19">
        <v>42243.781254745372</v>
      </c>
      <c r="B87" s="18">
        <v>402</v>
      </c>
      <c r="C87" s="20">
        <f t="shared" si="7"/>
        <v>11.383433999999999</v>
      </c>
      <c r="D87" s="4">
        <f t="shared" si="8"/>
        <v>10238940</v>
      </c>
      <c r="E87" s="18">
        <v>428</v>
      </c>
      <c r="F87" s="4">
        <f t="shared" si="12"/>
        <v>4382.2663199999997</v>
      </c>
      <c r="G87" s="8">
        <v>7.92</v>
      </c>
      <c r="H87" s="4">
        <f t="shared" si="12"/>
        <v>81.092404799999997</v>
      </c>
      <c r="I87" s="10">
        <f t="shared" ca="1" si="9"/>
        <v>0.26381322957198444</v>
      </c>
      <c r="J87" s="10">
        <f t="shared" ca="1" si="10"/>
        <v>0.48047321556420231</v>
      </c>
      <c r="K87" s="20">
        <v>0.31</v>
      </c>
      <c r="L87" s="10">
        <f t="shared" si="11"/>
        <v>3.1740713999999999</v>
      </c>
    </row>
    <row r="88" spans="1:12" x14ac:dyDescent="0.25">
      <c r="A88" s="19">
        <v>42243.791671469909</v>
      </c>
      <c r="B88" s="18">
        <v>409</v>
      </c>
      <c r="C88" s="20">
        <f t="shared" si="7"/>
        <v>11.581652999999999</v>
      </c>
      <c r="D88" s="4">
        <f t="shared" si="8"/>
        <v>10417230</v>
      </c>
      <c r="E88" s="18">
        <v>428</v>
      </c>
      <c r="F88" s="4">
        <f t="shared" si="12"/>
        <v>4458.5744400000003</v>
      </c>
      <c r="G88" s="8">
        <v>7.92</v>
      </c>
      <c r="H88" s="4">
        <f t="shared" si="12"/>
        <v>82.504461599999999</v>
      </c>
      <c r="I88" s="10">
        <f t="shared" ca="1" si="9"/>
        <v>0.26381322957198444</v>
      </c>
      <c r="J88" s="10">
        <f t="shared" ca="1" si="10"/>
        <v>0.49735179805447471</v>
      </c>
      <c r="K88" s="20">
        <v>0.31</v>
      </c>
      <c r="L88" s="10">
        <f t="shared" si="11"/>
        <v>3.2293412999999997</v>
      </c>
    </row>
    <row r="89" spans="1:12" x14ac:dyDescent="0.25">
      <c r="A89" s="19">
        <v>42243.802088194447</v>
      </c>
      <c r="B89" s="18">
        <v>409</v>
      </c>
      <c r="C89" s="20">
        <f t="shared" si="7"/>
        <v>11.581652999999999</v>
      </c>
      <c r="D89" s="4">
        <f t="shared" si="8"/>
        <v>10417230</v>
      </c>
      <c r="E89" s="18">
        <v>428</v>
      </c>
      <c r="F89" s="4">
        <f t="shared" si="12"/>
        <v>4458.5744400000003</v>
      </c>
      <c r="G89" s="8">
        <v>7.92</v>
      </c>
      <c r="H89" s="4">
        <f t="shared" si="12"/>
        <v>82.504461599999999</v>
      </c>
      <c r="I89" s="10">
        <f t="shared" ca="1" si="9"/>
        <v>0.26381322957198444</v>
      </c>
      <c r="J89" s="10">
        <f t="shared" ca="1" si="10"/>
        <v>0.49735179805447471</v>
      </c>
      <c r="K89" s="20">
        <v>0.31</v>
      </c>
      <c r="L89" s="10">
        <f t="shared" si="11"/>
        <v>3.2293412999999997</v>
      </c>
    </row>
    <row r="90" spans="1:12" x14ac:dyDescent="0.25">
      <c r="A90" s="19">
        <v>42243.812504918984</v>
      </c>
      <c r="B90" s="18">
        <v>423</v>
      </c>
      <c r="C90" s="20">
        <f t="shared" si="7"/>
        <v>11.978090999999999</v>
      </c>
      <c r="D90" s="4">
        <f t="shared" si="8"/>
        <v>10773810</v>
      </c>
      <c r="E90" s="18">
        <v>428</v>
      </c>
      <c r="F90" s="4">
        <f t="shared" si="12"/>
        <v>4611.1906799999997</v>
      </c>
      <c r="G90" s="8">
        <v>7.92</v>
      </c>
      <c r="H90" s="4">
        <f t="shared" si="12"/>
        <v>85.328575200000003</v>
      </c>
      <c r="I90" s="10">
        <f t="shared" ca="1" si="9"/>
        <v>0.26381322957198444</v>
      </c>
      <c r="J90" s="10">
        <f t="shared" ca="1" si="10"/>
        <v>0.53198306964980546</v>
      </c>
      <c r="K90" s="20">
        <v>0.31</v>
      </c>
      <c r="L90" s="10">
        <f t="shared" si="11"/>
        <v>3.3398810999999999</v>
      </c>
    </row>
    <row r="91" spans="1:12" x14ac:dyDescent="0.25">
      <c r="A91" s="19">
        <v>42243.822921643521</v>
      </c>
      <c r="B91" s="18">
        <v>431</v>
      </c>
      <c r="C91" s="20">
        <f t="shared" si="7"/>
        <v>12.204626999999999</v>
      </c>
      <c r="D91" s="4">
        <f t="shared" si="8"/>
        <v>10977570</v>
      </c>
      <c r="E91" s="18">
        <v>428</v>
      </c>
      <c r="F91" s="4">
        <f t="shared" si="12"/>
        <v>4698.3999599999997</v>
      </c>
      <c r="G91" s="8">
        <v>7.92</v>
      </c>
      <c r="H91" s="4">
        <f t="shared" si="12"/>
        <v>86.942354399999999</v>
      </c>
      <c r="I91" s="10">
        <f t="shared" ca="1" si="9"/>
        <v>0.26381322957198444</v>
      </c>
      <c r="J91" s="10">
        <f t="shared" ca="1" si="10"/>
        <v>0.55229564241245133</v>
      </c>
      <c r="K91" s="20">
        <v>0.31</v>
      </c>
      <c r="L91" s="10">
        <f t="shared" si="11"/>
        <v>3.4030467</v>
      </c>
    </row>
    <row r="92" spans="1:12" x14ac:dyDescent="0.25">
      <c r="A92" s="19">
        <v>42243.833338368058</v>
      </c>
      <c r="B92" s="18">
        <v>431</v>
      </c>
      <c r="C92" s="20">
        <f t="shared" si="7"/>
        <v>12.204626999999999</v>
      </c>
      <c r="D92" s="4">
        <f t="shared" si="8"/>
        <v>10977570</v>
      </c>
      <c r="E92" s="18">
        <v>428</v>
      </c>
      <c r="F92" s="4">
        <f t="shared" si="12"/>
        <v>4698.3999599999997</v>
      </c>
      <c r="G92" s="8">
        <v>7.92</v>
      </c>
      <c r="H92" s="4">
        <f t="shared" si="12"/>
        <v>86.942354399999999</v>
      </c>
      <c r="I92" s="10">
        <f t="shared" ca="1" si="9"/>
        <v>0.26381322957198444</v>
      </c>
      <c r="J92" s="10">
        <f t="shared" ca="1" si="10"/>
        <v>0.55229564241245133</v>
      </c>
      <c r="K92" s="20">
        <v>0.31</v>
      </c>
      <c r="L92" s="10">
        <f t="shared" si="11"/>
        <v>3.4030467</v>
      </c>
    </row>
    <row r="93" spans="1:12" x14ac:dyDescent="0.25">
      <c r="A93" s="19">
        <v>42243.843755092596</v>
      </c>
      <c r="B93" s="18">
        <v>423</v>
      </c>
      <c r="C93" s="20">
        <f t="shared" si="7"/>
        <v>11.978090999999999</v>
      </c>
      <c r="D93" s="4">
        <f t="shared" si="8"/>
        <v>10773810</v>
      </c>
      <c r="E93" s="18">
        <v>428</v>
      </c>
      <c r="F93" s="4">
        <f t="shared" si="12"/>
        <v>4611.1906799999997</v>
      </c>
      <c r="G93" s="8">
        <v>7.92</v>
      </c>
      <c r="H93" s="4">
        <f t="shared" si="12"/>
        <v>85.328575200000003</v>
      </c>
      <c r="I93" s="10">
        <f t="shared" ca="1" si="9"/>
        <v>0.26381322957198444</v>
      </c>
      <c r="J93" s="10">
        <f t="shared" ca="1" si="10"/>
        <v>0.53198306964980546</v>
      </c>
      <c r="K93" s="20">
        <v>0.31</v>
      </c>
      <c r="L93" s="10">
        <f t="shared" si="11"/>
        <v>3.3398810999999999</v>
      </c>
    </row>
    <row r="94" spans="1:12" x14ac:dyDescent="0.25">
      <c r="A94" s="19">
        <v>42243.854171817133</v>
      </c>
      <c r="B94" s="18">
        <v>431</v>
      </c>
      <c r="C94" s="20">
        <f t="shared" si="7"/>
        <v>12.204626999999999</v>
      </c>
      <c r="D94" s="4">
        <f t="shared" si="8"/>
        <v>10977570</v>
      </c>
      <c r="E94" s="18">
        <v>428</v>
      </c>
      <c r="F94" s="4">
        <f t="shared" si="12"/>
        <v>4698.3999599999997</v>
      </c>
      <c r="G94" s="8">
        <v>7.92</v>
      </c>
      <c r="H94" s="4">
        <f t="shared" si="12"/>
        <v>86.942354399999999</v>
      </c>
      <c r="I94" s="10">
        <f t="shared" ca="1" si="9"/>
        <v>0.26381322957198444</v>
      </c>
      <c r="J94" s="10">
        <f t="shared" ca="1" si="10"/>
        <v>0.55229564241245133</v>
      </c>
      <c r="K94" s="20">
        <v>0.31</v>
      </c>
      <c r="L94" s="10">
        <f t="shared" si="11"/>
        <v>3.4030467</v>
      </c>
    </row>
    <row r="95" spans="1:12" x14ac:dyDescent="0.25">
      <c r="A95" s="19">
        <v>42243.86458854167</v>
      </c>
      <c r="B95" s="18">
        <v>431</v>
      </c>
      <c r="C95" s="20">
        <f t="shared" si="7"/>
        <v>12.204626999999999</v>
      </c>
      <c r="D95" s="4">
        <f t="shared" si="8"/>
        <v>10977570</v>
      </c>
      <c r="E95" s="18">
        <v>428</v>
      </c>
      <c r="F95" s="4">
        <f t="shared" si="12"/>
        <v>4698.3999599999997</v>
      </c>
      <c r="G95" s="8">
        <v>7.92</v>
      </c>
      <c r="H95" s="4">
        <f t="shared" si="12"/>
        <v>86.942354399999999</v>
      </c>
      <c r="I95" s="10">
        <f t="shared" ca="1" si="9"/>
        <v>0.26381322957198444</v>
      </c>
      <c r="J95" s="10">
        <f t="shared" ca="1" si="10"/>
        <v>0.55229564241245133</v>
      </c>
      <c r="K95" s="20">
        <v>0.31</v>
      </c>
      <c r="L95" s="10">
        <f t="shared" si="11"/>
        <v>3.4030467</v>
      </c>
    </row>
    <row r="96" spans="1:12" x14ac:dyDescent="0.25">
      <c r="A96" s="19">
        <v>42243.875005266207</v>
      </c>
      <c r="B96" s="18">
        <v>431</v>
      </c>
      <c r="C96" s="20">
        <f t="shared" si="7"/>
        <v>12.204626999999999</v>
      </c>
      <c r="D96" s="4">
        <f t="shared" si="8"/>
        <v>10977570</v>
      </c>
      <c r="E96" s="18">
        <v>428</v>
      </c>
      <c r="F96" s="4">
        <f t="shared" si="12"/>
        <v>4698.3999599999997</v>
      </c>
      <c r="G96" s="8">
        <v>7.92</v>
      </c>
      <c r="H96" s="4">
        <f t="shared" si="12"/>
        <v>86.942354399999999</v>
      </c>
      <c r="I96" s="10">
        <f t="shared" ca="1" si="9"/>
        <v>0.26381322957198444</v>
      </c>
      <c r="J96" s="10">
        <f t="shared" ca="1" si="10"/>
        <v>0.55229564241245133</v>
      </c>
      <c r="K96" s="20">
        <v>0.31</v>
      </c>
      <c r="L96" s="10">
        <f t="shared" si="11"/>
        <v>3.4030467</v>
      </c>
    </row>
    <row r="97" spans="1:12" x14ac:dyDescent="0.25">
      <c r="A97" s="19">
        <v>42243.885421990744</v>
      </c>
      <c r="B97" s="18">
        <v>423</v>
      </c>
      <c r="C97" s="20">
        <f t="shared" si="7"/>
        <v>11.978090999999999</v>
      </c>
      <c r="D97" s="4">
        <f t="shared" si="8"/>
        <v>10773810</v>
      </c>
      <c r="E97" s="18">
        <v>428</v>
      </c>
      <c r="F97" s="4">
        <f t="shared" si="12"/>
        <v>4611.1906799999997</v>
      </c>
      <c r="G97" s="8">
        <v>7.92</v>
      </c>
      <c r="H97" s="4">
        <f t="shared" si="12"/>
        <v>85.328575200000003</v>
      </c>
      <c r="I97" s="10">
        <f t="shared" ca="1" si="9"/>
        <v>0.26381322957198444</v>
      </c>
      <c r="J97" s="10">
        <f t="shared" ca="1" si="10"/>
        <v>0.53198306964980546</v>
      </c>
      <c r="K97" s="20">
        <v>0.31</v>
      </c>
      <c r="L97" s="10">
        <f t="shared" si="11"/>
        <v>3.3398810999999999</v>
      </c>
    </row>
    <row r="98" spans="1:12" x14ac:dyDescent="0.25">
      <c r="A98" s="19">
        <v>42243.895838715274</v>
      </c>
      <c r="B98" s="18">
        <v>416</v>
      </c>
      <c r="C98" s="20">
        <f t="shared" si="7"/>
        <v>11.779871999999999</v>
      </c>
      <c r="D98" s="4">
        <f t="shared" si="8"/>
        <v>10595520</v>
      </c>
      <c r="E98" s="18">
        <v>428</v>
      </c>
      <c r="F98" s="4">
        <f t="shared" si="12"/>
        <v>4534.88256</v>
      </c>
      <c r="G98" s="8">
        <v>7.92</v>
      </c>
      <c r="H98" s="4">
        <f t="shared" si="12"/>
        <v>83.916518400000001</v>
      </c>
      <c r="I98" s="10">
        <f t="shared" ca="1" si="9"/>
        <v>0.26381322957198444</v>
      </c>
      <c r="J98" s="10">
        <f t="shared" ca="1" si="10"/>
        <v>0.51452174941634243</v>
      </c>
      <c r="K98" s="20">
        <v>0.31</v>
      </c>
      <c r="L98" s="10">
        <f t="shared" si="11"/>
        <v>3.2846112000000001</v>
      </c>
    </row>
    <row r="99" spans="1:12" x14ac:dyDescent="0.25">
      <c r="A99" s="19">
        <v>42243.906255439812</v>
      </c>
      <c r="B99" s="18">
        <v>416</v>
      </c>
      <c r="C99" s="20">
        <f t="shared" si="7"/>
        <v>11.779871999999999</v>
      </c>
      <c r="D99" s="4">
        <f t="shared" si="8"/>
        <v>10595520</v>
      </c>
      <c r="E99" s="18">
        <v>428</v>
      </c>
      <c r="F99" s="4">
        <f t="shared" si="12"/>
        <v>4534.88256</v>
      </c>
      <c r="G99" s="8">
        <v>7.92</v>
      </c>
      <c r="H99" s="4">
        <f t="shared" si="12"/>
        <v>83.916518400000001</v>
      </c>
      <c r="I99" s="10">
        <f t="shared" ca="1" si="9"/>
        <v>0.26381322957198444</v>
      </c>
      <c r="J99" s="10">
        <f t="shared" ca="1" si="10"/>
        <v>0.51452174941634243</v>
      </c>
      <c r="K99" s="20">
        <v>0.31</v>
      </c>
      <c r="L99" s="10">
        <f t="shared" si="11"/>
        <v>3.2846112000000001</v>
      </c>
    </row>
    <row r="101" spans="1:12" x14ac:dyDescent="0.25">
      <c r="D101" s="22">
        <f>SUM(D4:D99)/1000000</f>
        <v>2987.9621099999999</v>
      </c>
      <c r="E101" s="43" t="s">
        <v>76</v>
      </c>
      <c r="F101" s="23">
        <f>SUM(F4:F99)</f>
        <v>1277301.5182278005</v>
      </c>
      <c r="G101" s="24"/>
      <c r="H101" s="23">
        <f>SUM(H4:H99)</f>
        <v>23636.582977743004</v>
      </c>
      <c r="I101" s="23"/>
      <c r="J101" s="23">
        <f ca="1">SUM(J4:J99)</f>
        <v>933.69402041007731</v>
      </c>
      <c r="K101" s="23"/>
      <c r="L101" s="23">
        <f>SUM(L4:L99)</f>
        <v>925.16044663799926</v>
      </c>
    </row>
    <row r="102" spans="1:12" ht="30" x14ac:dyDescent="0.25">
      <c r="E102" s="43" t="s">
        <v>125</v>
      </c>
      <c r="F102" s="44">
        <v>1300000</v>
      </c>
      <c r="H102" s="45"/>
      <c r="I102" s="45"/>
      <c r="J102" s="45"/>
      <c r="K102" s="45"/>
      <c r="L102" s="45"/>
    </row>
    <row r="103" spans="1:12" ht="45" x14ac:dyDescent="0.25">
      <c r="E103" s="43" t="s">
        <v>124</v>
      </c>
      <c r="F103" s="44">
        <v>53000</v>
      </c>
      <c r="H103" s="45">
        <v>2632</v>
      </c>
      <c r="I103" s="45"/>
      <c r="J103" s="45">
        <v>573</v>
      </c>
      <c r="K103" s="45"/>
      <c r="L103" s="45">
        <v>536</v>
      </c>
    </row>
    <row r="104" spans="1:12" ht="45" x14ac:dyDescent="0.25">
      <c r="E104" s="43" t="s">
        <v>123</v>
      </c>
      <c r="F104" s="44">
        <v>26600</v>
      </c>
      <c r="H104" s="45">
        <v>92</v>
      </c>
      <c r="I104" s="45"/>
      <c r="J104" s="45">
        <v>312</v>
      </c>
      <c r="K104" s="45"/>
      <c r="L104" s="45">
        <v>41</v>
      </c>
    </row>
    <row r="105" spans="1:12" x14ac:dyDescent="0.25">
      <c r="F105" s="25"/>
    </row>
  </sheetData>
  <sheetProtection algorithmName="SHA-512" hashValue="nKTUS+5tDuRr3wnGyXDiqoxJWqim4V2+8DesHsT2NblxjPxqFWThcvqJj2AO+YfH/ex7OryW4a5Yx+lyCERvlA==" saltValue="lBzlgFOUx/FIrCrjw2i+QA==" spinCount="100000" sheet="1" scenarios="1"/>
  <mergeCells count="4">
    <mergeCell ref="E2:F2"/>
    <mergeCell ref="G2:H2"/>
    <mergeCell ref="I2:J2"/>
    <mergeCell ref="K2:L2"/>
  </mergeCells>
  <pageMargins left="0.7" right="0.7" top="0.75" bottom="0.75" header="0.3" footer="0.3"/>
  <pageSetup orientation="portrait" r:id="rId1"/>
  <ignoredErrors>
    <ignoredError sqref="I5:I99" formula="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05"/>
  <sheetViews>
    <sheetView workbookViewId="0">
      <selection activeCell="J16" sqref="J16"/>
    </sheetView>
  </sheetViews>
  <sheetFormatPr defaultRowHeight="15" x14ac:dyDescent="0.25"/>
  <cols>
    <col min="1" max="1" width="16.28515625" style="21" customWidth="1"/>
    <col min="2" max="3" width="15.7109375" style="18" customWidth="1"/>
    <col min="4" max="4" width="19.42578125" style="21" customWidth="1"/>
    <col min="5" max="5" width="23.7109375" style="21" customWidth="1"/>
    <col min="6" max="6" width="16.28515625" style="21" customWidth="1"/>
    <col min="7" max="7" width="15.5703125" style="21" customWidth="1"/>
    <col min="8" max="13" width="13" style="21" customWidth="1"/>
    <col min="14" max="15" width="14" customWidth="1"/>
    <col min="16" max="16" width="22.85546875" customWidth="1"/>
  </cols>
  <sheetData>
    <row r="1" spans="1:18" ht="17.25" x14ac:dyDescent="0.3">
      <c r="A1" s="26" t="s">
        <v>82</v>
      </c>
      <c r="G1" s="74" t="s">
        <v>122</v>
      </c>
    </row>
    <row r="2" spans="1:18" ht="39.75" customHeight="1" x14ac:dyDescent="0.3">
      <c r="A2" s="47"/>
      <c r="B2" s="48"/>
      <c r="C2" s="48"/>
      <c r="D2" s="49"/>
      <c r="E2" s="49"/>
      <c r="F2" s="76" t="s">
        <v>84</v>
      </c>
      <c r="G2" s="77"/>
      <c r="H2" s="78" t="s">
        <v>90</v>
      </c>
      <c r="I2" s="79"/>
      <c r="J2" s="78" t="s">
        <v>88</v>
      </c>
      <c r="K2" s="79"/>
      <c r="L2" s="78" t="s">
        <v>89</v>
      </c>
      <c r="M2" s="79"/>
      <c r="P2" s="27"/>
    </row>
    <row r="3" spans="1:18" x14ac:dyDescent="0.25">
      <c r="A3" s="47" t="s">
        <v>85</v>
      </c>
      <c r="B3" s="48" t="s">
        <v>86</v>
      </c>
      <c r="C3" s="48" t="s">
        <v>101</v>
      </c>
      <c r="D3" s="49" t="s">
        <v>87</v>
      </c>
      <c r="E3" s="49" t="s">
        <v>104</v>
      </c>
      <c r="F3" s="49" t="s">
        <v>102</v>
      </c>
      <c r="G3" s="49" t="s">
        <v>73</v>
      </c>
      <c r="H3" s="49" t="s">
        <v>102</v>
      </c>
      <c r="I3" s="49" t="s">
        <v>73</v>
      </c>
      <c r="J3" s="49" t="s">
        <v>102</v>
      </c>
      <c r="K3" s="49" t="s">
        <v>73</v>
      </c>
      <c r="L3" s="49" t="s">
        <v>102</v>
      </c>
      <c r="M3" s="49" t="s">
        <v>73</v>
      </c>
    </row>
    <row r="4" spans="1:18" s="28" customFormat="1" ht="45.75" x14ac:dyDescent="0.25">
      <c r="A4" s="50">
        <v>42242.916666666664</v>
      </c>
      <c r="B4" s="51">
        <v>142</v>
      </c>
      <c r="C4" s="52">
        <f>B4*0.028317</f>
        <v>4.0210140000000001</v>
      </c>
      <c r="D4" s="53">
        <f>B4*0.0283*15*60*1000</f>
        <v>3616740.0000000005</v>
      </c>
      <c r="E4" s="58">
        <f t="shared" ref="E4" si="0">C4/14.555</f>
        <v>0.27626341463414633</v>
      </c>
      <c r="F4" s="54">
        <v>0.47</v>
      </c>
      <c r="G4" s="55">
        <f>$D4*F4/1000000</f>
        <v>1.6998678</v>
      </c>
      <c r="H4" s="52">
        <v>0.15694999999999998</v>
      </c>
      <c r="I4" s="55">
        <f>$D4*H4/1000000</f>
        <v>0.56764734299999997</v>
      </c>
      <c r="J4" s="52">
        <v>5.0000000000000001E-4</v>
      </c>
      <c r="K4" s="56">
        <f>$D4*J4/1000000</f>
        <v>1.8083700000000003E-3</v>
      </c>
      <c r="L4" s="52">
        <v>3.7000000000000002E-3</v>
      </c>
      <c r="M4" s="56">
        <f>$D4*L4/1000000</f>
        <v>1.3381938000000001E-2</v>
      </c>
      <c r="N4" s="46" t="s">
        <v>100</v>
      </c>
    </row>
    <row r="5" spans="1:18" x14ac:dyDescent="0.25">
      <c r="A5" s="19">
        <v>42242.927083333336</v>
      </c>
      <c r="B5" s="7">
        <v>2260</v>
      </c>
      <c r="C5" s="20">
        <f t="shared" ref="C5:C68" si="1">B5*0.028317</f>
        <v>63.996419999999993</v>
      </c>
      <c r="D5" s="4">
        <f t="shared" ref="D5:D68" si="2">B5*0.0283*15*60*1000</f>
        <v>57562200</v>
      </c>
      <c r="E5" s="58">
        <f t="shared" ref="E5:E7" si="3">(C5/14.555*0.3)</f>
        <v>1.3190605290278252</v>
      </c>
      <c r="F5" s="20">
        <f>$E5*428</f>
        <v>564.55790642390923</v>
      </c>
      <c r="G5" s="4">
        <f t="shared" ref="G5:I20" si="4">$D5*F5/1000000</f>
        <v>32497.195121154346</v>
      </c>
      <c r="H5" s="8">
        <f>$E5*7.92</f>
        <v>10.446959389900377</v>
      </c>
      <c r="I5" s="4">
        <f t="shared" si="4"/>
        <v>601.34996579332335</v>
      </c>
      <c r="J5" s="10">
        <f>$E5*0.264</f>
        <v>0.3482319796633459</v>
      </c>
      <c r="K5" s="10">
        <f t="shared" ref="K5:K68" si="5">$D5*J5/1000000</f>
        <v>20.044998859777451</v>
      </c>
      <c r="L5" s="20">
        <f>$E5*0.31</f>
        <v>0.4089087639986258</v>
      </c>
      <c r="M5" s="10">
        <f t="shared" ref="M5:M68" si="6">$D5*L5/1000000</f>
        <v>23.537688055041698</v>
      </c>
    </row>
    <row r="6" spans="1:18" x14ac:dyDescent="0.25">
      <c r="A6" s="19">
        <v>42242.937500057873</v>
      </c>
      <c r="B6" s="7">
        <v>3550</v>
      </c>
      <c r="C6" s="20">
        <f t="shared" si="1"/>
        <v>100.52534999999999</v>
      </c>
      <c r="D6" s="4">
        <f t="shared" si="2"/>
        <v>90418500</v>
      </c>
      <c r="E6" s="58">
        <f t="shared" si="3"/>
        <v>2.0719756097560973</v>
      </c>
      <c r="F6" s="20">
        <f t="shared" ref="F6:F52" si="7">$E6*428</f>
        <v>886.80556097560964</v>
      </c>
      <c r="G6" s="4">
        <f t="shared" si="4"/>
        <v>80183.628615073161</v>
      </c>
      <c r="H6" s="8">
        <f t="shared" ref="H6:H69" si="8">$E6*7.92</f>
        <v>16.410046829268289</v>
      </c>
      <c r="I6" s="4">
        <f t="shared" si="4"/>
        <v>1483.771819232195</v>
      </c>
      <c r="J6" s="10">
        <f t="shared" ref="J6:J69" si="9">$E6*0.264</f>
        <v>0.5470015609756097</v>
      </c>
      <c r="K6" s="10">
        <f t="shared" si="5"/>
        <v>49.459060641073165</v>
      </c>
      <c r="L6" s="20">
        <f t="shared" ref="L6:L69" si="10">$E6*0.31</f>
        <v>0.64231243902439017</v>
      </c>
      <c r="M6" s="10">
        <f t="shared" si="6"/>
        <v>58.07692726792682</v>
      </c>
      <c r="O6" t="s">
        <v>121</v>
      </c>
      <c r="Q6" s="73">
        <f>G101</f>
        <v>2261128.0045622434</v>
      </c>
      <c r="R6" t="s">
        <v>120</v>
      </c>
    </row>
    <row r="7" spans="1:18" x14ac:dyDescent="0.25">
      <c r="A7" s="19">
        <v>42242.94791678241</v>
      </c>
      <c r="B7" s="7">
        <v>4870</v>
      </c>
      <c r="C7" s="20">
        <f t="shared" si="1"/>
        <v>137.90378999999999</v>
      </c>
      <c r="D7" s="4">
        <f t="shared" si="2"/>
        <v>124038900.00000001</v>
      </c>
      <c r="E7" s="58">
        <f t="shared" si="3"/>
        <v>2.8424003435245617</v>
      </c>
      <c r="F7" s="20">
        <f t="shared" si="7"/>
        <v>1216.5473470285124</v>
      </c>
      <c r="G7" s="4">
        <f t="shared" si="4"/>
        <v>150899.19472333495</v>
      </c>
      <c r="H7" s="8">
        <f t="shared" si="8"/>
        <v>22.511810720714529</v>
      </c>
      <c r="I7" s="4">
        <f t="shared" si="4"/>
        <v>2792.3402388056379</v>
      </c>
      <c r="J7" s="10">
        <f t="shared" si="9"/>
        <v>0.75039369069048434</v>
      </c>
      <c r="K7" s="10">
        <f t="shared" si="5"/>
        <v>93.078007960187932</v>
      </c>
      <c r="L7" s="20">
        <f t="shared" si="10"/>
        <v>0.8811441064926141</v>
      </c>
      <c r="M7" s="10">
        <f t="shared" si="6"/>
        <v>109.29614571082672</v>
      </c>
    </row>
    <row r="8" spans="1:18" x14ac:dyDescent="0.25">
      <c r="A8" s="19">
        <v>42242.958333506947</v>
      </c>
      <c r="B8" s="7">
        <v>5310</v>
      </c>
      <c r="C8" s="20">
        <f t="shared" si="1"/>
        <v>150.36327</v>
      </c>
      <c r="D8" s="4">
        <f t="shared" si="2"/>
        <v>135245699.99999997</v>
      </c>
      <c r="E8" s="58">
        <f>(C8/14.555*0.3)</f>
        <v>3.0992085881140499</v>
      </c>
      <c r="F8" s="20">
        <f t="shared" si="7"/>
        <v>1326.4612757128134</v>
      </c>
      <c r="G8" s="4">
        <f t="shared" si="4"/>
        <v>179398.1837566724</v>
      </c>
      <c r="H8" s="8">
        <f t="shared" si="8"/>
        <v>24.545732017863276</v>
      </c>
      <c r="I8" s="4">
        <f t="shared" si="4"/>
        <v>3319.7047087683304</v>
      </c>
      <c r="J8" s="10">
        <f t="shared" si="9"/>
        <v>0.81819106726210922</v>
      </c>
      <c r="K8" s="10">
        <f t="shared" si="5"/>
        <v>110.65682362561103</v>
      </c>
      <c r="L8" s="20">
        <f t="shared" si="10"/>
        <v>0.96075466231535545</v>
      </c>
      <c r="M8" s="10">
        <f t="shared" si="6"/>
        <v>129.93793683310383</v>
      </c>
    </row>
    <row r="9" spans="1:18" x14ac:dyDescent="0.25">
      <c r="A9" s="19">
        <v>42242.968750231485</v>
      </c>
      <c r="B9" s="7">
        <v>5250</v>
      </c>
      <c r="C9" s="20">
        <f t="shared" si="1"/>
        <v>148.66424999999998</v>
      </c>
      <c r="D9" s="4">
        <f t="shared" si="2"/>
        <v>133717500</v>
      </c>
      <c r="E9" s="58">
        <f t="shared" ref="E9:E24" si="11">(C9/14.555*0.3)</f>
        <v>3.0641892820336647</v>
      </c>
      <c r="F9" s="20">
        <f t="shared" si="7"/>
        <v>1311.4730127104085</v>
      </c>
      <c r="G9" s="4">
        <f t="shared" si="4"/>
        <v>175366.89257710407</v>
      </c>
      <c r="H9" s="8">
        <f t="shared" si="8"/>
        <v>24.268379113706626</v>
      </c>
      <c r="I9" s="4">
        <f t="shared" si="4"/>
        <v>3245.1069841370659</v>
      </c>
      <c r="J9" s="10">
        <f t="shared" si="9"/>
        <v>0.80894597045688754</v>
      </c>
      <c r="K9" s="10">
        <f t="shared" si="5"/>
        <v>108.17023280456885</v>
      </c>
      <c r="L9" s="20">
        <f t="shared" si="10"/>
        <v>0.9498986774304361</v>
      </c>
      <c r="M9" s="10">
        <f t="shared" si="6"/>
        <v>127.01807639930435</v>
      </c>
    </row>
    <row r="10" spans="1:18" x14ac:dyDescent="0.25">
      <c r="A10" s="19">
        <v>42242.979166956022</v>
      </c>
      <c r="B10" s="7">
        <v>5010</v>
      </c>
      <c r="C10" s="20">
        <f t="shared" si="1"/>
        <v>141.86816999999999</v>
      </c>
      <c r="D10" s="4">
        <f t="shared" si="2"/>
        <v>127604700</v>
      </c>
      <c r="E10" s="58">
        <f t="shared" si="11"/>
        <v>2.9241120577121262</v>
      </c>
      <c r="F10" s="20">
        <f t="shared" si="7"/>
        <v>1251.5199607007901</v>
      </c>
      <c r="G10" s="4">
        <f t="shared" si="4"/>
        <v>159699.82912923611</v>
      </c>
      <c r="H10" s="8">
        <f t="shared" si="8"/>
        <v>23.158967497080038</v>
      </c>
      <c r="I10" s="4">
        <f t="shared" si="4"/>
        <v>2955.193099774649</v>
      </c>
      <c r="J10" s="10">
        <f t="shared" si="9"/>
        <v>0.7719655832360014</v>
      </c>
      <c r="K10" s="10">
        <f t="shared" si="5"/>
        <v>98.506436659154986</v>
      </c>
      <c r="L10" s="20">
        <f t="shared" si="10"/>
        <v>0.90647473789075916</v>
      </c>
      <c r="M10" s="10">
        <f t="shared" si="6"/>
        <v>115.67043698612896</v>
      </c>
    </row>
    <row r="11" spans="1:18" x14ac:dyDescent="0.25">
      <c r="A11" s="19">
        <v>42242.989583680559</v>
      </c>
      <c r="B11" s="7">
        <v>4670</v>
      </c>
      <c r="C11" s="20">
        <f t="shared" si="1"/>
        <v>132.24038999999999</v>
      </c>
      <c r="D11" s="4">
        <f t="shared" si="2"/>
        <v>118944900</v>
      </c>
      <c r="E11" s="58">
        <f t="shared" si="11"/>
        <v>2.7256693232566129</v>
      </c>
      <c r="F11" s="20">
        <f t="shared" si="7"/>
        <v>1166.5864703538302</v>
      </c>
      <c r="G11" s="4">
        <f t="shared" si="4"/>
        <v>138759.51105758929</v>
      </c>
      <c r="H11" s="8">
        <f t="shared" si="8"/>
        <v>21.587301040192376</v>
      </c>
      <c r="I11" s="4">
        <f t="shared" si="4"/>
        <v>2567.6993634955784</v>
      </c>
      <c r="J11" s="10">
        <f t="shared" si="9"/>
        <v>0.71957670133974583</v>
      </c>
      <c r="K11" s="10">
        <f t="shared" si="5"/>
        <v>85.589978783185927</v>
      </c>
      <c r="L11" s="20">
        <f t="shared" si="10"/>
        <v>0.84495749020955002</v>
      </c>
      <c r="M11" s="10">
        <f t="shared" si="6"/>
        <v>100.5033841772259</v>
      </c>
    </row>
    <row r="12" spans="1:18" x14ac:dyDescent="0.25">
      <c r="A12" s="19">
        <v>42243.000000405096</v>
      </c>
      <c r="B12" s="7">
        <v>4270</v>
      </c>
      <c r="C12" s="20">
        <f t="shared" si="1"/>
        <v>120.91359</v>
      </c>
      <c r="D12" s="4">
        <f t="shared" si="2"/>
        <v>108756900</v>
      </c>
      <c r="E12" s="58">
        <f t="shared" si="11"/>
        <v>2.4922072827207145</v>
      </c>
      <c r="F12" s="20">
        <f t="shared" si="7"/>
        <v>1066.6647170044657</v>
      </c>
      <c r="G12" s="4">
        <f t="shared" si="4"/>
        <v>116007.14796078297</v>
      </c>
      <c r="H12" s="8">
        <f t="shared" si="8"/>
        <v>19.738281679148059</v>
      </c>
      <c r="I12" s="4">
        <f t="shared" si="4"/>
        <v>2146.6743267509373</v>
      </c>
      <c r="J12" s="10">
        <f t="shared" si="9"/>
        <v>0.6579427226382687</v>
      </c>
      <c r="K12" s="10">
        <f t="shared" si="5"/>
        <v>71.555810891697931</v>
      </c>
      <c r="L12" s="20">
        <f t="shared" si="10"/>
        <v>0.77258425764342142</v>
      </c>
      <c r="M12" s="10">
        <f t="shared" si="6"/>
        <v>84.023868850099817</v>
      </c>
    </row>
    <row r="13" spans="1:18" x14ac:dyDescent="0.25">
      <c r="A13" s="19">
        <v>42243.010417129626</v>
      </c>
      <c r="B13" s="7">
        <v>3840</v>
      </c>
      <c r="C13" s="20">
        <f t="shared" si="1"/>
        <v>108.73728</v>
      </c>
      <c r="D13" s="4">
        <f t="shared" si="2"/>
        <v>97804799.999999985</v>
      </c>
      <c r="E13" s="58">
        <f t="shared" si="11"/>
        <v>2.2412355891446238</v>
      </c>
      <c r="F13" s="20">
        <f t="shared" si="7"/>
        <v>959.248832153899</v>
      </c>
      <c r="G13" s="4">
        <f t="shared" si="4"/>
        <v>93819.140179045658</v>
      </c>
      <c r="H13" s="8">
        <f t="shared" si="8"/>
        <v>17.750585866025421</v>
      </c>
      <c r="I13" s="4">
        <f t="shared" si="4"/>
        <v>1736.0925005094427</v>
      </c>
      <c r="J13" s="10">
        <f t="shared" si="9"/>
        <v>0.59168619553418067</v>
      </c>
      <c r="K13" s="10">
        <f t="shared" si="5"/>
        <v>57.869750016981421</v>
      </c>
      <c r="L13" s="20">
        <f t="shared" si="10"/>
        <v>0.69478303263483343</v>
      </c>
      <c r="M13" s="10">
        <f t="shared" si="6"/>
        <v>67.953115550243353</v>
      </c>
    </row>
    <row r="14" spans="1:18" x14ac:dyDescent="0.25">
      <c r="A14" s="19">
        <v>42243.020833854163</v>
      </c>
      <c r="B14" s="7">
        <v>3860</v>
      </c>
      <c r="C14" s="20">
        <f t="shared" si="1"/>
        <v>109.30362</v>
      </c>
      <c r="D14" s="4">
        <f t="shared" si="2"/>
        <v>98314200</v>
      </c>
      <c r="E14" s="58">
        <f t="shared" si="11"/>
        <v>2.2529086911714185</v>
      </c>
      <c r="F14" s="20">
        <f t="shared" si="7"/>
        <v>964.24491982136715</v>
      </c>
      <c r="G14" s="4">
        <f t="shared" si="4"/>
        <v>94798.967896301852</v>
      </c>
      <c r="H14" s="8">
        <f t="shared" si="8"/>
        <v>17.843036834077633</v>
      </c>
      <c r="I14" s="4">
        <f t="shared" si="4"/>
        <v>1754.2238919128752</v>
      </c>
      <c r="J14" s="10">
        <f t="shared" si="9"/>
        <v>0.59476789446925449</v>
      </c>
      <c r="K14" s="10">
        <f t="shared" si="5"/>
        <v>58.474129730429183</v>
      </c>
      <c r="L14" s="20">
        <f t="shared" si="10"/>
        <v>0.69840169426313969</v>
      </c>
      <c r="M14" s="10">
        <f t="shared" si="6"/>
        <v>68.662803850125158</v>
      </c>
    </row>
    <row r="15" spans="1:18" x14ac:dyDescent="0.25">
      <c r="A15" s="19">
        <v>42243.031250578701</v>
      </c>
      <c r="B15" s="7">
        <v>4040</v>
      </c>
      <c r="C15" s="20">
        <f t="shared" si="1"/>
        <v>114.40067999999999</v>
      </c>
      <c r="D15" s="4">
        <f t="shared" si="2"/>
        <v>102898800</v>
      </c>
      <c r="E15" s="58">
        <f t="shared" si="11"/>
        <v>2.3579666094125726</v>
      </c>
      <c r="F15" s="20">
        <f t="shared" si="7"/>
        <v>1009.2097088285811</v>
      </c>
      <c r="G15" s="4">
        <f t="shared" si="4"/>
        <v>103846.46798681041</v>
      </c>
      <c r="H15" s="8">
        <f t="shared" si="8"/>
        <v>18.675095546547574</v>
      </c>
      <c r="I15" s="4">
        <f t="shared" si="4"/>
        <v>1921.6449216250894</v>
      </c>
      <c r="J15" s="10">
        <f t="shared" si="9"/>
        <v>0.62250318488491918</v>
      </c>
      <c r="K15" s="10">
        <f t="shared" si="5"/>
        <v>64.054830720836321</v>
      </c>
      <c r="L15" s="20">
        <f t="shared" si="10"/>
        <v>0.73096964891789751</v>
      </c>
      <c r="M15" s="10">
        <f t="shared" si="6"/>
        <v>75.215899710072947</v>
      </c>
    </row>
    <row r="16" spans="1:18" x14ac:dyDescent="0.25">
      <c r="A16" s="19">
        <v>42243.041667303238</v>
      </c>
      <c r="B16" s="7">
        <v>3880</v>
      </c>
      <c r="C16" s="20">
        <f t="shared" si="1"/>
        <v>109.86995999999999</v>
      </c>
      <c r="D16" s="4">
        <f t="shared" si="2"/>
        <v>98823599.999999985</v>
      </c>
      <c r="E16" s="58">
        <f t="shared" si="11"/>
        <v>2.2645817931982135</v>
      </c>
      <c r="F16" s="20">
        <f t="shared" si="7"/>
        <v>969.24100748883541</v>
      </c>
      <c r="G16" s="4">
        <f t="shared" si="4"/>
        <v>95783.885627673662</v>
      </c>
      <c r="H16" s="8">
        <f t="shared" si="8"/>
        <v>17.935487802129852</v>
      </c>
      <c r="I16" s="4">
        <f t="shared" si="4"/>
        <v>1772.4494723625594</v>
      </c>
      <c r="J16" s="10">
        <f t="shared" si="9"/>
        <v>0.59784959340432842</v>
      </c>
      <c r="K16" s="10">
        <f t="shared" si="5"/>
        <v>59.08164907875198</v>
      </c>
      <c r="L16" s="20">
        <f t="shared" si="10"/>
        <v>0.70202035589144618</v>
      </c>
      <c r="M16" s="10">
        <f t="shared" si="6"/>
        <v>69.376178842473905</v>
      </c>
    </row>
    <row r="17" spans="1:16" x14ac:dyDescent="0.25">
      <c r="A17" s="19">
        <v>42243.052084027775</v>
      </c>
      <c r="B17" s="7">
        <v>3570</v>
      </c>
      <c r="C17" s="20">
        <f t="shared" si="1"/>
        <v>101.09169</v>
      </c>
      <c r="D17" s="4">
        <f t="shared" si="2"/>
        <v>90927900</v>
      </c>
      <c r="E17" s="58">
        <f t="shared" si="11"/>
        <v>2.0836487117828923</v>
      </c>
      <c r="F17" s="20">
        <f t="shared" si="7"/>
        <v>891.8016486430779</v>
      </c>
      <c r="G17" s="4">
        <f t="shared" si="4"/>
        <v>81089.65112765292</v>
      </c>
      <c r="H17" s="8">
        <f t="shared" si="8"/>
        <v>16.502497797320508</v>
      </c>
      <c r="I17" s="4">
        <f t="shared" si="4"/>
        <v>1500.5374694649795</v>
      </c>
      <c r="J17" s="10">
        <f t="shared" si="9"/>
        <v>0.55008325991068363</v>
      </c>
      <c r="K17" s="10">
        <f t="shared" si="5"/>
        <v>50.017915648832648</v>
      </c>
      <c r="L17" s="20">
        <f t="shared" si="10"/>
        <v>0.64593110065269665</v>
      </c>
      <c r="M17" s="10">
        <f t="shared" si="6"/>
        <v>58.733158527038334</v>
      </c>
    </row>
    <row r="18" spans="1:16" x14ac:dyDescent="0.25">
      <c r="A18" s="19">
        <v>42243.062500752312</v>
      </c>
      <c r="B18" s="7">
        <v>3290</v>
      </c>
      <c r="C18" s="20">
        <f t="shared" si="1"/>
        <v>93.162929999999989</v>
      </c>
      <c r="D18" s="4">
        <f t="shared" si="2"/>
        <v>83796300</v>
      </c>
      <c r="E18" s="58">
        <f t="shared" si="11"/>
        <v>1.9202252834077633</v>
      </c>
      <c r="F18" s="20">
        <f t="shared" si="7"/>
        <v>821.85642129852272</v>
      </c>
      <c r="G18" s="4">
        <f t="shared" si="4"/>
        <v>68868.527236057402</v>
      </c>
      <c r="H18" s="8">
        <f t="shared" si="8"/>
        <v>15.208184244589486</v>
      </c>
      <c r="I18" s="4">
        <f t="shared" si="4"/>
        <v>1274.3895694148939</v>
      </c>
      <c r="J18" s="10">
        <f t="shared" si="9"/>
        <v>0.50693947481964952</v>
      </c>
      <c r="K18" s="10">
        <f t="shared" si="5"/>
        <v>42.479652313829796</v>
      </c>
      <c r="L18" s="20">
        <f t="shared" si="10"/>
        <v>0.59526983785640664</v>
      </c>
      <c r="M18" s="10">
        <f t="shared" si="6"/>
        <v>49.881409913966806</v>
      </c>
    </row>
    <row r="19" spans="1:16" x14ac:dyDescent="0.25">
      <c r="A19" s="19">
        <v>42243.072917476849</v>
      </c>
      <c r="B19" s="7">
        <v>2960</v>
      </c>
      <c r="C19" s="20">
        <f t="shared" si="1"/>
        <v>83.81832</v>
      </c>
      <c r="D19" s="4">
        <f t="shared" si="2"/>
        <v>75391200</v>
      </c>
      <c r="E19" s="58">
        <f t="shared" si="11"/>
        <v>1.7276190999656473</v>
      </c>
      <c r="F19" s="20">
        <f t="shared" si="7"/>
        <v>739.42097478529706</v>
      </c>
      <c r="G19" s="4">
        <f t="shared" si="4"/>
        <v>55745.834594233289</v>
      </c>
      <c r="H19" s="8">
        <f t="shared" si="8"/>
        <v>13.682743271727928</v>
      </c>
      <c r="I19" s="4">
        <f t="shared" si="4"/>
        <v>1031.5584345474945</v>
      </c>
      <c r="J19" s="10">
        <f t="shared" si="9"/>
        <v>0.45609144239093091</v>
      </c>
      <c r="K19" s="10">
        <f t="shared" si="5"/>
        <v>34.38528115158315</v>
      </c>
      <c r="L19" s="20">
        <f t="shared" si="10"/>
        <v>0.53556192098935063</v>
      </c>
      <c r="M19" s="10">
        <f t="shared" si="6"/>
        <v>40.376655897692331</v>
      </c>
    </row>
    <row r="20" spans="1:16" x14ac:dyDescent="0.25">
      <c r="A20" s="19">
        <v>42243.083334201387</v>
      </c>
      <c r="B20" s="7">
        <v>2680</v>
      </c>
      <c r="C20" s="20">
        <f t="shared" si="1"/>
        <v>75.889559999999989</v>
      </c>
      <c r="D20" s="4">
        <f t="shared" si="2"/>
        <v>68259599.999999985</v>
      </c>
      <c r="E20" s="58">
        <f t="shared" si="11"/>
        <v>1.5641956715905185</v>
      </c>
      <c r="F20" s="20">
        <f t="shared" si="7"/>
        <v>669.47574744074188</v>
      </c>
      <c r="G20" s="4">
        <f t="shared" si="4"/>
        <v>45698.146730006061</v>
      </c>
      <c r="H20" s="8">
        <f t="shared" si="8"/>
        <v>12.388429718996907</v>
      </c>
      <c r="I20" s="4">
        <f t="shared" si="4"/>
        <v>845.62925724684112</v>
      </c>
      <c r="J20" s="10">
        <f t="shared" si="9"/>
        <v>0.41294765729989691</v>
      </c>
      <c r="K20" s="10">
        <f t="shared" si="5"/>
        <v>28.187641908228034</v>
      </c>
      <c r="L20" s="20">
        <f t="shared" si="10"/>
        <v>0.48490065819306072</v>
      </c>
      <c r="M20" s="10">
        <f t="shared" si="6"/>
        <v>33.099124967995039</v>
      </c>
    </row>
    <row r="21" spans="1:16" x14ac:dyDescent="0.25">
      <c r="A21" s="19">
        <v>42243.093750925924</v>
      </c>
      <c r="B21" s="7">
        <v>2400</v>
      </c>
      <c r="C21" s="20">
        <f t="shared" si="1"/>
        <v>67.960799999999992</v>
      </c>
      <c r="D21" s="4">
        <f t="shared" si="2"/>
        <v>61128000.000000007</v>
      </c>
      <c r="E21" s="58">
        <f t="shared" si="11"/>
        <v>1.4007722432153897</v>
      </c>
      <c r="F21" s="20">
        <f t="shared" si="7"/>
        <v>599.53052009618682</v>
      </c>
      <c r="G21" s="4">
        <f t="shared" ref="G21:I84" si="12">$D21*F21/1000000</f>
        <v>36648.101632439713</v>
      </c>
      <c r="H21" s="8">
        <f t="shared" si="8"/>
        <v>11.094116166265886</v>
      </c>
      <c r="I21" s="4">
        <f t="shared" si="12"/>
        <v>678.16113301150119</v>
      </c>
      <c r="J21" s="10">
        <f t="shared" si="9"/>
        <v>0.3698038722088629</v>
      </c>
      <c r="K21" s="10">
        <f t="shared" si="5"/>
        <v>22.605371100383376</v>
      </c>
      <c r="L21" s="20">
        <f t="shared" si="10"/>
        <v>0.43423939539677081</v>
      </c>
      <c r="M21" s="10">
        <f t="shared" si="6"/>
        <v>26.544185761813807</v>
      </c>
    </row>
    <row r="22" spans="1:16" x14ac:dyDescent="0.25">
      <c r="A22" s="19">
        <v>42243.104167650461</v>
      </c>
      <c r="B22" s="7">
        <v>2180</v>
      </c>
      <c r="C22" s="20">
        <f t="shared" si="1"/>
        <v>61.731059999999999</v>
      </c>
      <c r="D22" s="4">
        <f t="shared" si="2"/>
        <v>55524600</v>
      </c>
      <c r="E22" s="58">
        <f t="shared" si="11"/>
        <v>1.2723681209206459</v>
      </c>
      <c r="F22" s="20">
        <f t="shared" si="7"/>
        <v>544.57355575403642</v>
      </c>
      <c r="G22" s="4">
        <f t="shared" si="12"/>
        <v>30237.228853820572</v>
      </c>
      <c r="H22" s="8">
        <f t="shared" si="8"/>
        <v>10.077155517691516</v>
      </c>
      <c r="I22" s="4">
        <f t="shared" si="12"/>
        <v>559.53002925761439</v>
      </c>
      <c r="J22" s="10">
        <f t="shared" si="9"/>
        <v>0.33590518392305052</v>
      </c>
      <c r="K22" s="10">
        <f t="shared" si="5"/>
        <v>18.651000975253808</v>
      </c>
      <c r="L22" s="20">
        <f t="shared" si="10"/>
        <v>0.39443411748540025</v>
      </c>
      <c r="M22" s="10">
        <f t="shared" si="6"/>
        <v>21.900796599729855</v>
      </c>
    </row>
    <row r="23" spans="1:16" x14ac:dyDescent="0.25">
      <c r="A23" s="19">
        <v>42243.114584374998</v>
      </c>
      <c r="B23" s="7">
        <v>1990</v>
      </c>
      <c r="C23" s="20">
        <f t="shared" si="1"/>
        <v>56.350829999999995</v>
      </c>
      <c r="D23" s="4">
        <f t="shared" si="2"/>
        <v>50685300</v>
      </c>
      <c r="E23" s="58">
        <f t="shared" si="11"/>
        <v>1.161473651666094</v>
      </c>
      <c r="F23" s="20">
        <f t="shared" si="7"/>
        <v>497.11072291308824</v>
      </c>
      <c r="G23" s="4">
        <f t="shared" si="12"/>
        <v>25196.20612406675</v>
      </c>
      <c r="H23" s="8">
        <f t="shared" si="8"/>
        <v>9.1988713211954636</v>
      </c>
      <c r="I23" s="4">
        <f t="shared" si="12"/>
        <v>466.24755257618847</v>
      </c>
      <c r="J23" s="10">
        <f t="shared" si="9"/>
        <v>0.30662904403984881</v>
      </c>
      <c r="K23" s="10">
        <f t="shared" si="5"/>
        <v>15.541585085872947</v>
      </c>
      <c r="L23" s="20">
        <f t="shared" si="10"/>
        <v>0.36005683201648914</v>
      </c>
      <c r="M23" s="10">
        <f t="shared" si="6"/>
        <v>18.249588547805359</v>
      </c>
    </row>
    <row r="24" spans="1:16" x14ac:dyDescent="0.25">
      <c r="A24" s="19">
        <v>42243.125001099535</v>
      </c>
      <c r="B24" s="7">
        <v>1790</v>
      </c>
      <c r="C24" s="20">
        <f t="shared" si="1"/>
        <v>50.687429999999999</v>
      </c>
      <c r="D24" s="4">
        <f t="shared" si="2"/>
        <v>45591299.999999993</v>
      </c>
      <c r="E24" s="58">
        <f t="shared" si="11"/>
        <v>1.0447426313981449</v>
      </c>
      <c r="F24" s="20">
        <f t="shared" si="7"/>
        <v>447.14984623840604</v>
      </c>
      <c r="G24" s="4">
        <f t="shared" si="12"/>
        <v>20386.142784809035</v>
      </c>
      <c r="H24" s="8">
        <f t="shared" si="8"/>
        <v>8.2743616406733071</v>
      </c>
      <c r="I24" s="4">
        <f t="shared" si="12"/>
        <v>377.23890386842891</v>
      </c>
      <c r="J24" s="10">
        <f t="shared" si="9"/>
        <v>0.2758120546891103</v>
      </c>
      <c r="K24" s="10">
        <f t="shared" si="5"/>
        <v>12.574630128947632</v>
      </c>
      <c r="L24" s="20">
        <f t="shared" si="10"/>
        <v>0.32387021573342495</v>
      </c>
      <c r="M24" s="10">
        <f t="shared" si="6"/>
        <v>14.765664166567294</v>
      </c>
    </row>
    <row r="25" spans="1:16" x14ac:dyDescent="0.25">
      <c r="A25" s="19">
        <v>42243.135417824073</v>
      </c>
      <c r="B25" s="7">
        <v>1660</v>
      </c>
      <c r="C25" s="20">
        <f t="shared" si="1"/>
        <v>47.006219999999999</v>
      </c>
      <c r="D25" s="4">
        <f t="shared" si="2"/>
        <v>42280200</v>
      </c>
      <c r="E25" s="58">
        <f t="shared" ref="E25:E53" si="13">E24-0.002</f>
        <v>1.0427426313981449</v>
      </c>
      <c r="F25" s="20">
        <f t="shared" si="7"/>
        <v>446.29384623840605</v>
      </c>
      <c r="G25" s="4">
        <f t="shared" si="12"/>
        <v>18869.393077729055</v>
      </c>
      <c r="H25" s="8">
        <f t="shared" si="8"/>
        <v>8.2585216406733082</v>
      </c>
      <c r="I25" s="4">
        <f t="shared" si="12"/>
        <v>349.17194667199556</v>
      </c>
      <c r="J25" s="10">
        <f t="shared" si="9"/>
        <v>0.27528405468911027</v>
      </c>
      <c r="K25" s="10">
        <f t="shared" si="5"/>
        <v>11.639064889066519</v>
      </c>
      <c r="L25" s="20">
        <f t="shared" si="10"/>
        <v>0.32325021573342494</v>
      </c>
      <c r="M25" s="10">
        <f t="shared" si="6"/>
        <v>13.667083771252353</v>
      </c>
    </row>
    <row r="26" spans="1:16" x14ac:dyDescent="0.25">
      <c r="A26" s="19">
        <v>42243.14583454861</v>
      </c>
      <c r="B26" s="7">
        <v>1540</v>
      </c>
      <c r="C26" s="20">
        <f t="shared" si="1"/>
        <v>43.608179999999997</v>
      </c>
      <c r="D26" s="4">
        <f t="shared" si="2"/>
        <v>39223800</v>
      </c>
      <c r="E26" s="58">
        <f t="shared" si="13"/>
        <v>1.0407426313981449</v>
      </c>
      <c r="F26" s="20">
        <f t="shared" si="7"/>
        <v>445.43784623840605</v>
      </c>
      <c r="G26" s="4">
        <f t="shared" si="12"/>
        <v>17471.764993285993</v>
      </c>
      <c r="H26" s="8">
        <f t="shared" si="8"/>
        <v>8.2426816406733074</v>
      </c>
      <c r="I26" s="4">
        <f t="shared" si="12"/>
        <v>323.30929613744172</v>
      </c>
      <c r="J26" s="10">
        <f t="shared" si="9"/>
        <v>0.2747560546891103</v>
      </c>
      <c r="K26" s="10">
        <f t="shared" si="5"/>
        <v>10.776976537914726</v>
      </c>
      <c r="L26" s="20">
        <f t="shared" si="10"/>
        <v>0.32263021573342493</v>
      </c>
      <c r="M26" s="10">
        <f t="shared" si="6"/>
        <v>12.654783055884714</v>
      </c>
    </row>
    <row r="27" spans="1:16" x14ac:dyDescent="0.25">
      <c r="A27" s="19">
        <v>42243.156251273147</v>
      </c>
      <c r="B27" s="18">
        <v>1460</v>
      </c>
      <c r="C27" s="20">
        <f t="shared" si="1"/>
        <v>41.342819999999996</v>
      </c>
      <c r="D27" s="4">
        <f t="shared" si="2"/>
        <v>37186200</v>
      </c>
      <c r="E27" s="58">
        <f t="shared" si="13"/>
        <v>1.0387426313981449</v>
      </c>
      <c r="F27" s="20">
        <f t="shared" si="7"/>
        <v>444.58184623840606</v>
      </c>
      <c r="G27" s="4">
        <f t="shared" si="12"/>
        <v>16532.309450590616</v>
      </c>
      <c r="H27" s="8">
        <f t="shared" si="8"/>
        <v>8.2268416406733085</v>
      </c>
      <c r="I27" s="4">
        <f t="shared" si="12"/>
        <v>305.92497861840576</v>
      </c>
      <c r="J27" s="10">
        <f t="shared" si="9"/>
        <v>0.27422805468911027</v>
      </c>
      <c r="K27" s="10">
        <f t="shared" si="5"/>
        <v>10.197499287280193</v>
      </c>
      <c r="L27" s="20">
        <f t="shared" si="10"/>
        <v>0.32201021573342492</v>
      </c>
      <c r="M27" s="10">
        <f t="shared" si="6"/>
        <v>11.974336284306286</v>
      </c>
      <c r="P27" t="s">
        <v>80</v>
      </c>
    </row>
    <row r="28" spans="1:16" x14ac:dyDescent="0.25">
      <c r="A28" s="19">
        <v>42243.166667997684</v>
      </c>
      <c r="B28" s="18">
        <v>1330</v>
      </c>
      <c r="C28" s="20">
        <f t="shared" si="1"/>
        <v>37.661609999999996</v>
      </c>
      <c r="D28" s="4">
        <f t="shared" si="2"/>
        <v>33875100</v>
      </c>
      <c r="E28" s="58">
        <f t="shared" si="13"/>
        <v>1.0367426313981449</v>
      </c>
      <c r="F28" s="20">
        <f t="shared" si="7"/>
        <v>443.72584623840601</v>
      </c>
      <c r="G28" s="4">
        <f t="shared" si="12"/>
        <v>15031.257413910627</v>
      </c>
      <c r="H28" s="8">
        <f t="shared" si="8"/>
        <v>8.2110016406733077</v>
      </c>
      <c r="I28" s="4">
        <f t="shared" si="12"/>
        <v>278.14850167797238</v>
      </c>
      <c r="J28" s="10">
        <f t="shared" si="9"/>
        <v>0.27370005468911029</v>
      </c>
      <c r="K28" s="10">
        <f t="shared" si="5"/>
        <v>9.2716167225990791</v>
      </c>
      <c r="L28" s="20">
        <f t="shared" si="10"/>
        <v>0.32139021573342491</v>
      </c>
      <c r="M28" s="10">
        <f t="shared" si="6"/>
        <v>10.887125696991344</v>
      </c>
    </row>
    <row r="29" spans="1:16" x14ac:dyDescent="0.25">
      <c r="A29" s="19">
        <v>42243.177084722221</v>
      </c>
      <c r="B29" s="18">
        <v>1220</v>
      </c>
      <c r="C29" s="20">
        <f t="shared" si="1"/>
        <v>34.54674</v>
      </c>
      <c r="D29" s="4">
        <f t="shared" si="2"/>
        <v>31073399.999999996</v>
      </c>
      <c r="E29" s="58">
        <f t="shared" si="13"/>
        <v>1.0347426313981449</v>
      </c>
      <c r="F29" s="20">
        <f t="shared" si="7"/>
        <v>442.86984623840601</v>
      </c>
      <c r="G29" s="4">
        <f t="shared" si="12"/>
        <v>13761.471880104484</v>
      </c>
      <c r="H29" s="8">
        <f t="shared" si="8"/>
        <v>8.195161640673307</v>
      </c>
      <c r="I29" s="4">
        <f t="shared" si="12"/>
        <v>254.65153572529789</v>
      </c>
      <c r="J29" s="10">
        <f t="shared" si="9"/>
        <v>0.27317205468911027</v>
      </c>
      <c r="K29" s="10">
        <f t="shared" si="5"/>
        <v>8.4883845241765972</v>
      </c>
      <c r="L29" s="20">
        <f t="shared" si="10"/>
        <v>0.3207702157334249</v>
      </c>
      <c r="M29" s="10">
        <f t="shared" si="6"/>
        <v>9.9674212215710032</v>
      </c>
      <c r="P29" s="42" t="s">
        <v>98</v>
      </c>
    </row>
    <row r="30" spans="1:16" x14ac:dyDescent="0.25">
      <c r="A30" s="19">
        <v>42243.187501446759</v>
      </c>
      <c r="B30" s="18">
        <v>1170</v>
      </c>
      <c r="C30" s="20">
        <f t="shared" si="1"/>
        <v>33.130890000000001</v>
      </c>
      <c r="D30" s="4">
        <f t="shared" si="2"/>
        <v>29799899.999999996</v>
      </c>
      <c r="E30" s="58">
        <f t="shared" si="13"/>
        <v>1.0327426313981449</v>
      </c>
      <c r="F30" s="20">
        <f t="shared" si="7"/>
        <v>442.01384623840602</v>
      </c>
      <c r="G30" s="4">
        <f t="shared" si="12"/>
        <v>13171.968416519874</v>
      </c>
      <c r="H30" s="8">
        <f t="shared" si="8"/>
        <v>8.179321640673308</v>
      </c>
      <c r="I30" s="4">
        <f t="shared" si="12"/>
        <v>243.74296695990046</v>
      </c>
      <c r="J30" s="10">
        <f t="shared" si="9"/>
        <v>0.27264405468911029</v>
      </c>
      <c r="K30" s="10">
        <f t="shared" si="5"/>
        <v>8.1247655653300157</v>
      </c>
      <c r="L30" s="20">
        <f t="shared" si="10"/>
        <v>0.32015021573342495</v>
      </c>
      <c r="M30" s="10">
        <f t="shared" si="6"/>
        <v>9.5404444138344875</v>
      </c>
    </row>
    <row r="31" spans="1:16" x14ac:dyDescent="0.25">
      <c r="A31" s="19">
        <v>42243.197918171296</v>
      </c>
      <c r="B31" s="18">
        <v>1080</v>
      </c>
      <c r="C31" s="20">
        <f t="shared" si="1"/>
        <v>30.582359999999998</v>
      </c>
      <c r="D31" s="4">
        <f t="shared" si="2"/>
        <v>27507600</v>
      </c>
      <c r="E31" s="58">
        <f t="shared" si="13"/>
        <v>1.0307426313981449</v>
      </c>
      <c r="F31" s="20">
        <f t="shared" si="7"/>
        <v>441.15784623840602</v>
      </c>
      <c r="G31" s="4">
        <f t="shared" si="12"/>
        <v>12135.193571187578</v>
      </c>
      <c r="H31" s="8">
        <f t="shared" si="8"/>
        <v>8.1634816406733073</v>
      </c>
      <c r="I31" s="4">
        <f t="shared" si="12"/>
        <v>224.55778757898506</v>
      </c>
      <c r="J31" s="10">
        <f t="shared" si="9"/>
        <v>0.27211605468911026</v>
      </c>
      <c r="K31" s="10">
        <f t="shared" si="5"/>
        <v>7.4852595859661699</v>
      </c>
      <c r="L31" s="20">
        <f t="shared" si="10"/>
        <v>0.31953021573342494</v>
      </c>
      <c r="M31" s="10">
        <f t="shared" si="6"/>
        <v>8.7895093623087597</v>
      </c>
    </row>
    <row r="32" spans="1:16" x14ac:dyDescent="0.25">
      <c r="A32" s="19">
        <v>42243.208334895833</v>
      </c>
      <c r="B32" s="18">
        <v>1010</v>
      </c>
      <c r="C32" s="20">
        <f t="shared" si="1"/>
        <v>28.600169999999999</v>
      </c>
      <c r="D32" s="4">
        <f t="shared" si="2"/>
        <v>25724700</v>
      </c>
      <c r="E32" s="58">
        <f t="shared" si="13"/>
        <v>1.0287426313981449</v>
      </c>
      <c r="F32" s="20">
        <f t="shared" si="7"/>
        <v>440.30184623840603</v>
      </c>
      <c r="G32" s="4">
        <f t="shared" si="12"/>
        <v>11326.632903929123</v>
      </c>
      <c r="H32" s="8">
        <f t="shared" si="8"/>
        <v>8.1476416406733083</v>
      </c>
      <c r="I32" s="4">
        <f t="shared" si="12"/>
        <v>209.59563691382863</v>
      </c>
      <c r="J32" s="10">
        <f t="shared" si="9"/>
        <v>0.27158805468911029</v>
      </c>
      <c r="K32" s="10">
        <f t="shared" si="5"/>
        <v>6.9865212304609559</v>
      </c>
      <c r="L32" s="20">
        <f t="shared" si="10"/>
        <v>0.31891021573342493</v>
      </c>
      <c r="M32" s="10">
        <f t="shared" si="6"/>
        <v>8.2038696266776352</v>
      </c>
    </row>
    <row r="33" spans="1:13" x14ac:dyDescent="0.25">
      <c r="A33" s="19">
        <v>42243.21875162037</v>
      </c>
      <c r="B33" s="18">
        <v>945</v>
      </c>
      <c r="C33" s="20">
        <f t="shared" si="1"/>
        <v>26.759564999999998</v>
      </c>
      <c r="D33" s="4">
        <f t="shared" si="2"/>
        <v>24069149.999999996</v>
      </c>
      <c r="E33" s="58">
        <f t="shared" si="13"/>
        <v>1.0267426313981449</v>
      </c>
      <c r="F33" s="20">
        <f t="shared" si="7"/>
        <v>439.44584623840603</v>
      </c>
      <c r="G33" s="4">
        <f t="shared" si="12"/>
        <v>10577.087989989128</v>
      </c>
      <c r="H33" s="8">
        <f t="shared" si="8"/>
        <v>8.1318016406733076</v>
      </c>
      <c r="I33" s="4">
        <f t="shared" si="12"/>
        <v>195.72555345961192</v>
      </c>
      <c r="J33" s="10">
        <f t="shared" si="9"/>
        <v>0.27106005468911026</v>
      </c>
      <c r="K33" s="10">
        <f t="shared" si="5"/>
        <v>6.5241851153203978</v>
      </c>
      <c r="L33" s="20">
        <f t="shared" si="10"/>
        <v>0.31829021573342492</v>
      </c>
      <c r="M33" s="10">
        <f t="shared" si="6"/>
        <v>7.6609749460201639</v>
      </c>
    </row>
    <row r="34" spans="1:13" x14ac:dyDescent="0.25">
      <c r="A34" s="19">
        <v>42243.229168344908</v>
      </c>
      <c r="B34" s="18">
        <v>903</v>
      </c>
      <c r="C34" s="20">
        <f t="shared" si="1"/>
        <v>25.570250999999999</v>
      </c>
      <c r="D34" s="4">
        <f t="shared" si="2"/>
        <v>22999410</v>
      </c>
      <c r="E34" s="58">
        <f t="shared" si="13"/>
        <v>1.0247426313981449</v>
      </c>
      <c r="F34" s="20">
        <f t="shared" si="7"/>
        <v>438.58984623840604</v>
      </c>
      <c r="G34" s="4">
        <f t="shared" si="12"/>
        <v>10087.307695474057</v>
      </c>
      <c r="H34" s="8">
        <f t="shared" si="8"/>
        <v>8.1159616406733068</v>
      </c>
      <c r="I34" s="4">
        <f t="shared" si="12"/>
        <v>186.66232931811805</v>
      </c>
      <c r="J34" s="10">
        <f t="shared" si="9"/>
        <v>0.27053205468911029</v>
      </c>
      <c r="K34" s="10">
        <f t="shared" si="5"/>
        <v>6.2220776439372703</v>
      </c>
      <c r="L34" s="20">
        <f t="shared" si="10"/>
        <v>0.31767021573342491</v>
      </c>
      <c r="M34" s="10">
        <f t="shared" si="6"/>
        <v>7.3062275364414901</v>
      </c>
    </row>
    <row r="35" spans="1:13" x14ac:dyDescent="0.25">
      <c r="A35" s="19">
        <v>42243.239585069445</v>
      </c>
      <c r="B35" s="18">
        <v>872</v>
      </c>
      <c r="C35" s="20">
        <f t="shared" si="1"/>
        <v>24.692423999999999</v>
      </c>
      <c r="D35" s="4">
        <f t="shared" si="2"/>
        <v>22209840</v>
      </c>
      <c r="E35" s="58">
        <f t="shared" si="13"/>
        <v>1.0227426313981449</v>
      </c>
      <c r="F35" s="20">
        <f t="shared" si="7"/>
        <v>437.73384623840604</v>
      </c>
      <c r="G35" s="4">
        <f t="shared" si="12"/>
        <v>9721.9986875396007</v>
      </c>
      <c r="H35" s="8">
        <f t="shared" si="8"/>
        <v>8.1001216406733079</v>
      </c>
      <c r="I35" s="4">
        <f t="shared" si="12"/>
        <v>179.90240561989168</v>
      </c>
      <c r="J35" s="10">
        <f t="shared" si="9"/>
        <v>0.27000405468911026</v>
      </c>
      <c r="K35" s="10">
        <f t="shared" si="5"/>
        <v>5.9967468539963882</v>
      </c>
      <c r="L35" s="20">
        <f t="shared" si="10"/>
        <v>0.3170502157334249</v>
      </c>
      <c r="M35" s="10">
        <f t="shared" si="6"/>
        <v>7.0416345634048501</v>
      </c>
    </row>
    <row r="36" spans="1:13" x14ac:dyDescent="0.25">
      <c r="A36" s="19">
        <v>42243.250001793982</v>
      </c>
      <c r="B36" s="18">
        <v>822</v>
      </c>
      <c r="C36" s="20">
        <f t="shared" si="1"/>
        <v>23.276574</v>
      </c>
      <c r="D36" s="4">
        <f t="shared" si="2"/>
        <v>20936339.999999996</v>
      </c>
      <c r="E36" s="58">
        <f t="shared" si="13"/>
        <v>1.0207426313981449</v>
      </c>
      <c r="F36" s="20">
        <f t="shared" si="7"/>
        <v>436.87784623840605</v>
      </c>
      <c r="G36" s="4">
        <f t="shared" si="12"/>
        <v>9146.6231273149897</v>
      </c>
      <c r="H36" s="8">
        <f t="shared" si="8"/>
        <v>8.0842816406733071</v>
      </c>
      <c r="I36" s="4">
        <f t="shared" si="12"/>
        <v>169.25526908489414</v>
      </c>
      <c r="J36" s="10">
        <f t="shared" si="9"/>
        <v>0.26947605468911029</v>
      </c>
      <c r="K36" s="10">
        <f t="shared" si="5"/>
        <v>5.641842302829807</v>
      </c>
      <c r="L36" s="20">
        <f t="shared" si="10"/>
        <v>0.31643021573342495</v>
      </c>
      <c r="M36" s="10">
        <f t="shared" si="6"/>
        <v>6.6248905828683329</v>
      </c>
    </row>
    <row r="37" spans="1:13" x14ac:dyDescent="0.25">
      <c r="A37" s="19">
        <v>42243.260418518519</v>
      </c>
      <c r="B37" s="18">
        <v>792</v>
      </c>
      <c r="C37" s="20">
        <f t="shared" si="1"/>
        <v>22.427063999999998</v>
      </c>
      <c r="D37" s="4">
        <f t="shared" si="2"/>
        <v>20172240</v>
      </c>
      <c r="E37" s="58">
        <f t="shared" si="13"/>
        <v>1.0187426313981449</v>
      </c>
      <c r="F37" s="20">
        <f t="shared" si="7"/>
        <v>436.021846238406</v>
      </c>
      <c r="G37" s="4">
        <f t="shared" si="12"/>
        <v>8795.5373275642232</v>
      </c>
      <c r="H37" s="8">
        <f t="shared" si="8"/>
        <v>8.0684416406733082</v>
      </c>
      <c r="I37" s="4">
        <f t="shared" si="12"/>
        <v>162.75854120165573</v>
      </c>
      <c r="J37" s="10">
        <f t="shared" si="9"/>
        <v>0.26894805468911026</v>
      </c>
      <c r="K37" s="10">
        <f t="shared" si="5"/>
        <v>5.4252847067218575</v>
      </c>
      <c r="L37" s="20">
        <f t="shared" si="10"/>
        <v>0.31581021573342494</v>
      </c>
      <c r="M37" s="10">
        <f t="shared" si="6"/>
        <v>6.370599466226424</v>
      </c>
    </row>
    <row r="38" spans="1:13" x14ac:dyDescent="0.25">
      <c r="A38" s="19">
        <v>42243.270835243056</v>
      </c>
      <c r="B38" s="18">
        <v>754</v>
      </c>
      <c r="C38" s="20">
        <f t="shared" si="1"/>
        <v>21.351018</v>
      </c>
      <c r="D38" s="4">
        <f t="shared" si="2"/>
        <v>19204379.999999996</v>
      </c>
      <c r="E38" s="58">
        <f t="shared" si="13"/>
        <v>1.0167426313981449</v>
      </c>
      <c r="F38" s="20">
        <f t="shared" si="7"/>
        <v>435.165846238406</v>
      </c>
      <c r="G38" s="4">
        <f t="shared" si="12"/>
        <v>8357.0902741839182</v>
      </c>
      <c r="H38" s="8">
        <f t="shared" si="8"/>
        <v>8.0526016406733074</v>
      </c>
      <c r="I38" s="4">
        <f t="shared" si="12"/>
        <v>154.64522189611364</v>
      </c>
      <c r="J38" s="10">
        <f t="shared" si="9"/>
        <v>0.26842005468911029</v>
      </c>
      <c r="K38" s="10">
        <f t="shared" si="5"/>
        <v>5.1548407298704548</v>
      </c>
      <c r="L38" s="20">
        <f t="shared" si="10"/>
        <v>0.31519021573342493</v>
      </c>
      <c r="M38" s="10">
        <f t="shared" si="6"/>
        <v>6.0530326752266701</v>
      </c>
    </row>
    <row r="39" spans="1:13" x14ac:dyDescent="0.25">
      <c r="A39" s="19">
        <v>42243.281251967594</v>
      </c>
      <c r="B39" s="18">
        <v>735</v>
      </c>
      <c r="C39" s="20">
        <f t="shared" si="1"/>
        <v>20.812994999999997</v>
      </c>
      <c r="D39" s="4">
        <f t="shared" si="2"/>
        <v>18720450</v>
      </c>
      <c r="E39" s="58">
        <f t="shared" si="13"/>
        <v>1.0147426313981449</v>
      </c>
      <c r="F39" s="20">
        <f t="shared" si="7"/>
        <v>434.30984623840601</v>
      </c>
      <c r="G39" s="4">
        <f t="shared" si="12"/>
        <v>8130.4757610137685</v>
      </c>
      <c r="H39" s="8">
        <f t="shared" si="8"/>
        <v>8.0367616406733084</v>
      </c>
      <c r="I39" s="4">
        <f t="shared" si="12"/>
        <v>150.45179445614264</v>
      </c>
      <c r="J39" s="10">
        <f t="shared" si="9"/>
        <v>0.26789205468911026</v>
      </c>
      <c r="K39" s="10">
        <f t="shared" si="5"/>
        <v>5.0150598152047543</v>
      </c>
      <c r="L39" s="20">
        <f t="shared" si="10"/>
        <v>0.31457021573342492</v>
      </c>
      <c r="M39" s="10">
        <f t="shared" si="6"/>
        <v>5.8888959951267941</v>
      </c>
    </row>
    <row r="40" spans="1:13" x14ac:dyDescent="0.25">
      <c r="A40" s="19">
        <v>42243.291668692131</v>
      </c>
      <c r="B40" s="18">
        <v>707</v>
      </c>
      <c r="C40" s="20">
        <f t="shared" si="1"/>
        <v>20.020118999999998</v>
      </c>
      <c r="D40" s="4">
        <f t="shared" si="2"/>
        <v>18007289.999999996</v>
      </c>
      <c r="E40" s="58">
        <f t="shared" si="13"/>
        <v>1.0127426313981449</v>
      </c>
      <c r="F40" s="20">
        <f t="shared" si="7"/>
        <v>433.45384623840602</v>
      </c>
      <c r="G40" s="4">
        <f t="shared" si="12"/>
        <v>7805.3291108303847</v>
      </c>
      <c r="H40" s="8">
        <f t="shared" si="8"/>
        <v>8.0209216406733077</v>
      </c>
      <c r="I40" s="4">
        <f t="shared" si="12"/>
        <v>144.43506205088002</v>
      </c>
      <c r="J40" s="10">
        <f t="shared" si="9"/>
        <v>0.26736405468911029</v>
      </c>
      <c r="K40" s="10">
        <f t="shared" si="5"/>
        <v>4.8145020683626685</v>
      </c>
      <c r="L40" s="20">
        <f t="shared" si="10"/>
        <v>0.31395021573342491</v>
      </c>
      <c r="M40" s="10">
        <f t="shared" si="6"/>
        <v>5.6533925802743434</v>
      </c>
    </row>
    <row r="41" spans="1:13" x14ac:dyDescent="0.25">
      <c r="A41" s="19">
        <v>42243.302085416668</v>
      </c>
      <c r="B41" s="18">
        <v>689</v>
      </c>
      <c r="C41" s="20">
        <f t="shared" si="1"/>
        <v>19.510413</v>
      </c>
      <c r="D41" s="4">
        <f t="shared" si="2"/>
        <v>17548830</v>
      </c>
      <c r="E41" s="58">
        <f t="shared" si="13"/>
        <v>1.0107426313981449</v>
      </c>
      <c r="F41" s="20">
        <f t="shared" si="7"/>
        <v>432.59784623840602</v>
      </c>
      <c r="G41" s="4">
        <f t="shared" si="12"/>
        <v>7591.5860620039266</v>
      </c>
      <c r="H41" s="8">
        <f t="shared" si="8"/>
        <v>8.005081640673307</v>
      </c>
      <c r="I41" s="4">
        <f t="shared" si="12"/>
        <v>140.47981684829693</v>
      </c>
      <c r="J41" s="10">
        <f t="shared" si="9"/>
        <v>0.26683605468911026</v>
      </c>
      <c r="K41" s="10">
        <f t="shared" si="5"/>
        <v>4.6826605616098984</v>
      </c>
      <c r="L41" s="20">
        <f t="shared" si="10"/>
        <v>0.3133302157334249</v>
      </c>
      <c r="M41" s="10">
        <f t="shared" si="6"/>
        <v>5.4985786897691993</v>
      </c>
    </row>
    <row r="42" spans="1:13" x14ac:dyDescent="0.25">
      <c r="A42" s="19">
        <v>42243.312502141205</v>
      </c>
      <c r="B42" s="18">
        <v>671</v>
      </c>
      <c r="C42" s="20">
        <f t="shared" si="1"/>
        <v>19.000706999999998</v>
      </c>
      <c r="D42" s="4">
        <f t="shared" si="2"/>
        <v>17090370</v>
      </c>
      <c r="E42" s="58">
        <f t="shared" si="13"/>
        <v>1.0087426313981449</v>
      </c>
      <c r="F42" s="20">
        <f t="shared" si="7"/>
        <v>431.74184623840603</v>
      </c>
      <c r="G42" s="4">
        <f t="shared" si="12"/>
        <v>7378.6278966974669</v>
      </c>
      <c r="H42" s="8">
        <f t="shared" si="8"/>
        <v>7.989241640673308</v>
      </c>
      <c r="I42" s="4">
        <f t="shared" si="12"/>
        <v>136.53909565851387</v>
      </c>
      <c r="J42" s="10">
        <f t="shared" si="9"/>
        <v>0.26630805468911029</v>
      </c>
      <c r="K42" s="10">
        <f t="shared" si="5"/>
        <v>4.5513031886171298</v>
      </c>
      <c r="L42" s="20">
        <f t="shared" si="10"/>
        <v>0.31271021573342495</v>
      </c>
      <c r="M42" s="10">
        <f t="shared" si="6"/>
        <v>5.3443332896640534</v>
      </c>
    </row>
    <row r="43" spans="1:13" x14ac:dyDescent="0.25">
      <c r="A43" s="19">
        <v>42243.322918865742</v>
      </c>
      <c r="B43" s="18">
        <v>644</v>
      </c>
      <c r="C43" s="20">
        <f t="shared" si="1"/>
        <v>18.236148</v>
      </c>
      <c r="D43" s="4">
        <f t="shared" si="2"/>
        <v>16402680.000000004</v>
      </c>
      <c r="E43" s="58">
        <f t="shared" si="13"/>
        <v>1.0067426313981449</v>
      </c>
      <c r="F43" s="20">
        <f t="shared" si="7"/>
        <v>430.88584623840603</v>
      </c>
      <c r="G43" s="4">
        <f t="shared" si="12"/>
        <v>7067.682652377779</v>
      </c>
      <c r="H43" s="8">
        <f t="shared" si="8"/>
        <v>7.9734016406733073</v>
      </c>
      <c r="I43" s="4">
        <f t="shared" si="12"/>
        <v>130.78515562343927</v>
      </c>
      <c r="J43" s="10">
        <f t="shared" si="9"/>
        <v>0.26578005468911026</v>
      </c>
      <c r="K43" s="10">
        <f t="shared" si="5"/>
        <v>4.3595051874479767</v>
      </c>
      <c r="L43" s="20">
        <f t="shared" si="10"/>
        <v>0.31209021573342494</v>
      </c>
      <c r="M43" s="10">
        <f t="shared" si="6"/>
        <v>5.1191159398063357</v>
      </c>
    </row>
    <row r="44" spans="1:13" x14ac:dyDescent="0.25">
      <c r="A44" s="19">
        <v>42243.33333559028</v>
      </c>
      <c r="B44" s="18">
        <v>636</v>
      </c>
      <c r="C44" s="20">
        <f t="shared" si="1"/>
        <v>18.009612000000001</v>
      </c>
      <c r="D44" s="4">
        <f t="shared" si="2"/>
        <v>16198919.999999998</v>
      </c>
      <c r="E44" s="58">
        <f t="shared" si="13"/>
        <v>1.0047426313981449</v>
      </c>
      <c r="F44" s="20">
        <f t="shared" si="7"/>
        <v>430.02984623840604</v>
      </c>
      <c r="G44" s="4">
        <f t="shared" si="12"/>
        <v>6966.0190768282391</v>
      </c>
      <c r="H44" s="8">
        <f t="shared" si="8"/>
        <v>7.9575616406733074</v>
      </c>
      <c r="I44" s="4">
        <f t="shared" si="12"/>
        <v>128.90390441233563</v>
      </c>
      <c r="J44" s="10">
        <f t="shared" si="9"/>
        <v>0.26525205468911028</v>
      </c>
      <c r="K44" s="10">
        <f t="shared" si="5"/>
        <v>4.296796813744522</v>
      </c>
      <c r="L44" s="20">
        <f t="shared" si="10"/>
        <v>0.31147021573342493</v>
      </c>
      <c r="M44" s="10">
        <f t="shared" si="6"/>
        <v>5.0454811070484906</v>
      </c>
    </row>
    <row r="45" spans="1:13" x14ac:dyDescent="0.25">
      <c r="A45" s="19">
        <v>42243.343752314817</v>
      </c>
      <c r="B45" s="18">
        <v>610</v>
      </c>
      <c r="C45" s="20">
        <f t="shared" si="1"/>
        <v>17.27337</v>
      </c>
      <c r="D45" s="4">
        <f t="shared" si="2"/>
        <v>15536699.999999998</v>
      </c>
      <c r="E45" s="58">
        <f t="shared" si="13"/>
        <v>1.0027426313981449</v>
      </c>
      <c r="F45" s="20">
        <f t="shared" si="7"/>
        <v>429.17384623840604</v>
      </c>
      <c r="G45" s="4">
        <f t="shared" si="12"/>
        <v>6667.9452968522428</v>
      </c>
      <c r="H45" s="8">
        <f t="shared" si="8"/>
        <v>7.9417216406733075</v>
      </c>
      <c r="I45" s="4">
        <f t="shared" si="12"/>
        <v>123.38814661464897</v>
      </c>
      <c r="J45" s="10">
        <f t="shared" si="9"/>
        <v>0.26472405468911026</v>
      </c>
      <c r="K45" s="10">
        <f t="shared" si="5"/>
        <v>4.1129382204882985</v>
      </c>
      <c r="L45" s="20">
        <f t="shared" si="10"/>
        <v>0.31085021573342492</v>
      </c>
      <c r="M45" s="10">
        <f t="shared" si="6"/>
        <v>4.829586546785503</v>
      </c>
    </row>
    <row r="46" spans="1:13" x14ac:dyDescent="0.25">
      <c r="A46" s="19">
        <v>42243.354169039354</v>
      </c>
      <c r="B46" s="18">
        <v>593</v>
      </c>
      <c r="C46" s="20">
        <f t="shared" si="1"/>
        <v>16.791981</v>
      </c>
      <c r="D46" s="4">
        <f t="shared" si="2"/>
        <v>15103710</v>
      </c>
      <c r="E46" s="58">
        <f t="shared" si="13"/>
        <v>1.0007426313981449</v>
      </c>
      <c r="F46" s="20">
        <f t="shared" si="7"/>
        <v>428.31784623840599</v>
      </c>
      <c r="G46" s="4">
        <f t="shared" si="12"/>
        <v>6469.1885374094754</v>
      </c>
      <c r="H46" s="8">
        <f t="shared" si="8"/>
        <v>7.9258816406733077</v>
      </c>
      <c r="I46" s="4">
        <f t="shared" si="12"/>
        <v>119.71021779505384</v>
      </c>
      <c r="J46" s="10">
        <f t="shared" si="9"/>
        <v>0.26419605468911028</v>
      </c>
      <c r="K46" s="10">
        <f t="shared" si="5"/>
        <v>3.9903405931684617</v>
      </c>
      <c r="L46" s="20">
        <f t="shared" si="10"/>
        <v>0.31023021573342491</v>
      </c>
      <c r="M46" s="10">
        <f t="shared" si="6"/>
        <v>4.6856272116750866</v>
      </c>
    </row>
    <row r="47" spans="1:13" x14ac:dyDescent="0.25">
      <c r="A47" s="19">
        <v>42243.364585763891</v>
      </c>
      <c r="B47" s="18">
        <v>576</v>
      </c>
      <c r="C47" s="20">
        <f t="shared" si="1"/>
        <v>16.310592</v>
      </c>
      <c r="D47" s="4">
        <f t="shared" si="2"/>
        <v>14670719.999999998</v>
      </c>
      <c r="E47" s="58">
        <f t="shared" si="13"/>
        <v>0.9987426313981449</v>
      </c>
      <c r="F47" s="20">
        <f t="shared" si="7"/>
        <v>427.461846238406</v>
      </c>
      <c r="G47" s="4">
        <f t="shared" si="12"/>
        <v>6271.1730568467065</v>
      </c>
      <c r="H47" s="8">
        <f t="shared" si="8"/>
        <v>7.9100416406733078</v>
      </c>
      <c r="I47" s="4">
        <f t="shared" si="12"/>
        <v>116.04600609865869</v>
      </c>
      <c r="J47" s="10">
        <f t="shared" si="9"/>
        <v>0.26366805468911025</v>
      </c>
      <c r="K47" s="10">
        <f t="shared" si="5"/>
        <v>3.8682002032886231</v>
      </c>
      <c r="L47" s="20">
        <f t="shared" si="10"/>
        <v>0.3096102157334249</v>
      </c>
      <c r="M47" s="10">
        <f t="shared" si="6"/>
        <v>4.5422047841646709</v>
      </c>
    </row>
    <row r="48" spans="1:13" x14ac:dyDescent="0.25">
      <c r="A48" s="19">
        <v>42243.375002488428</v>
      </c>
      <c r="B48" s="18">
        <v>568</v>
      </c>
      <c r="C48" s="20">
        <f t="shared" si="1"/>
        <v>16.084056</v>
      </c>
      <c r="D48" s="4">
        <f t="shared" si="2"/>
        <v>14466960.000000002</v>
      </c>
      <c r="E48" s="58">
        <f t="shared" si="13"/>
        <v>0.9967426313981449</v>
      </c>
      <c r="F48" s="20">
        <f t="shared" si="7"/>
        <v>426.605846238406</v>
      </c>
      <c r="G48" s="4">
        <f t="shared" si="12"/>
        <v>6171.6897132971708</v>
      </c>
      <c r="H48" s="8">
        <f t="shared" si="8"/>
        <v>7.8942016406733071</v>
      </c>
      <c r="I48" s="4">
        <f t="shared" si="12"/>
        <v>114.20509936755512</v>
      </c>
      <c r="J48" s="10">
        <f t="shared" si="9"/>
        <v>0.26314005468911028</v>
      </c>
      <c r="K48" s="10">
        <f t="shared" si="5"/>
        <v>3.8068366455851712</v>
      </c>
      <c r="L48" s="20">
        <f t="shared" si="10"/>
        <v>0.30899021573342489</v>
      </c>
      <c r="M48" s="10">
        <f t="shared" si="6"/>
        <v>4.4701490914068289</v>
      </c>
    </row>
    <row r="49" spans="1:17" x14ac:dyDescent="0.25">
      <c r="A49" s="19">
        <v>42243.385419212966</v>
      </c>
      <c r="B49" s="18">
        <v>552</v>
      </c>
      <c r="C49" s="20">
        <f t="shared" si="1"/>
        <v>15.630984</v>
      </c>
      <c r="D49" s="4">
        <f t="shared" si="2"/>
        <v>14059439.999999998</v>
      </c>
      <c r="E49" s="58">
        <f t="shared" si="13"/>
        <v>0.99474263139814489</v>
      </c>
      <c r="F49" s="20">
        <f t="shared" si="7"/>
        <v>425.74984623840601</v>
      </c>
      <c r="G49" s="4">
        <f t="shared" si="12"/>
        <v>5985.804418198094</v>
      </c>
      <c r="H49" s="8">
        <f t="shared" si="8"/>
        <v>7.8783616406733072</v>
      </c>
      <c r="I49" s="4">
        <f t="shared" si="12"/>
        <v>110.76535278534791</v>
      </c>
      <c r="J49" s="10">
        <f t="shared" si="9"/>
        <v>0.26261205468911025</v>
      </c>
      <c r="K49" s="10">
        <f t="shared" si="5"/>
        <v>3.692178426178264</v>
      </c>
      <c r="L49" s="20">
        <f t="shared" si="10"/>
        <v>0.30837021573342493</v>
      </c>
      <c r="M49" s="10">
        <f t="shared" si="6"/>
        <v>4.3355125458911434</v>
      </c>
    </row>
    <row r="50" spans="1:17" x14ac:dyDescent="0.25">
      <c r="A50" s="19">
        <v>42243.395835937503</v>
      </c>
      <c r="B50" s="18">
        <v>520</v>
      </c>
      <c r="C50" s="20">
        <f t="shared" si="1"/>
        <v>14.724839999999999</v>
      </c>
      <c r="D50" s="4">
        <f t="shared" si="2"/>
        <v>13244400</v>
      </c>
      <c r="E50" s="58">
        <f t="shared" si="13"/>
        <v>0.99274263139814489</v>
      </c>
      <c r="F50" s="20">
        <f t="shared" si="7"/>
        <v>424.89384623840601</v>
      </c>
      <c r="G50" s="4">
        <f t="shared" si="12"/>
        <v>5627.4640571199443</v>
      </c>
      <c r="H50" s="8">
        <f t="shared" si="8"/>
        <v>7.8625216406733074</v>
      </c>
      <c r="I50" s="4">
        <f t="shared" si="12"/>
        <v>104.13438161773355</v>
      </c>
      <c r="J50" s="10">
        <f t="shared" si="9"/>
        <v>0.26208405468911028</v>
      </c>
      <c r="K50" s="10">
        <f t="shared" si="5"/>
        <v>3.4711460539244521</v>
      </c>
      <c r="L50" s="20">
        <f t="shared" si="10"/>
        <v>0.30775021573342493</v>
      </c>
      <c r="M50" s="10">
        <f t="shared" si="6"/>
        <v>4.075966957259773</v>
      </c>
    </row>
    <row r="51" spans="1:17" x14ac:dyDescent="0.25">
      <c r="A51" s="19">
        <v>42243.40625266204</v>
      </c>
      <c r="B51" s="18">
        <v>528</v>
      </c>
      <c r="C51" s="20">
        <f t="shared" si="1"/>
        <v>14.951376</v>
      </c>
      <c r="D51" s="4">
        <f t="shared" si="2"/>
        <v>13448160</v>
      </c>
      <c r="E51" s="58">
        <f t="shared" si="13"/>
        <v>0.99074263139814489</v>
      </c>
      <c r="F51" s="20">
        <f t="shared" si="7"/>
        <v>424.03784623840602</v>
      </c>
      <c r="G51" s="4">
        <f t="shared" si="12"/>
        <v>5702.5288022694822</v>
      </c>
      <c r="H51" s="8">
        <f t="shared" si="8"/>
        <v>7.8466816406733075</v>
      </c>
      <c r="I51" s="4">
        <f t="shared" si="12"/>
        <v>105.52343017283715</v>
      </c>
      <c r="J51" s="10">
        <f t="shared" si="9"/>
        <v>0.26155605468911025</v>
      </c>
      <c r="K51" s="10">
        <f t="shared" si="5"/>
        <v>3.5174476724279047</v>
      </c>
      <c r="L51" s="20">
        <f t="shared" si="10"/>
        <v>0.30713021573342492</v>
      </c>
      <c r="M51" s="10">
        <f t="shared" si="6"/>
        <v>4.1303362820176153</v>
      </c>
    </row>
    <row r="52" spans="1:17" x14ac:dyDescent="0.25">
      <c r="A52" s="19">
        <v>42243.416669386577</v>
      </c>
      <c r="B52" s="18">
        <v>528</v>
      </c>
      <c r="C52" s="20">
        <f t="shared" si="1"/>
        <v>14.951376</v>
      </c>
      <c r="D52" s="4">
        <f t="shared" si="2"/>
        <v>13448160</v>
      </c>
      <c r="E52" s="58">
        <f t="shared" si="13"/>
        <v>0.98874263139814489</v>
      </c>
      <c r="F52" s="20">
        <f t="shared" si="7"/>
        <v>423.18184623840602</v>
      </c>
      <c r="G52" s="4">
        <f t="shared" si="12"/>
        <v>5691.0171773094826</v>
      </c>
      <c r="H52" s="8">
        <f t="shared" si="8"/>
        <v>7.8308416406733077</v>
      </c>
      <c r="I52" s="4">
        <f t="shared" si="12"/>
        <v>105.31041131843715</v>
      </c>
      <c r="J52" s="10">
        <f t="shared" si="9"/>
        <v>0.26102805468911028</v>
      </c>
      <c r="K52" s="10">
        <f t="shared" si="5"/>
        <v>3.5103470439479052</v>
      </c>
      <c r="L52" s="20">
        <f t="shared" si="10"/>
        <v>0.30651021573342491</v>
      </c>
      <c r="M52" s="10">
        <f t="shared" si="6"/>
        <v>4.1219984228176152</v>
      </c>
    </row>
    <row r="53" spans="1:17" x14ac:dyDescent="0.25">
      <c r="A53" s="11">
        <v>42243.427086111114</v>
      </c>
      <c r="B53" s="12">
        <v>514</v>
      </c>
      <c r="C53" s="13">
        <f t="shared" si="1"/>
        <v>14.554938</v>
      </c>
      <c r="D53" s="14">
        <f t="shared" si="2"/>
        <v>13091579.999999998</v>
      </c>
      <c r="E53" s="58">
        <f t="shared" si="13"/>
        <v>0.98674263139814489</v>
      </c>
      <c r="F53" s="20">
        <f t="shared" ref="F53" si="14">E53*428</f>
        <v>422.32584623840603</v>
      </c>
      <c r="G53" s="14">
        <f t="shared" si="12"/>
        <v>5528.912602097791</v>
      </c>
      <c r="H53" s="15">
        <v>7.92</v>
      </c>
      <c r="I53" s="14">
        <f t="shared" si="12"/>
        <v>103.68531359999997</v>
      </c>
      <c r="J53" s="16">
        <f t="shared" ref="J53" ca="1" si="15">$B53*J$53/$B$53</f>
        <v>0.26381322957198444</v>
      </c>
      <c r="K53" s="16">
        <f t="shared" ca="1" si="5"/>
        <v>0.78549479999999983</v>
      </c>
      <c r="L53" s="13">
        <v>0.31</v>
      </c>
      <c r="M53" s="16">
        <f t="shared" si="6"/>
        <v>4.0583897999999996</v>
      </c>
      <c r="N53" s="17" t="s">
        <v>81</v>
      </c>
      <c r="O53" s="17"/>
      <c r="P53" s="17"/>
      <c r="Q53" s="17"/>
    </row>
    <row r="54" spans="1:17" x14ac:dyDescent="0.25">
      <c r="A54" s="19">
        <v>42243.437502835652</v>
      </c>
      <c r="B54" s="18">
        <v>508</v>
      </c>
      <c r="C54" s="20">
        <f t="shared" si="1"/>
        <v>14.385035999999999</v>
      </c>
      <c r="D54" s="4">
        <f t="shared" si="2"/>
        <v>12938759.999999998</v>
      </c>
      <c r="E54" s="58">
        <f t="shared" ref="E54:E72" si="16">C54/14.555</f>
        <v>0.9883226382686362</v>
      </c>
      <c r="F54" s="20">
        <f>$E54*428</f>
        <v>423.00208917897629</v>
      </c>
      <c r="G54" s="4">
        <f t="shared" si="12"/>
        <v>5473.1225113853707</v>
      </c>
      <c r="H54" s="8">
        <f t="shared" si="8"/>
        <v>7.8275152950875988</v>
      </c>
      <c r="I54" s="4">
        <f t="shared" si="12"/>
        <v>101.27834179946761</v>
      </c>
      <c r="J54" s="10">
        <f t="shared" si="9"/>
        <v>0.26091717650291996</v>
      </c>
      <c r="K54" s="10">
        <f t="shared" si="5"/>
        <v>3.3759447266489202</v>
      </c>
      <c r="L54" s="20">
        <f t="shared" si="10"/>
        <v>0.30638001786327723</v>
      </c>
      <c r="M54" s="10">
        <f t="shared" si="6"/>
        <v>3.9641775199286564</v>
      </c>
    </row>
    <row r="55" spans="1:17" x14ac:dyDescent="0.25">
      <c r="A55" s="19">
        <v>42243.447919560182</v>
      </c>
      <c r="B55" s="18">
        <v>508</v>
      </c>
      <c r="C55" s="20">
        <f t="shared" si="1"/>
        <v>14.385035999999999</v>
      </c>
      <c r="D55" s="4">
        <f t="shared" si="2"/>
        <v>12938759.999999998</v>
      </c>
      <c r="E55" s="58">
        <f t="shared" si="16"/>
        <v>0.9883226382686362</v>
      </c>
      <c r="F55" s="20">
        <f t="shared" ref="F55:F99" si="17">$E55*428</f>
        <v>423.00208917897629</v>
      </c>
      <c r="G55" s="4">
        <f t="shared" si="12"/>
        <v>5473.1225113853707</v>
      </c>
      <c r="H55" s="8">
        <f t="shared" si="8"/>
        <v>7.8275152950875988</v>
      </c>
      <c r="I55" s="4">
        <f t="shared" si="12"/>
        <v>101.27834179946761</v>
      </c>
      <c r="J55" s="10">
        <f t="shared" si="9"/>
        <v>0.26091717650291996</v>
      </c>
      <c r="K55" s="10">
        <f t="shared" si="5"/>
        <v>3.3759447266489202</v>
      </c>
      <c r="L55" s="20">
        <f t="shared" si="10"/>
        <v>0.30638001786327723</v>
      </c>
      <c r="M55" s="10">
        <f t="shared" si="6"/>
        <v>3.9641775199286564</v>
      </c>
    </row>
    <row r="56" spans="1:17" x14ac:dyDescent="0.25">
      <c r="A56" s="19">
        <v>42243.458336284719</v>
      </c>
      <c r="B56" s="18">
        <v>505</v>
      </c>
      <c r="C56" s="20">
        <f t="shared" si="1"/>
        <v>14.300084999999999</v>
      </c>
      <c r="D56" s="4">
        <f t="shared" si="2"/>
        <v>12862350</v>
      </c>
      <c r="E56" s="58">
        <f t="shared" si="16"/>
        <v>0.98248608725523867</v>
      </c>
      <c r="F56" s="20">
        <f t="shared" si="17"/>
        <v>420.50404534524216</v>
      </c>
      <c r="G56" s="4">
        <f t="shared" si="12"/>
        <v>5408.6702076463753</v>
      </c>
      <c r="H56" s="8">
        <f t="shared" si="8"/>
        <v>7.7812898110614901</v>
      </c>
      <c r="I56" s="4">
        <f t="shared" si="12"/>
        <v>100.08567300130676</v>
      </c>
      <c r="J56" s="10">
        <f t="shared" si="9"/>
        <v>0.25937632703538305</v>
      </c>
      <c r="K56" s="10">
        <f t="shared" si="5"/>
        <v>3.3361891000435588</v>
      </c>
      <c r="L56" s="20">
        <f t="shared" si="10"/>
        <v>0.30457068704912399</v>
      </c>
      <c r="M56" s="10">
        <f t="shared" si="6"/>
        <v>3.9174947765663002</v>
      </c>
    </row>
    <row r="57" spans="1:17" x14ac:dyDescent="0.25">
      <c r="A57" s="19">
        <v>42243.468753009256</v>
      </c>
      <c r="B57" s="18">
        <v>505</v>
      </c>
      <c r="C57" s="20">
        <f t="shared" si="1"/>
        <v>14.300084999999999</v>
      </c>
      <c r="D57" s="4">
        <f t="shared" si="2"/>
        <v>12862350</v>
      </c>
      <c r="E57" s="58">
        <f t="shared" si="16"/>
        <v>0.98248608725523867</v>
      </c>
      <c r="F57" s="20">
        <f t="shared" si="17"/>
        <v>420.50404534524216</v>
      </c>
      <c r="G57" s="4">
        <f t="shared" si="12"/>
        <v>5408.6702076463753</v>
      </c>
      <c r="H57" s="8">
        <f t="shared" si="8"/>
        <v>7.7812898110614901</v>
      </c>
      <c r="I57" s="4">
        <f t="shared" si="12"/>
        <v>100.08567300130676</v>
      </c>
      <c r="J57" s="10">
        <f t="shared" si="9"/>
        <v>0.25937632703538305</v>
      </c>
      <c r="K57" s="10">
        <f t="shared" si="5"/>
        <v>3.3361891000435588</v>
      </c>
      <c r="L57" s="20">
        <f t="shared" si="10"/>
        <v>0.30457068704912399</v>
      </c>
      <c r="M57" s="10">
        <f t="shared" si="6"/>
        <v>3.9174947765663002</v>
      </c>
    </row>
    <row r="58" spans="1:17" x14ac:dyDescent="0.25">
      <c r="A58" s="19">
        <v>42243.479169733793</v>
      </c>
      <c r="B58" s="18">
        <v>505</v>
      </c>
      <c r="C58" s="20">
        <f t="shared" si="1"/>
        <v>14.300084999999999</v>
      </c>
      <c r="D58" s="4">
        <f t="shared" si="2"/>
        <v>12862350</v>
      </c>
      <c r="E58" s="58">
        <f t="shared" si="16"/>
        <v>0.98248608725523867</v>
      </c>
      <c r="F58" s="20">
        <f t="shared" si="17"/>
        <v>420.50404534524216</v>
      </c>
      <c r="G58" s="4">
        <f t="shared" si="12"/>
        <v>5408.6702076463753</v>
      </c>
      <c r="H58" s="8">
        <f t="shared" si="8"/>
        <v>7.7812898110614901</v>
      </c>
      <c r="I58" s="4">
        <f t="shared" si="12"/>
        <v>100.08567300130676</v>
      </c>
      <c r="J58" s="10">
        <f t="shared" si="9"/>
        <v>0.25937632703538305</v>
      </c>
      <c r="K58" s="10">
        <f t="shared" si="5"/>
        <v>3.3361891000435588</v>
      </c>
      <c r="L58" s="20">
        <f t="shared" si="10"/>
        <v>0.30457068704912399</v>
      </c>
      <c r="M58" s="10">
        <f t="shared" si="6"/>
        <v>3.9174947765663002</v>
      </c>
    </row>
    <row r="59" spans="1:17" x14ac:dyDescent="0.25">
      <c r="A59" s="19">
        <v>42243.48958645833</v>
      </c>
      <c r="B59" s="18">
        <v>502</v>
      </c>
      <c r="C59" s="20">
        <f t="shared" si="1"/>
        <v>14.215133999999999</v>
      </c>
      <c r="D59" s="4">
        <f t="shared" si="2"/>
        <v>12785939.999999998</v>
      </c>
      <c r="E59" s="58">
        <f t="shared" si="16"/>
        <v>0.97664953624184125</v>
      </c>
      <c r="F59" s="20">
        <f t="shared" si="17"/>
        <v>418.00600151150803</v>
      </c>
      <c r="G59" s="4">
        <f t="shared" si="12"/>
        <v>5344.5996549660504</v>
      </c>
      <c r="H59" s="8">
        <f t="shared" si="8"/>
        <v>7.7350643270353823</v>
      </c>
      <c r="I59" s="4">
        <f t="shared" si="12"/>
        <v>98.900068381614759</v>
      </c>
      <c r="J59" s="10">
        <f t="shared" si="9"/>
        <v>0.25783547756784608</v>
      </c>
      <c r="K59" s="10">
        <f t="shared" si="5"/>
        <v>3.2966689460538254</v>
      </c>
      <c r="L59" s="20">
        <f t="shared" si="10"/>
        <v>0.3027613562349708</v>
      </c>
      <c r="M59" s="10">
        <f t="shared" si="6"/>
        <v>3.8710885351389619</v>
      </c>
    </row>
    <row r="60" spans="1:17" x14ac:dyDescent="0.25">
      <c r="A60" s="19">
        <v>42243.500003182868</v>
      </c>
      <c r="B60" s="18">
        <v>502</v>
      </c>
      <c r="C60" s="20">
        <f t="shared" si="1"/>
        <v>14.215133999999999</v>
      </c>
      <c r="D60" s="4">
        <f t="shared" si="2"/>
        <v>12785939.999999998</v>
      </c>
      <c r="E60" s="58">
        <f t="shared" si="16"/>
        <v>0.97664953624184125</v>
      </c>
      <c r="F60" s="20">
        <f t="shared" si="17"/>
        <v>418.00600151150803</v>
      </c>
      <c r="G60" s="4">
        <f t="shared" si="12"/>
        <v>5344.5996549660504</v>
      </c>
      <c r="H60" s="8">
        <f t="shared" si="8"/>
        <v>7.7350643270353823</v>
      </c>
      <c r="I60" s="4">
        <f t="shared" si="12"/>
        <v>98.900068381614759</v>
      </c>
      <c r="J60" s="10">
        <f t="shared" si="9"/>
        <v>0.25783547756784608</v>
      </c>
      <c r="K60" s="10">
        <f t="shared" si="5"/>
        <v>3.2966689460538254</v>
      </c>
      <c r="L60" s="20">
        <f t="shared" si="10"/>
        <v>0.3027613562349708</v>
      </c>
      <c r="M60" s="10">
        <f t="shared" si="6"/>
        <v>3.8710885351389619</v>
      </c>
    </row>
    <row r="61" spans="1:17" x14ac:dyDescent="0.25">
      <c r="A61" s="19">
        <v>42243.510419907405</v>
      </c>
      <c r="B61" s="18">
        <v>502</v>
      </c>
      <c r="C61" s="20">
        <f t="shared" si="1"/>
        <v>14.215133999999999</v>
      </c>
      <c r="D61" s="4">
        <f t="shared" si="2"/>
        <v>12785939.999999998</v>
      </c>
      <c r="E61" s="58">
        <f t="shared" si="16"/>
        <v>0.97664953624184125</v>
      </c>
      <c r="F61" s="20">
        <f t="shared" si="17"/>
        <v>418.00600151150803</v>
      </c>
      <c r="G61" s="4">
        <f t="shared" si="12"/>
        <v>5344.5996549660504</v>
      </c>
      <c r="H61" s="8">
        <f t="shared" si="8"/>
        <v>7.7350643270353823</v>
      </c>
      <c r="I61" s="4">
        <f t="shared" si="12"/>
        <v>98.900068381614759</v>
      </c>
      <c r="J61" s="10">
        <f t="shared" si="9"/>
        <v>0.25783547756784608</v>
      </c>
      <c r="K61" s="10">
        <f t="shared" si="5"/>
        <v>3.2966689460538254</v>
      </c>
      <c r="L61" s="20">
        <f t="shared" si="10"/>
        <v>0.3027613562349708</v>
      </c>
      <c r="M61" s="10">
        <f t="shared" si="6"/>
        <v>3.8710885351389619</v>
      </c>
    </row>
    <row r="62" spans="1:17" x14ac:dyDescent="0.25">
      <c r="A62" s="19">
        <v>42243.520836631942</v>
      </c>
      <c r="B62" s="18">
        <v>499</v>
      </c>
      <c r="C62" s="20">
        <f t="shared" si="1"/>
        <v>14.130182999999999</v>
      </c>
      <c r="D62" s="4">
        <f t="shared" si="2"/>
        <v>12709529.999999998</v>
      </c>
      <c r="E62" s="58">
        <f t="shared" si="16"/>
        <v>0.97081298522844373</v>
      </c>
      <c r="F62" s="20">
        <f t="shared" si="17"/>
        <v>415.5079576777739</v>
      </c>
      <c r="G62" s="4">
        <f t="shared" si="12"/>
        <v>5280.9108533443969</v>
      </c>
      <c r="H62" s="8">
        <f t="shared" si="8"/>
        <v>7.6888388430092744</v>
      </c>
      <c r="I62" s="4">
        <f t="shared" si="12"/>
        <v>97.721527940391638</v>
      </c>
      <c r="J62" s="10">
        <f t="shared" si="9"/>
        <v>0.25629462810030917</v>
      </c>
      <c r="K62" s="10">
        <f t="shared" si="5"/>
        <v>3.2573842646797222</v>
      </c>
      <c r="L62" s="20">
        <f t="shared" si="10"/>
        <v>0.30095202542081756</v>
      </c>
      <c r="M62" s="10">
        <f t="shared" si="6"/>
        <v>3.8249587956466429</v>
      </c>
    </row>
    <row r="63" spans="1:17" x14ac:dyDescent="0.25">
      <c r="A63" s="19">
        <v>42243.531253356479</v>
      </c>
      <c r="B63" s="18">
        <v>496</v>
      </c>
      <c r="C63" s="20">
        <f t="shared" si="1"/>
        <v>14.045231999999999</v>
      </c>
      <c r="D63" s="4">
        <f t="shared" si="2"/>
        <v>12633119.999999998</v>
      </c>
      <c r="E63" s="58">
        <f t="shared" si="16"/>
        <v>0.96497643421504631</v>
      </c>
      <c r="F63" s="20">
        <f t="shared" si="17"/>
        <v>413.00991384403983</v>
      </c>
      <c r="G63" s="4">
        <f t="shared" si="12"/>
        <v>5217.6038027814157</v>
      </c>
      <c r="H63" s="8">
        <f t="shared" si="8"/>
        <v>7.6426133589831666</v>
      </c>
      <c r="I63" s="4">
        <f t="shared" si="12"/>
        <v>96.550051677637413</v>
      </c>
      <c r="J63" s="10">
        <f t="shared" si="9"/>
        <v>0.25475377863277221</v>
      </c>
      <c r="K63" s="10">
        <f t="shared" si="5"/>
        <v>3.2183350559212469</v>
      </c>
      <c r="L63" s="20">
        <f t="shared" si="10"/>
        <v>0.29914269460666437</v>
      </c>
      <c r="M63" s="10">
        <f t="shared" si="6"/>
        <v>3.7791055580893436</v>
      </c>
    </row>
    <row r="64" spans="1:17" x14ac:dyDescent="0.25">
      <c r="A64" s="19">
        <v>42243.541670081016</v>
      </c>
      <c r="B64" s="18">
        <v>496</v>
      </c>
      <c r="C64" s="20">
        <f t="shared" si="1"/>
        <v>14.045231999999999</v>
      </c>
      <c r="D64" s="4">
        <f t="shared" si="2"/>
        <v>12633119.999999998</v>
      </c>
      <c r="E64" s="58">
        <f t="shared" si="16"/>
        <v>0.96497643421504631</v>
      </c>
      <c r="F64" s="20">
        <f t="shared" si="17"/>
        <v>413.00991384403983</v>
      </c>
      <c r="G64" s="4">
        <f t="shared" si="12"/>
        <v>5217.6038027814157</v>
      </c>
      <c r="H64" s="8">
        <f t="shared" si="8"/>
        <v>7.6426133589831666</v>
      </c>
      <c r="I64" s="4">
        <f t="shared" si="12"/>
        <v>96.550051677637413</v>
      </c>
      <c r="J64" s="10">
        <f t="shared" si="9"/>
        <v>0.25475377863277221</v>
      </c>
      <c r="K64" s="10">
        <f t="shared" si="5"/>
        <v>3.2183350559212469</v>
      </c>
      <c r="L64" s="20">
        <f t="shared" si="10"/>
        <v>0.29914269460666437</v>
      </c>
      <c r="M64" s="10">
        <f t="shared" si="6"/>
        <v>3.7791055580893436</v>
      </c>
    </row>
    <row r="65" spans="1:13" x14ac:dyDescent="0.25">
      <c r="A65" s="19">
        <v>42243.552086805554</v>
      </c>
      <c r="B65" s="18">
        <v>493</v>
      </c>
      <c r="C65" s="20">
        <f t="shared" si="1"/>
        <v>13.960280999999998</v>
      </c>
      <c r="D65" s="4">
        <f t="shared" si="2"/>
        <v>12556710.000000002</v>
      </c>
      <c r="E65" s="58">
        <f t="shared" si="16"/>
        <v>0.95913988320164878</v>
      </c>
      <c r="F65" s="20">
        <f t="shared" si="17"/>
        <v>410.5118700103057</v>
      </c>
      <c r="G65" s="4">
        <f t="shared" si="12"/>
        <v>5154.6785032771058</v>
      </c>
      <c r="H65" s="8">
        <f t="shared" si="8"/>
        <v>7.5963878749570579</v>
      </c>
      <c r="I65" s="4">
        <f t="shared" si="12"/>
        <v>95.385639593352053</v>
      </c>
      <c r="J65" s="10">
        <f t="shared" si="9"/>
        <v>0.2532129291652353</v>
      </c>
      <c r="K65" s="10">
        <f t="shared" si="5"/>
        <v>3.1795213197784022</v>
      </c>
      <c r="L65" s="20">
        <f t="shared" si="10"/>
        <v>0.29733336379251113</v>
      </c>
      <c r="M65" s="10">
        <f t="shared" si="6"/>
        <v>3.7335288224670631</v>
      </c>
    </row>
    <row r="66" spans="1:13" x14ac:dyDescent="0.25">
      <c r="A66" s="19">
        <v>42243.562503530091</v>
      </c>
      <c r="B66" s="18">
        <v>490</v>
      </c>
      <c r="C66" s="20">
        <f t="shared" si="1"/>
        <v>13.87533</v>
      </c>
      <c r="D66" s="4">
        <f t="shared" si="2"/>
        <v>12480300</v>
      </c>
      <c r="E66" s="58">
        <f t="shared" si="16"/>
        <v>0.95330333218825147</v>
      </c>
      <c r="F66" s="20">
        <f t="shared" si="17"/>
        <v>408.01382617657163</v>
      </c>
      <c r="G66" s="4">
        <f t="shared" si="12"/>
        <v>5092.1349548314665</v>
      </c>
      <c r="H66" s="8">
        <f t="shared" si="8"/>
        <v>7.5501623909309519</v>
      </c>
      <c r="I66" s="4">
        <f t="shared" si="12"/>
        <v>94.22829168753556</v>
      </c>
      <c r="J66" s="10">
        <f t="shared" si="9"/>
        <v>0.25167207969769839</v>
      </c>
      <c r="K66" s="10">
        <f t="shared" si="5"/>
        <v>3.1409430562511851</v>
      </c>
      <c r="L66" s="20">
        <f t="shared" si="10"/>
        <v>0.29552403297835794</v>
      </c>
      <c r="M66" s="10">
        <f t="shared" si="6"/>
        <v>3.6882285887798005</v>
      </c>
    </row>
    <row r="67" spans="1:13" x14ac:dyDescent="0.25">
      <c r="A67" s="19">
        <v>42243.572920254628</v>
      </c>
      <c r="B67" s="18">
        <v>482</v>
      </c>
      <c r="C67" s="20">
        <f t="shared" si="1"/>
        <v>13.648793999999999</v>
      </c>
      <c r="D67" s="4">
        <f t="shared" si="2"/>
        <v>12276539.999999998</v>
      </c>
      <c r="E67" s="58">
        <f t="shared" si="16"/>
        <v>0.93773919615252488</v>
      </c>
      <c r="F67" s="20">
        <f t="shared" si="17"/>
        <v>401.35237595328067</v>
      </c>
      <c r="G67" s="4">
        <f t="shared" si="12"/>
        <v>4927.2184974854881</v>
      </c>
      <c r="H67" s="8">
        <f t="shared" si="8"/>
        <v>7.4268944335279974</v>
      </c>
      <c r="I67" s="4">
        <f t="shared" si="12"/>
        <v>91.176566588983789</v>
      </c>
      <c r="J67" s="10">
        <f t="shared" si="9"/>
        <v>0.24756314778426658</v>
      </c>
      <c r="K67" s="10">
        <f t="shared" si="5"/>
        <v>3.0392188862994596</v>
      </c>
      <c r="L67" s="20">
        <f t="shared" si="10"/>
        <v>0.2906991508072827</v>
      </c>
      <c r="M67" s="10">
        <f t="shared" si="6"/>
        <v>3.5687797528516381</v>
      </c>
    </row>
    <row r="68" spans="1:13" x14ac:dyDescent="0.25">
      <c r="A68" s="19">
        <v>42243.583336979165</v>
      </c>
      <c r="B68" s="18">
        <v>482</v>
      </c>
      <c r="C68" s="20">
        <f t="shared" si="1"/>
        <v>13.648793999999999</v>
      </c>
      <c r="D68" s="4">
        <f t="shared" si="2"/>
        <v>12276539.999999998</v>
      </c>
      <c r="E68" s="58">
        <f t="shared" si="16"/>
        <v>0.93773919615252488</v>
      </c>
      <c r="F68" s="20">
        <f t="shared" si="17"/>
        <v>401.35237595328067</v>
      </c>
      <c r="G68" s="4">
        <f t="shared" si="12"/>
        <v>4927.2184974854881</v>
      </c>
      <c r="H68" s="8">
        <f t="shared" si="8"/>
        <v>7.4268944335279974</v>
      </c>
      <c r="I68" s="4">
        <f t="shared" si="12"/>
        <v>91.176566588983789</v>
      </c>
      <c r="J68" s="10">
        <f t="shared" si="9"/>
        <v>0.24756314778426658</v>
      </c>
      <c r="K68" s="10">
        <f t="shared" si="5"/>
        <v>3.0392188862994596</v>
      </c>
      <c r="L68" s="20">
        <f t="shared" si="10"/>
        <v>0.2906991508072827</v>
      </c>
      <c r="M68" s="10">
        <f t="shared" si="6"/>
        <v>3.5687797528516381</v>
      </c>
    </row>
    <row r="69" spans="1:13" x14ac:dyDescent="0.25">
      <c r="A69" s="19">
        <v>42243.593753703703</v>
      </c>
      <c r="B69" s="18">
        <v>482</v>
      </c>
      <c r="C69" s="20">
        <f t="shared" ref="C69:C99" si="18">B69*0.028317</f>
        <v>13.648793999999999</v>
      </c>
      <c r="D69" s="4">
        <f t="shared" ref="D69:D99" si="19">B69*0.0283*15*60*1000</f>
        <v>12276539.999999998</v>
      </c>
      <c r="E69" s="58">
        <f t="shared" si="16"/>
        <v>0.93773919615252488</v>
      </c>
      <c r="F69" s="20">
        <f t="shared" si="17"/>
        <v>401.35237595328067</v>
      </c>
      <c r="G69" s="4">
        <f t="shared" si="12"/>
        <v>4927.2184974854881</v>
      </c>
      <c r="H69" s="8">
        <f t="shared" si="8"/>
        <v>7.4268944335279974</v>
      </c>
      <c r="I69" s="4">
        <f t="shared" si="12"/>
        <v>91.176566588983789</v>
      </c>
      <c r="J69" s="10">
        <f t="shared" si="9"/>
        <v>0.24756314778426658</v>
      </c>
      <c r="K69" s="10">
        <f t="shared" ref="K69:K99" si="20">$D69*J69/1000000</f>
        <v>3.0392188862994596</v>
      </c>
      <c r="L69" s="20">
        <f t="shared" si="10"/>
        <v>0.2906991508072827</v>
      </c>
      <c r="M69" s="10">
        <f t="shared" ref="M69:M99" si="21">$D69*L69/1000000</f>
        <v>3.5687797528516381</v>
      </c>
    </row>
    <row r="70" spans="1:13" x14ac:dyDescent="0.25">
      <c r="A70" s="19">
        <v>42243.60417042824</v>
      </c>
      <c r="B70" s="18">
        <v>475</v>
      </c>
      <c r="C70" s="20">
        <f t="shared" si="18"/>
        <v>13.450574999999999</v>
      </c>
      <c r="D70" s="4">
        <f t="shared" si="19"/>
        <v>12098250</v>
      </c>
      <c r="E70" s="58">
        <f t="shared" si="16"/>
        <v>0.92412057712126416</v>
      </c>
      <c r="F70" s="20">
        <f t="shared" si="17"/>
        <v>395.52360700790103</v>
      </c>
      <c r="G70" s="4">
        <f t="shared" si="12"/>
        <v>4785.1434784833382</v>
      </c>
      <c r="H70" s="8">
        <f t="shared" ref="H70:H99" si="22">$E70*7.92</f>
        <v>7.3190349708004119</v>
      </c>
      <c r="I70" s="4">
        <f t="shared" si="12"/>
        <v>88.547514835486083</v>
      </c>
      <c r="J70" s="10">
        <f t="shared" ref="J70:J99" si="23">$E70*0.264</f>
        <v>0.24396783236001376</v>
      </c>
      <c r="K70" s="10">
        <f t="shared" si="20"/>
        <v>2.9515838278495368</v>
      </c>
      <c r="L70" s="20">
        <f t="shared" ref="L70:L99" si="24">$E70*0.31</f>
        <v>0.2864773789075919</v>
      </c>
      <c r="M70" s="10">
        <f t="shared" si="21"/>
        <v>3.4658749493687733</v>
      </c>
    </row>
    <row r="71" spans="1:13" x14ac:dyDescent="0.25">
      <c r="A71" s="19">
        <v>42243.614587152777</v>
      </c>
      <c r="B71" s="18">
        <v>482</v>
      </c>
      <c r="C71" s="20">
        <f t="shared" si="18"/>
        <v>13.648793999999999</v>
      </c>
      <c r="D71" s="4">
        <f t="shared" si="19"/>
        <v>12276539.999999998</v>
      </c>
      <c r="E71" s="58">
        <f t="shared" si="16"/>
        <v>0.93773919615252488</v>
      </c>
      <c r="F71" s="20">
        <f t="shared" si="17"/>
        <v>401.35237595328067</v>
      </c>
      <c r="G71" s="4">
        <f t="shared" si="12"/>
        <v>4927.2184974854881</v>
      </c>
      <c r="H71" s="8">
        <f t="shared" si="22"/>
        <v>7.4268944335279974</v>
      </c>
      <c r="I71" s="4">
        <f t="shared" si="12"/>
        <v>91.176566588983789</v>
      </c>
      <c r="J71" s="10">
        <f t="shared" si="23"/>
        <v>0.24756314778426658</v>
      </c>
      <c r="K71" s="10">
        <f t="shared" si="20"/>
        <v>3.0392188862994596</v>
      </c>
      <c r="L71" s="20">
        <f t="shared" si="24"/>
        <v>0.2906991508072827</v>
      </c>
      <c r="M71" s="10">
        <f t="shared" si="21"/>
        <v>3.5687797528516381</v>
      </c>
    </row>
    <row r="72" spans="1:13" x14ac:dyDescent="0.25">
      <c r="A72" s="19">
        <v>42243.625003877314</v>
      </c>
      <c r="B72" s="18">
        <v>475</v>
      </c>
      <c r="C72" s="20">
        <f t="shared" si="18"/>
        <v>13.450574999999999</v>
      </c>
      <c r="D72" s="4">
        <f t="shared" si="19"/>
        <v>12098250</v>
      </c>
      <c r="E72" s="58">
        <f t="shared" si="16"/>
        <v>0.92412057712126416</v>
      </c>
      <c r="F72" s="20">
        <f t="shared" si="17"/>
        <v>395.52360700790103</v>
      </c>
      <c r="G72" s="4">
        <f t="shared" si="12"/>
        <v>4785.1434784833382</v>
      </c>
      <c r="H72" s="8">
        <f t="shared" si="22"/>
        <v>7.3190349708004119</v>
      </c>
      <c r="I72" s="4">
        <f t="shared" si="12"/>
        <v>88.547514835486083</v>
      </c>
      <c r="J72" s="10">
        <f t="shared" si="23"/>
        <v>0.24396783236001376</v>
      </c>
      <c r="K72" s="10">
        <f t="shared" si="20"/>
        <v>2.9515838278495368</v>
      </c>
      <c r="L72" s="20">
        <f t="shared" si="24"/>
        <v>0.2864773789075919</v>
      </c>
      <c r="M72" s="10">
        <f t="shared" si="21"/>
        <v>3.4658749493687733</v>
      </c>
    </row>
    <row r="73" spans="1:13" x14ac:dyDescent="0.25">
      <c r="A73" s="19">
        <v>42243.635420601851</v>
      </c>
      <c r="B73" s="18">
        <v>467</v>
      </c>
      <c r="C73" s="20">
        <f t="shared" si="18"/>
        <v>13.224038999999999</v>
      </c>
      <c r="D73" s="4">
        <f t="shared" si="19"/>
        <v>11894489.999999998</v>
      </c>
      <c r="E73" s="58">
        <f t="shared" ref="E73:E99" si="25">C73/14.555</f>
        <v>0.90855644108553757</v>
      </c>
      <c r="F73" s="20">
        <f t="shared" si="17"/>
        <v>388.86215678461008</v>
      </c>
      <c r="G73" s="4">
        <f t="shared" si="12"/>
        <v>4625.317035252976</v>
      </c>
      <c r="H73" s="8">
        <f t="shared" si="22"/>
        <v>7.1957670133974574</v>
      </c>
      <c r="I73" s="4">
        <f t="shared" si="12"/>
        <v>85.589978783185913</v>
      </c>
      <c r="J73" s="10">
        <f t="shared" si="23"/>
        <v>0.23985890044658192</v>
      </c>
      <c r="K73" s="10">
        <f t="shared" si="20"/>
        <v>2.8529992927728638</v>
      </c>
      <c r="L73" s="20">
        <f t="shared" si="24"/>
        <v>0.28165249673651666</v>
      </c>
      <c r="M73" s="10">
        <f t="shared" si="21"/>
        <v>3.3501128059075294</v>
      </c>
    </row>
    <row r="74" spans="1:13" x14ac:dyDescent="0.25">
      <c r="A74" s="19">
        <v>42243.645837326389</v>
      </c>
      <c r="B74" s="18">
        <v>452</v>
      </c>
      <c r="C74" s="20">
        <f t="shared" si="18"/>
        <v>12.799284</v>
      </c>
      <c r="D74" s="4">
        <f t="shared" si="19"/>
        <v>11512440</v>
      </c>
      <c r="E74" s="58">
        <f t="shared" si="25"/>
        <v>0.87937368601855037</v>
      </c>
      <c r="F74" s="20">
        <f t="shared" si="17"/>
        <v>376.37193761593954</v>
      </c>
      <c r="G74" s="4">
        <f t="shared" si="12"/>
        <v>4332.9593494872479</v>
      </c>
      <c r="H74" s="8">
        <f t="shared" si="22"/>
        <v>6.9646395932669192</v>
      </c>
      <c r="I74" s="4">
        <f t="shared" si="12"/>
        <v>80.179995439109817</v>
      </c>
      <c r="J74" s="10">
        <f t="shared" si="23"/>
        <v>0.2321546531088973</v>
      </c>
      <c r="K74" s="10">
        <f t="shared" si="20"/>
        <v>2.6726665146369935</v>
      </c>
      <c r="L74" s="20">
        <f t="shared" si="24"/>
        <v>0.27260584266575061</v>
      </c>
      <c r="M74" s="10">
        <f t="shared" si="21"/>
        <v>3.1383584073388939</v>
      </c>
    </row>
    <row r="75" spans="1:13" x14ac:dyDescent="0.25">
      <c r="A75" s="19">
        <v>42243.656254050926</v>
      </c>
      <c r="B75" s="18">
        <v>452</v>
      </c>
      <c r="C75" s="20">
        <f t="shared" si="18"/>
        <v>12.799284</v>
      </c>
      <c r="D75" s="4">
        <f t="shared" si="19"/>
        <v>11512440</v>
      </c>
      <c r="E75" s="58">
        <f t="shared" si="25"/>
        <v>0.87937368601855037</v>
      </c>
      <c r="F75" s="20">
        <f t="shared" si="17"/>
        <v>376.37193761593954</v>
      </c>
      <c r="G75" s="4">
        <f t="shared" si="12"/>
        <v>4332.9593494872479</v>
      </c>
      <c r="H75" s="8">
        <f t="shared" si="22"/>
        <v>6.9646395932669192</v>
      </c>
      <c r="I75" s="4">
        <f t="shared" si="12"/>
        <v>80.179995439109817</v>
      </c>
      <c r="J75" s="10">
        <f t="shared" si="23"/>
        <v>0.2321546531088973</v>
      </c>
      <c r="K75" s="10">
        <f t="shared" si="20"/>
        <v>2.6726665146369935</v>
      </c>
      <c r="L75" s="20">
        <f t="shared" si="24"/>
        <v>0.27260584266575061</v>
      </c>
      <c r="M75" s="10">
        <f t="shared" si="21"/>
        <v>3.1383584073388939</v>
      </c>
    </row>
    <row r="76" spans="1:13" x14ac:dyDescent="0.25">
      <c r="A76" s="19">
        <v>42243.666670775463</v>
      </c>
      <c r="B76" s="18">
        <v>438</v>
      </c>
      <c r="C76" s="20">
        <f t="shared" si="18"/>
        <v>12.402845999999998</v>
      </c>
      <c r="D76" s="4">
        <f t="shared" si="19"/>
        <v>11155859.999999998</v>
      </c>
      <c r="E76" s="58">
        <f t="shared" si="25"/>
        <v>0.85213644795602872</v>
      </c>
      <c r="F76" s="20">
        <f t="shared" si="17"/>
        <v>364.71439972518027</v>
      </c>
      <c r="G76" s="4">
        <f t="shared" si="12"/>
        <v>4068.7027833181492</v>
      </c>
      <c r="H76" s="8">
        <f t="shared" si="22"/>
        <v>6.7489206678117473</v>
      </c>
      <c r="I76" s="4">
        <f t="shared" si="12"/>
        <v>75.290014121214341</v>
      </c>
      <c r="J76" s="10">
        <f t="shared" si="23"/>
        <v>0.22496402226039158</v>
      </c>
      <c r="K76" s="10">
        <f t="shared" si="20"/>
        <v>2.5096671373738118</v>
      </c>
      <c r="L76" s="20">
        <f t="shared" si="24"/>
        <v>0.26416229886636888</v>
      </c>
      <c r="M76" s="10">
        <f t="shared" si="21"/>
        <v>2.9469576234313695</v>
      </c>
    </row>
    <row r="77" spans="1:13" x14ac:dyDescent="0.25">
      <c r="A77" s="19">
        <v>42243.6770875</v>
      </c>
      <c r="B77" s="18">
        <v>438</v>
      </c>
      <c r="C77" s="20">
        <f t="shared" si="18"/>
        <v>12.402845999999998</v>
      </c>
      <c r="D77" s="4">
        <f t="shared" si="19"/>
        <v>11155859.999999998</v>
      </c>
      <c r="E77" s="58">
        <f t="shared" si="25"/>
        <v>0.85213644795602872</v>
      </c>
      <c r="F77" s="20">
        <f t="shared" si="17"/>
        <v>364.71439972518027</v>
      </c>
      <c r="G77" s="4">
        <f t="shared" si="12"/>
        <v>4068.7027833181492</v>
      </c>
      <c r="H77" s="8">
        <f t="shared" si="22"/>
        <v>6.7489206678117473</v>
      </c>
      <c r="I77" s="4">
        <f t="shared" si="12"/>
        <v>75.290014121214341</v>
      </c>
      <c r="J77" s="10">
        <f t="shared" si="23"/>
        <v>0.22496402226039158</v>
      </c>
      <c r="K77" s="10">
        <f t="shared" si="20"/>
        <v>2.5096671373738118</v>
      </c>
      <c r="L77" s="20">
        <f t="shared" si="24"/>
        <v>0.26416229886636888</v>
      </c>
      <c r="M77" s="10">
        <f t="shared" si="21"/>
        <v>2.9469576234313695</v>
      </c>
    </row>
    <row r="78" spans="1:13" x14ac:dyDescent="0.25">
      <c r="A78" s="19">
        <v>42243.687504224537</v>
      </c>
      <c r="B78" s="18">
        <v>431</v>
      </c>
      <c r="C78" s="20">
        <f t="shared" si="18"/>
        <v>12.204626999999999</v>
      </c>
      <c r="D78" s="4">
        <f t="shared" si="19"/>
        <v>10977570</v>
      </c>
      <c r="E78" s="58">
        <f t="shared" si="25"/>
        <v>0.83851782892476801</v>
      </c>
      <c r="F78" s="20">
        <f t="shared" si="17"/>
        <v>358.88563077980069</v>
      </c>
      <c r="G78" s="4">
        <f t="shared" si="12"/>
        <v>3939.6921338794164</v>
      </c>
      <c r="H78" s="8">
        <f t="shared" si="22"/>
        <v>6.6410612050841626</v>
      </c>
      <c r="I78" s="4">
        <f t="shared" si="12"/>
        <v>72.902714253095752</v>
      </c>
      <c r="J78" s="10">
        <f t="shared" si="23"/>
        <v>0.22136870683613877</v>
      </c>
      <c r="K78" s="10">
        <f t="shared" si="20"/>
        <v>2.4300904751031922</v>
      </c>
      <c r="L78" s="20">
        <f t="shared" si="24"/>
        <v>0.25994052696667808</v>
      </c>
      <c r="M78" s="10">
        <f t="shared" si="21"/>
        <v>2.8535153306135963</v>
      </c>
    </row>
    <row r="79" spans="1:13" x14ac:dyDescent="0.25">
      <c r="A79" s="19">
        <v>42243.697920949075</v>
      </c>
      <c r="B79" s="18">
        <v>423</v>
      </c>
      <c r="C79" s="20">
        <f t="shared" si="18"/>
        <v>11.978090999999999</v>
      </c>
      <c r="D79" s="4">
        <f t="shared" si="19"/>
        <v>10773810</v>
      </c>
      <c r="E79" s="58">
        <f t="shared" si="25"/>
        <v>0.82295369288904152</v>
      </c>
      <c r="F79" s="20">
        <f t="shared" si="17"/>
        <v>352.22418055650979</v>
      </c>
      <c r="G79" s="4">
        <f t="shared" si="12"/>
        <v>3794.7963987215307</v>
      </c>
      <c r="H79" s="8">
        <f t="shared" si="22"/>
        <v>6.517793247681209</v>
      </c>
      <c r="I79" s="4">
        <f t="shared" si="12"/>
        <v>70.221466069800286</v>
      </c>
      <c r="J79" s="10">
        <f t="shared" si="23"/>
        <v>0.21725977492270698</v>
      </c>
      <c r="K79" s="10">
        <f t="shared" si="20"/>
        <v>2.34071553566001</v>
      </c>
      <c r="L79" s="20">
        <f t="shared" si="24"/>
        <v>0.25511564479560289</v>
      </c>
      <c r="M79" s="10">
        <f t="shared" si="21"/>
        <v>2.7485674850553146</v>
      </c>
    </row>
    <row r="80" spans="1:13" x14ac:dyDescent="0.25">
      <c r="A80" s="19">
        <v>42243.708337673612</v>
      </c>
      <c r="B80" s="18">
        <v>416</v>
      </c>
      <c r="C80" s="20">
        <f t="shared" si="18"/>
        <v>11.779871999999999</v>
      </c>
      <c r="D80" s="4">
        <f t="shared" si="19"/>
        <v>10595520</v>
      </c>
      <c r="E80" s="58">
        <f t="shared" si="25"/>
        <v>0.80933507385778081</v>
      </c>
      <c r="F80" s="20">
        <f t="shared" si="17"/>
        <v>346.39541161113016</v>
      </c>
      <c r="G80" s="4">
        <f t="shared" si="12"/>
        <v>3670.2395116339617</v>
      </c>
      <c r="H80" s="8">
        <f t="shared" si="22"/>
        <v>6.4099337849536235</v>
      </c>
      <c r="I80" s="4">
        <f t="shared" si="12"/>
        <v>67.916581617151806</v>
      </c>
      <c r="J80" s="10">
        <f t="shared" si="23"/>
        <v>0.21366445949845414</v>
      </c>
      <c r="K80" s="10">
        <f t="shared" si="20"/>
        <v>2.2638860539050611</v>
      </c>
      <c r="L80" s="20">
        <f t="shared" si="24"/>
        <v>0.25089387289591203</v>
      </c>
      <c r="M80" s="10">
        <f t="shared" si="21"/>
        <v>2.6583510481460939</v>
      </c>
    </row>
    <row r="81" spans="1:13" x14ac:dyDescent="0.25">
      <c r="A81" s="19">
        <v>42243.718754398149</v>
      </c>
      <c r="B81" s="18">
        <v>431</v>
      </c>
      <c r="C81" s="20">
        <f t="shared" si="18"/>
        <v>12.204626999999999</v>
      </c>
      <c r="D81" s="4">
        <f t="shared" si="19"/>
        <v>10977570</v>
      </c>
      <c r="E81" s="58">
        <f t="shared" si="25"/>
        <v>0.83851782892476801</v>
      </c>
      <c r="F81" s="20">
        <f t="shared" si="17"/>
        <v>358.88563077980069</v>
      </c>
      <c r="G81" s="4">
        <f t="shared" si="12"/>
        <v>3939.6921338794164</v>
      </c>
      <c r="H81" s="8">
        <f t="shared" si="22"/>
        <v>6.6410612050841626</v>
      </c>
      <c r="I81" s="4">
        <f t="shared" si="12"/>
        <v>72.902714253095752</v>
      </c>
      <c r="J81" s="10">
        <f t="shared" si="23"/>
        <v>0.22136870683613877</v>
      </c>
      <c r="K81" s="10">
        <f t="shared" si="20"/>
        <v>2.4300904751031922</v>
      </c>
      <c r="L81" s="20">
        <f t="shared" si="24"/>
        <v>0.25994052696667808</v>
      </c>
      <c r="M81" s="10">
        <f t="shared" si="21"/>
        <v>2.8535153306135963</v>
      </c>
    </row>
    <row r="82" spans="1:13" x14ac:dyDescent="0.25">
      <c r="A82" s="19">
        <v>42243.729171122686</v>
      </c>
      <c r="B82" s="18">
        <v>423</v>
      </c>
      <c r="C82" s="20">
        <f t="shared" si="18"/>
        <v>11.978090999999999</v>
      </c>
      <c r="D82" s="4">
        <f t="shared" si="19"/>
        <v>10773810</v>
      </c>
      <c r="E82" s="58">
        <f t="shared" si="25"/>
        <v>0.82295369288904152</v>
      </c>
      <c r="F82" s="20">
        <f t="shared" si="17"/>
        <v>352.22418055650979</v>
      </c>
      <c r="G82" s="4">
        <f t="shared" si="12"/>
        <v>3794.7963987215307</v>
      </c>
      <c r="H82" s="8">
        <f t="shared" si="22"/>
        <v>6.517793247681209</v>
      </c>
      <c r="I82" s="4">
        <f t="shared" si="12"/>
        <v>70.221466069800286</v>
      </c>
      <c r="J82" s="10">
        <f t="shared" si="23"/>
        <v>0.21725977492270698</v>
      </c>
      <c r="K82" s="10">
        <f t="shared" si="20"/>
        <v>2.34071553566001</v>
      </c>
      <c r="L82" s="20">
        <f t="shared" si="24"/>
        <v>0.25511564479560289</v>
      </c>
      <c r="M82" s="10">
        <f t="shared" si="21"/>
        <v>2.7485674850553146</v>
      </c>
    </row>
    <row r="83" spans="1:13" x14ac:dyDescent="0.25">
      <c r="A83" s="19">
        <v>42243.739587847223</v>
      </c>
      <c r="B83" s="18">
        <v>416</v>
      </c>
      <c r="C83" s="20">
        <f t="shared" si="18"/>
        <v>11.779871999999999</v>
      </c>
      <c r="D83" s="4">
        <f t="shared" si="19"/>
        <v>10595520</v>
      </c>
      <c r="E83" s="58">
        <f t="shared" si="25"/>
        <v>0.80933507385778081</v>
      </c>
      <c r="F83" s="20">
        <f t="shared" si="17"/>
        <v>346.39541161113016</v>
      </c>
      <c r="G83" s="4">
        <f t="shared" si="12"/>
        <v>3670.2395116339617</v>
      </c>
      <c r="H83" s="8">
        <f t="shared" si="22"/>
        <v>6.4099337849536235</v>
      </c>
      <c r="I83" s="4">
        <f t="shared" si="12"/>
        <v>67.916581617151806</v>
      </c>
      <c r="J83" s="10">
        <f t="shared" si="23"/>
        <v>0.21366445949845414</v>
      </c>
      <c r="K83" s="10">
        <f t="shared" si="20"/>
        <v>2.2638860539050611</v>
      </c>
      <c r="L83" s="20">
        <f t="shared" si="24"/>
        <v>0.25089387289591203</v>
      </c>
      <c r="M83" s="10">
        <f t="shared" si="21"/>
        <v>2.6583510481460939</v>
      </c>
    </row>
    <row r="84" spans="1:13" x14ac:dyDescent="0.25">
      <c r="A84" s="19">
        <v>42243.750004571761</v>
      </c>
      <c r="B84" s="18">
        <v>409</v>
      </c>
      <c r="C84" s="20">
        <f t="shared" si="18"/>
        <v>11.581652999999999</v>
      </c>
      <c r="D84" s="4">
        <f t="shared" si="19"/>
        <v>10417230</v>
      </c>
      <c r="E84" s="58">
        <f t="shared" si="25"/>
        <v>0.79571645482652009</v>
      </c>
      <c r="F84" s="20">
        <f t="shared" si="17"/>
        <v>340.56664266575058</v>
      </c>
      <c r="G84" s="4">
        <f t="shared" si="12"/>
        <v>3547.761046976937</v>
      </c>
      <c r="H84" s="8">
        <f t="shared" si="22"/>
        <v>6.3020743222260389</v>
      </c>
      <c r="I84" s="4">
        <f t="shared" si="12"/>
        <v>65.650157691722754</v>
      </c>
      <c r="J84" s="10">
        <f t="shared" si="23"/>
        <v>0.21006914407420132</v>
      </c>
      <c r="K84" s="10">
        <f t="shared" si="20"/>
        <v>2.1883385897240921</v>
      </c>
      <c r="L84" s="20">
        <f t="shared" si="24"/>
        <v>0.24667210099622122</v>
      </c>
      <c r="M84" s="10">
        <f t="shared" si="21"/>
        <v>2.5696400106608657</v>
      </c>
    </row>
    <row r="85" spans="1:13" x14ac:dyDescent="0.25">
      <c r="A85" s="19">
        <v>42243.760421296298</v>
      </c>
      <c r="B85" s="18">
        <v>402</v>
      </c>
      <c r="C85" s="20">
        <f t="shared" si="18"/>
        <v>11.383433999999999</v>
      </c>
      <c r="D85" s="4">
        <f t="shared" si="19"/>
        <v>10238940</v>
      </c>
      <c r="E85" s="58">
        <f t="shared" si="25"/>
        <v>0.78209783579525938</v>
      </c>
      <c r="F85" s="20">
        <f t="shared" si="17"/>
        <v>334.737873720371</v>
      </c>
      <c r="G85" s="4">
        <f t="shared" ref="G85:I99" si="26">$D85*F85/1000000</f>
        <v>3427.3610047504553</v>
      </c>
      <c r="H85" s="8">
        <f t="shared" si="22"/>
        <v>6.1942148594984543</v>
      </c>
      <c r="I85" s="4">
        <f t="shared" si="26"/>
        <v>63.422194293513101</v>
      </c>
      <c r="J85" s="10">
        <f t="shared" si="23"/>
        <v>0.20647382864994848</v>
      </c>
      <c r="K85" s="10">
        <f t="shared" si="20"/>
        <v>2.1140731431171038</v>
      </c>
      <c r="L85" s="20">
        <f t="shared" si="24"/>
        <v>0.24245032909653041</v>
      </c>
      <c r="M85" s="10">
        <f t="shared" si="21"/>
        <v>2.4824343725996294</v>
      </c>
    </row>
    <row r="86" spans="1:13" x14ac:dyDescent="0.25">
      <c r="A86" s="19">
        <v>42243.770838020835</v>
      </c>
      <c r="B86" s="18">
        <v>409</v>
      </c>
      <c r="C86" s="20">
        <f t="shared" si="18"/>
        <v>11.581652999999999</v>
      </c>
      <c r="D86" s="4">
        <f t="shared" si="19"/>
        <v>10417230</v>
      </c>
      <c r="E86" s="58">
        <f t="shared" si="25"/>
        <v>0.79571645482652009</v>
      </c>
      <c r="F86" s="20">
        <f t="shared" si="17"/>
        <v>340.56664266575058</v>
      </c>
      <c r="G86" s="4">
        <f t="shared" si="26"/>
        <v>3547.761046976937</v>
      </c>
      <c r="H86" s="8">
        <f t="shared" si="22"/>
        <v>6.3020743222260389</v>
      </c>
      <c r="I86" s="4">
        <f t="shared" si="26"/>
        <v>65.650157691722754</v>
      </c>
      <c r="J86" s="10">
        <f t="shared" si="23"/>
        <v>0.21006914407420132</v>
      </c>
      <c r="K86" s="10">
        <f t="shared" si="20"/>
        <v>2.1883385897240921</v>
      </c>
      <c r="L86" s="20">
        <f t="shared" si="24"/>
        <v>0.24667210099622122</v>
      </c>
      <c r="M86" s="10">
        <f t="shared" si="21"/>
        <v>2.5696400106608657</v>
      </c>
    </row>
    <row r="87" spans="1:13" x14ac:dyDescent="0.25">
      <c r="A87" s="19">
        <v>42243.781254745372</v>
      </c>
      <c r="B87" s="18">
        <v>402</v>
      </c>
      <c r="C87" s="20">
        <f t="shared" si="18"/>
        <v>11.383433999999999</v>
      </c>
      <c r="D87" s="4">
        <f t="shared" si="19"/>
        <v>10238940</v>
      </c>
      <c r="E87" s="58">
        <f t="shared" si="25"/>
        <v>0.78209783579525938</v>
      </c>
      <c r="F87" s="20">
        <f t="shared" si="17"/>
        <v>334.737873720371</v>
      </c>
      <c r="G87" s="4">
        <f t="shared" si="26"/>
        <v>3427.3610047504553</v>
      </c>
      <c r="H87" s="8">
        <f t="shared" si="22"/>
        <v>6.1942148594984543</v>
      </c>
      <c r="I87" s="4">
        <f t="shared" si="26"/>
        <v>63.422194293513101</v>
      </c>
      <c r="J87" s="10">
        <f t="shared" si="23"/>
        <v>0.20647382864994848</v>
      </c>
      <c r="K87" s="10">
        <f t="shared" si="20"/>
        <v>2.1140731431171038</v>
      </c>
      <c r="L87" s="20">
        <f t="shared" si="24"/>
        <v>0.24245032909653041</v>
      </c>
      <c r="M87" s="10">
        <f t="shared" si="21"/>
        <v>2.4824343725996294</v>
      </c>
    </row>
    <row r="88" spans="1:13" x14ac:dyDescent="0.25">
      <c r="A88" s="19">
        <v>42243.791671469909</v>
      </c>
      <c r="B88" s="18">
        <v>409</v>
      </c>
      <c r="C88" s="20">
        <f t="shared" si="18"/>
        <v>11.581652999999999</v>
      </c>
      <c r="D88" s="4">
        <f t="shared" si="19"/>
        <v>10417230</v>
      </c>
      <c r="E88" s="58">
        <f t="shared" si="25"/>
        <v>0.79571645482652009</v>
      </c>
      <c r="F88" s="20">
        <f t="shared" si="17"/>
        <v>340.56664266575058</v>
      </c>
      <c r="G88" s="4">
        <f t="shared" si="26"/>
        <v>3547.761046976937</v>
      </c>
      <c r="H88" s="8">
        <f t="shared" si="22"/>
        <v>6.3020743222260389</v>
      </c>
      <c r="I88" s="4">
        <f t="shared" si="26"/>
        <v>65.650157691722754</v>
      </c>
      <c r="J88" s="10">
        <f t="shared" si="23"/>
        <v>0.21006914407420132</v>
      </c>
      <c r="K88" s="10">
        <f t="shared" si="20"/>
        <v>2.1883385897240921</v>
      </c>
      <c r="L88" s="20">
        <f t="shared" si="24"/>
        <v>0.24667210099622122</v>
      </c>
      <c r="M88" s="10">
        <f t="shared" si="21"/>
        <v>2.5696400106608657</v>
      </c>
    </row>
    <row r="89" spans="1:13" x14ac:dyDescent="0.25">
      <c r="A89" s="19">
        <v>42243.802088194447</v>
      </c>
      <c r="B89" s="18">
        <v>409</v>
      </c>
      <c r="C89" s="20">
        <f t="shared" si="18"/>
        <v>11.581652999999999</v>
      </c>
      <c r="D89" s="4">
        <f t="shared" si="19"/>
        <v>10417230</v>
      </c>
      <c r="E89" s="58">
        <f t="shared" si="25"/>
        <v>0.79571645482652009</v>
      </c>
      <c r="F89" s="20">
        <f t="shared" si="17"/>
        <v>340.56664266575058</v>
      </c>
      <c r="G89" s="4">
        <f t="shared" si="26"/>
        <v>3547.761046976937</v>
      </c>
      <c r="H89" s="8">
        <f t="shared" si="22"/>
        <v>6.3020743222260389</v>
      </c>
      <c r="I89" s="4">
        <f t="shared" si="26"/>
        <v>65.650157691722754</v>
      </c>
      <c r="J89" s="10">
        <f t="shared" si="23"/>
        <v>0.21006914407420132</v>
      </c>
      <c r="K89" s="10">
        <f t="shared" si="20"/>
        <v>2.1883385897240921</v>
      </c>
      <c r="L89" s="20">
        <f t="shared" si="24"/>
        <v>0.24667210099622122</v>
      </c>
      <c r="M89" s="10">
        <f t="shared" si="21"/>
        <v>2.5696400106608657</v>
      </c>
    </row>
    <row r="90" spans="1:13" x14ac:dyDescent="0.25">
      <c r="A90" s="19">
        <v>42243.812504918984</v>
      </c>
      <c r="B90" s="18">
        <v>423</v>
      </c>
      <c r="C90" s="20">
        <f t="shared" si="18"/>
        <v>11.978090999999999</v>
      </c>
      <c r="D90" s="4">
        <f t="shared" si="19"/>
        <v>10773810</v>
      </c>
      <c r="E90" s="58">
        <f t="shared" si="25"/>
        <v>0.82295369288904152</v>
      </c>
      <c r="F90" s="20">
        <f t="shared" si="17"/>
        <v>352.22418055650979</v>
      </c>
      <c r="G90" s="4">
        <f t="shared" si="26"/>
        <v>3794.7963987215307</v>
      </c>
      <c r="H90" s="8">
        <f t="shared" si="22"/>
        <v>6.517793247681209</v>
      </c>
      <c r="I90" s="4">
        <f t="shared" si="26"/>
        <v>70.221466069800286</v>
      </c>
      <c r="J90" s="10">
        <f t="shared" si="23"/>
        <v>0.21725977492270698</v>
      </c>
      <c r="K90" s="10">
        <f t="shared" si="20"/>
        <v>2.34071553566001</v>
      </c>
      <c r="L90" s="20">
        <f t="shared" si="24"/>
        <v>0.25511564479560289</v>
      </c>
      <c r="M90" s="10">
        <f t="shared" si="21"/>
        <v>2.7485674850553146</v>
      </c>
    </row>
    <row r="91" spans="1:13" x14ac:dyDescent="0.25">
      <c r="A91" s="19">
        <v>42243.822921643521</v>
      </c>
      <c r="B91" s="18">
        <v>431</v>
      </c>
      <c r="C91" s="20">
        <f t="shared" si="18"/>
        <v>12.204626999999999</v>
      </c>
      <c r="D91" s="4">
        <f t="shared" si="19"/>
        <v>10977570</v>
      </c>
      <c r="E91" s="58">
        <f t="shared" si="25"/>
        <v>0.83851782892476801</v>
      </c>
      <c r="F91" s="20">
        <f t="shared" si="17"/>
        <v>358.88563077980069</v>
      </c>
      <c r="G91" s="4">
        <f t="shared" si="26"/>
        <v>3939.6921338794164</v>
      </c>
      <c r="H91" s="8">
        <f t="shared" si="22"/>
        <v>6.6410612050841626</v>
      </c>
      <c r="I91" s="4">
        <f t="shared" si="26"/>
        <v>72.902714253095752</v>
      </c>
      <c r="J91" s="10">
        <f t="shared" si="23"/>
        <v>0.22136870683613877</v>
      </c>
      <c r="K91" s="10">
        <f t="shared" si="20"/>
        <v>2.4300904751031922</v>
      </c>
      <c r="L91" s="20">
        <f t="shared" si="24"/>
        <v>0.25994052696667808</v>
      </c>
      <c r="M91" s="10">
        <f t="shared" si="21"/>
        <v>2.8535153306135963</v>
      </c>
    </row>
    <row r="92" spans="1:13" x14ac:dyDescent="0.25">
      <c r="A92" s="19">
        <v>42243.833338368058</v>
      </c>
      <c r="B92" s="18">
        <v>431</v>
      </c>
      <c r="C92" s="20">
        <f t="shared" si="18"/>
        <v>12.204626999999999</v>
      </c>
      <c r="D92" s="4">
        <f t="shared" si="19"/>
        <v>10977570</v>
      </c>
      <c r="E92" s="58">
        <f t="shared" si="25"/>
        <v>0.83851782892476801</v>
      </c>
      <c r="F92" s="20">
        <f t="shared" si="17"/>
        <v>358.88563077980069</v>
      </c>
      <c r="G92" s="4">
        <f t="shared" si="26"/>
        <v>3939.6921338794164</v>
      </c>
      <c r="H92" s="8">
        <f t="shared" si="22"/>
        <v>6.6410612050841626</v>
      </c>
      <c r="I92" s="4">
        <f t="shared" si="26"/>
        <v>72.902714253095752</v>
      </c>
      <c r="J92" s="10">
        <f t="shared" si="23"/>
        <v>0.22136870683613877</v>
      </c>
      <c r="K92" s="10">
        <f t="shared" si="20"/>
        <v>2.4300904751031922</v>
      </c>
      <c r="L92" s="20">
        <f t="shared" si="24"/>
        <v>0.25994052696667808</v>
      </c>
      <c r="M92" s="10">
        <f t="shared" si="21"/>
        <v>2.8535153306135963</v>
      </c>
    </row>
    <row r="93" spans="1:13" x14ac:dyDescent="0.25">
      <c r="A93" s="19">
        <v>42243.843755092596</v>
      </c>
      <c r="B93" s="18">
        <v>423</v>
      </c>
      <c r="C93" s="20">
        <f t="shared" si="18"/>
        <v>11.978090999999999</v>
      </c>
      <c r="D93" s="4">
        <f t="shared" si="19"/>
        <v>10773810</v>
      </c>
      <c r="E93" s="58">
        <f t="shared" si="25"/>
        <v>0.82295369288904152</v>
      </c>
      <c r="F93" s="20">
        <f t="shared" si="17"/>
        <v>352.22418055650979</v>
      </c>
      <c r="G93" s="4">
        <f t="shared" si="26"/>
        <v>3794.7963987215307</v>
      </c>
      <c r="H93" s="8">
        <f t="shared" si="22"/>
        <v>6.517793247681209</v>
      </c>
      <c r="I93" s="4">
        <f t="shared" si="26"/>
        <v>70.221466069800286</v>
      </c>
      <c r="J93" s="10">
        <f t="shared" si="23"/>
        <v>0.21725977492270698</v>
      </c>
      <c r="K93" s="10">
        <f t="shared" si="20"/>
        <v>2.34071553566001</v>
      </c>
      <c r="L93" s="20">
        <f t="shared" si="24"/>
        <v>0.25511564479560289</v>
      </c>
      <c r="M93" s="10">
        <f t="shared" si="21"/>
        <v>2.7485674850553146</v>
      </c>
    </row>
    <row r="94" spans="1:13" x14ac:dyDescent="0.25">
      <c r="A94" s="19">
        <v>42243.854171817133</v>
      </c>
      <c r="B94" s="18">
        <v>431</v>
      </c>
      <c r="C94" s="20">
        <f t="shared" si="18"/>
        <v>12.204626999999999</v>
      </c>
      <c r="D94" s="4">
        <f t="shared" si="19"/>
        <v>10977570</v>
      </c>
      <c r="E94" s="58">
        <f t="shared" si="25"/>
        <v>0.83851782892476801</v>
      </c>
      <c r="F94" s="20">
        <f t="shared" si="17"/>
        <v>358.88563077980069</v>
      </c>
      <c r="G94" s="4">
        <f t="shared" si="26"/>
        <v>3939.6921338794164</v>
      </c>
      <c r="H94" s="8">
        <f t="shared" si="22"/>
        <v>6.6410612050841626</v>
      </c>
      <c r="I94" s="4">
        <f t="shared" si="26"/>
        <v>72.902714253095752</v>
      </c>
      <c r="J94" s="10">
        <f t="shared" si="23"/>
        <v>0.22136870683613877</v>
      </c>
      <c r="K94" s="10">
        <f t="shared" si="20"/>
        <v>2.4300904751031922</v>
      </c>
      <c r="L94" s="20">
        <f t="shared" si="24"/>
        <v>0.25994052696667808</v>
      </c>
      <c r="M94" s="10">
        <f t="shared" si="21"/>
        <v>2.8535153306135963</v>
      </c>
    </row>
    <row r="95" spans="1:13" x14ac:dyDescent="0.25">
      <c r="A95" s="19">
        <v>42243.86458854167</v>
      </c>
      <c r="B95" s="18">
        <v>431</v>
      </c>
      <c r="C95" s="20">
        <f t="shared" si="18"/>
        <v>12.204626999999999</v>
      </c>
      <c r="D95" s="4">
        <f t="shared" si="19"/>
        <v>10977570</v>
      </c>
      <c r="E95" s="58">
        <f t="shared" si="25"/>
        <v>0.83851782892476801</v>
      </c>
      <c r="F95" s="20">
        <f t="shared" si="17"/>
        <v>358.88563077980069</v>
      </c>
      <c r="G95" s="4">
        <f t="shared" si="26"/>
        <v>3939.6921338794164</v>
      </c>
      <c r="H95" s="8">
        <f t="shared" si="22"/>
        <v>6.6410612050841626</v>
      </c>
      <c r="I95" s="4">
        <f t="shared" si="26"/>
        <v>72.902714253095752</v>
      </c>
      <c r="J95" s="10">
        <f t="shared" si="23"/>
        <v>0.22136870683613877</v>
      </c>
      <c r="K95" s="10">
        <f t="shared" si="20"/>
        <v>2.4300904751031922</v>
      </c>
      <c r="L95" s="20">
        <f t="shared" si="24"/>
        <v>0.25994052696667808</v>
      </c>
      <c r="M95" s="10">
        <f t="shared" si="21"/>
        <v>2.8535153306135963</v>
      </c>
    </row>
    <row r="96" spans="1:13" x14ac:dyDescent="0.25">
      <c r="A96" s="19">
        <v>42243.875005266207</v>
      </c>
      <c r="B96" s="18">
        <v>431</v>
      </c>
      <c r="C96" s="20">
        <f t="shared" si="18"/>
        <v>12.204626999999999</v>
      </c>
      <c r="D96" s="4">
        <f t="shared" si="19"/>
        <v>10977570</v>
      </c>
      <c r="E96" s="58">
        <f t="shared" si="25"/>
        <v>0.83851782892476801</v>
      </c>
      <c r="F96" s="20">
        <f t="shared" si="17"/>
        <v>358.88563077980069</v>
      </c>
      <c r="G96" s="4">
        <f t="shared" si="26"/>
        <v>3939.6921338794164</v>
      </c>
      <c r="H96" s="8">
        <f t="shared" si="22"/>
        <v>6.6410612050841626</v>
      </c>
      <c r="I96" s="4">
        <f t="shared" si="26"/>
        <v>72.902714253095752</v>
      </c>
      <c r="J96" s="10">
        <f t="shared" si="23"/>
        <v>0.22136870683613877</v>
      </c>
      <c r="K96" s="10">
        <f t="shared" si="20"/>
        <v>2.4300904751031922</v>
      </c>
      <c r="L96" s="20">
        <f t="shared" si="24"/>
        <v>0.25994052696667808</v>
      </c>
      <c r="M96" s="10">
        <f t="shared" si="21"/>
        <v>2.8535153306135963</v>
      </c>
    </row>
    <row r="97" spans="1:13" x14ac:dyDescent="0.25">
      <c r="A97" s="19">
        <v>42243.885421990744</v>
      </c>
      <c r="B97" s="18">
        <v>423</v>
      </c>
      <c r="C97" s="20">
        <f t="shared" si="18"/>
        <v>11.978090999999999</v>
      </c>
      <c r="D97" s="4">
        <f t="shared" si="19"/>
        <v>10773810</v>
      </c>
      <c r="E97" s="58">
        <f t="shared" si="25"/>
        <v>0.82295369288904152</v>
      </c>
      <c r="F97" s="20">
        <f t="shared" si="17"/>
        <v>352.22418055650979</v>
      </c>
      <c r="G97" s="4">
        <f t="shared" si="26"/>
        <v>3794.7963987215307</v>
      </c>
      <c r="H97" s="8">
        <f t="shared" si="22"/>
        <v>6.517793247681209</v>
      </c>
      <c r="I97" s="4">
        <f t="shared" si="26"/>
        <v>70.221466069800286</v>
      </c>
      <c r="J97" s="10">
        <f t="shared" si="23"/>
        <v>0.21725977492270698</v>
      </c>
      <c r="K97" s="10">
        <f t="shared" si="20"/>
        <v>2.34071553566001</v>
      </c>
      <c r="L97" s="20">
        <f t="shared" si="24"/>
        <v>0.25511564479560289</v>
      </c>
      <c r="M97" s="10">
        <f t="shared" si="21"/>
        <v>2.7485674850553146</v>
      </c>
    </row>
    <row r="98" spans="1:13" x14ac:dyDescent="0.25">
      <c r="A98" s="19">
        <v>42243.895838715274</v>
      </c>
      <c r="B98" s="18">
        <v>416</v>
      </c>
      <c r="C98" s="20">
        <f t="shared" si="18"/>
        <v>11.779871999999999</v>
      </c>
      <c r="D98" s="4">
        <f t="shared" si="19"/>
        <v>10595520</v>
      </c>
      <c r="E98" s="58">
        <f t="shared" si="25"/>
        <v>0.80933507385778081</v>
      </c>
      <c r="F98" s="20">
        <f t="shared" si="17"/>
        <v>346.39541161113016</v>
      </c>
      <c r="G98" s="4">
        <f t="shared" si="26"/>
        <v>3670.2395116339617</v>
      </c>
      <c r="H98" s="8">
        <f t="shared" si="22"/>
        <v>6.4099337849536235</v>
      </c>
      <c r="I98" s="4">
        <f t="shared" si="26"/>
        <v>67.916581617151806</v>
      </c>
      <c r="J98" s="10">
        <f t="shared" si="23"/>
        <v>0.21366445949845414</v>
      </c>
      <c r="K98" s="10">
        <f t="shared" si="20"/>
        <v>2.2638860539050611</v>
      </c>
      <c r="L98" s="20">
        <f t="shared" si="24"/>
        <v>0.25089387289591203</v>
      </c>
      <c r="M98" s="10">
        <f t="shared" si="21"/>
        <v>2.6583510481460939</v>
      </c>
    </row>
    <row r="99" spans="1:13" x14ac:dyDescent="0.25">
      <c r="A99" s="19">
        <v>42243.906255439812</v>
      </c>
      <c r="B99" s="18">
        <v>416</v>
      </c>
      <c r="C99" s="20">
        <f t="shared" si="18"/>
        <v>11.779871999999999</v>
      </c>
      <c r="D99" s="4">
        <f t="shared" si="19"/>
        <v>10595520</v>
      </c>
      <c r="E99" s="58">
        <f t="shared" si="25"/>
        <v>0.80933507385778081</v>
      </c>
      <c r="F99" s="20">
        <f t="shared" si="17"/>
        <v>346.39541161113016</v>
      </c>
      <c r="G99" s="4">
        <f t="shared" si="26"/>
        <v>3670.2395116339617</v>
      </c>
      <c r="H99" s="8">
        <f t="shared" si="22"/>
        <v>6.4099337849536235</v>
      </c>
      <c r="I99" s="4">
        <f t="shared" si="26"/>
        <v>67.916581617151806</v>
      </c>
      <c r="J99" s="10">
        <f t="shared" si="23"/>
        <v>0.21366445949845414</v>
      </c>
      <c r="K99" s="10">
        <f t="shared" si="20"/>
        <v>2.2638860539050611</v>
      </c>
      <c r="L99" s="20">
        <f t="shared" si="24"/>
        <v>0.25089387289591203</v>
      </c>
      <c r="M99" s="10">
        <f t="shared" si="21"/>
        <v>2.6583510481460939</v>
      </c>
    </row>
    <row r="101" spans="1:13" x14ac:dyDescent="0.25">
      <c r="D101" s="64" t="s">
        <v>107</v>
      </c>
      <c r="E101" s="65" t="s">
        <v>106</v>
      </c>
      <c r="F101" s="43" t="s">
        <v>76</v>
      </c>
      <c r="G101" s="23">
        <f>SUM(G4:G99)</f>
        <v>2261128.0045622434</v>
      </c>
      <c r="H101" s="24"/>
      <c r="I101" s="23">
        <f>SUM(I4:I99)</f>
        <v>41843.344889380802</v>
      </c>
      <c r="J101" s="23"/>
      <c r="K101" s="23">
        <f ca="1">SUM(K4:K99)</f>
        <v>933.69402041007731</v>
      </c>
      <c r="L101" s="23"/>
      <c r="M101" s="23">
        <f>SUM(M4:M99)</f>
        <v>1637.7988547955413</v>
      </c>
    </row>
    <row r="102" spans="1:13" ht="30" x14ac:dyDescent="0.25">
      <c r="E102" s="66" t="s">
        <v>105</v>
      </c>
      <c r="F102" s="43" t="s">
        <v>79</v>
      </c>
      <c r="G102" s="44">
        <v>1300000</v>
      </c>
      <c r="I102" s="45"/>
      <c r="J102" s="45"/>
      <c r="K102" s="45"/>
      <c r="L102" s="45"/>
      <c r="M102" s="45"/>
    </row>
    <row r="103" spans="1:13" ht="30" x14ac:dyDescent="0.25">
      <c r="F103" s="43" t="s">
        <v>77</v>
      </c>
      <c r="G103" s="44">
        <v>53000</v>
      </c>
      <c r="I103" s="45">
        <v>2632</v>
      </c>
      <c r="J103" s="45"/>
      <c r="K103" s="45">
        <v>573</v>
      </c>
      <c r="L103" s="45"/>
      <c r="M103" s="45">
        <v>536</v>
      </c>
    </row>
    <row r="104" spans="1:13" ht="30" x14ac:dyDescent="0.25">
      <c r="F104" s="43" t="s">
        <v>78</v>
      </c>
      <c r="G104" s="44">
        <v>26600</v>
      </c>
      <c r="I104" s="45">
        <v>92</v>
      </c>
      <c r="J104" s="45"/>
      <c r="K104" s="45">
        <v>312</v>
      </c>
      <c r="L104" s="45"/>
      <c r="M104" s="45">
        <v>41</v>
      </c>
    </row>
    <row r="105" spans="1:13" x14ac:dyDescent="0.25">
      <c r="G105" s="25"/>
    </row>
  </sheetData>
  <sheetProtection algorithmName="SHA-512" hashValue="OiBwDNFzV+RqYW5rD3Ev73C97puO2qHenztZSWs0FWkTpob1zjTm3gOJm1SPvSjrgK6Qo04ZO/HskVXD4Fqilw==" saltValue="QhjGgdX3ze3j7meD3imPNg==" spinCount="100000" sheet="1" scenarios="1"/>
  <mergeCells count="4">
    <mergeCell ref="F2:G2"/>
    <mergeCell ref="H2:I2"/>
    <mergeCell ref="J2:K2"/>
    <mergeCell ref="L2:M2"/>
  </mergeCells>
  <pageMargins left="0.7" right="0.7" top="0.75" bottom="0.75" header="0.3" footer="0.3"/>
  <ignoredErrors>
    <ignoredError sqref="H5:L99" formula="1"/>
  </ignoredErrors>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9"/>
  <sheetViews>
    <sheetView workbookViewId="0">
      <selection activeCell="C7" sqref="C7"/>
    </sheetView>
  </sheetViews>
  <sheetFormatPr defaultRowHeight="11.25" x14ac:dyDescent="0.2"/>
  <cols>
    <col min="1" max="1" width="19.42578125" style="3" bestFit="1" customWidth="1"/>
    <col min="2" max="2" width="11.28515625" style="3" customWidth="1"/>
    <col min="3" max="3" width="19.85546875" style="3" customWidth="1"/>
    <col min="4" max="4" width="6.140625" style="3" bestFit="1" customWidth="1"/>
    <col min="5" max="5" width="4.42578125" style="3" bestFit="1" customWidth="1"/>
    <col min="6" max="6" width="5.28515625" style="3" bestFit="1" customWidth="1"/>
    <col min="7" max="7" width="4.42578125" style="3" bestFit="1" customWidth="1"/>
    <col min="8" max="8" width="5.28515625" style="3" bestFit="1" customWidth="1"/>
    <col min="9" max="10" width="6.140625" style="3" bestFit="1" customWidth="1"/>
    <col min="11" max="11" width="4.42578125" style="3" bestFit="1" customWidth="1"/>
    <col min="12" max="13" width="5.28515625" style="3" bestFit="1" customWidth="1"/>
    <col min="14" max="14" width="7" style="3" bestFit="1" customWidth="1"/>
    <col min="15" max="16" width="6.140625" style="3" bestFit="1" customWidth="1"/>
    <col min="17" max="19" width="5.28515625" style="3" bestFit="1" customWidth="1"/>
    <col min="20" max="20" width="4.42578125" style="3" bestFit="1" customWidth="1"/>
    <col min="21" max="21" width="6.140625" style="3" bestFit="1" customWidth="1"/>
    <col min="22" max="22" width="4.42578125" style="3" bestFit="1" customWidth="1"/>
    <col min="23" max="23" width="5.28515625" style="3" bestFit="1" customWidth="1"/>
    <col min="24" max="24" width="6.140625" style="3" bestFit="1" customWidth="1"/>
    <col min="25" max="25" width="5.28515625" style="3" bestFit="1" customWidth="1"/>
    <col min="26" max="26" width="4.42578125" style="1" bestFit="1" customWidth="1"/>
    <col min="27" max="27" width="5.28515625" style="1" bestFit="1" customWidth="1"/>
    <col min="28" max="28" width="6.5703125" style="5" bestFit="1" customWidth="1"/>
    <col min="29" max="29" width="5.7109375" style="6" bestFit="1" customWidth="1"/>
    <col min="30" max="16384" width="9.140625" style="3"/>
  </cols>
  <sheetData>
    <row r="1" spans="1:31" ht="15.75" x14ac:dyDescent="0.25">
      <c r="A1" s="30" t="s">
        <v>94</v>
      </c>
      <c r="R1" s="35" t="s">
        <v>96</v>
      </c>
      <c r="S1" t="s">
        <v>95</v>
      </c>
    </row>
    <row r="2" spans="1:31" ht="25.5" customHeight="1" x14ac:dyDescent="0.25">
      <c r="A2" s="42" t="s">
        <v>99</v>
      </c>
      <c r="D2" s="80" t="s">
        <v>93</v>
      </c>
      <c r="E2" s="80"/>
      <c r="F2" s="80"/>
      <c r="G2" s="80"/>
      <c r="H2" s="80"/>
      <c r="I2" s="80"/>
      <c r="J2" s="80"/>
      <c r="K2" s="80"/>
      <c r="L2" s="80"/>
      <c r="M2" s="80"/>
      <c r="N2" s="80"/>
      <c r="O2" s="80"/>
      <c r="P2" s="80"/>
      <c r="Q2" s="80"/>
      <c r="R2" s="80"/>
      <c r="S2" s="80"/>
      <c r="T2" s="80"/>
      <c r="U2" s="80"/>
      <c r="V2" s="80"/>
      <c r="W2" s="80"/>
      <c r="X2" s="80"/>
      <c r="Y2" s="80"/>
      <c r="Z2" s="80"/>
      <c r="AA2" s="80"/>
      <c r="AB2" s="81" t="s">
        <v>103</v>
      </c>
      <c r="AC2" s="81"/>
      <c r="AD2" s="81"/>
      <c r="AE2" s="81"/>
    </row>
    <row r="3" spans="1:31" ht="79.5" customHeight="1" x14ac:dyDescent="0.2">
      <c r="A3" s="1" t="s">
        <v>92</v>
      </c>
      <c r="B3" s="32" t="s">
        <v>91</v>
      </c>
      <c r="C3" s="2" t="s">
        <v>85</v>
      </c>
      <c r="D3" s="33" t="s">
        <v>0</v>
      </c>
      <c r="E3" s="33" t="s">
        <v>1</v>
      </c>
      <c r="F3" s="33" t="s">
        <v>2</v>
      </c>
      <c r="G3" s="33" t="s">
        <v>3</v>
      </c>
      <c r="H3" s="33" t="s">
        <v>4</v>
      </c>
      <c r="I3" s="33" t="s">
        <v>5</v>
      </c>
      <c r="J3" s="33" t="s">
        <v>6</v>
      </c>
      <c r="K3" s="33" t="s">
        <v>7</v>
      </c>
      <c r="L3" s="33" t="s">
        <v>8</v>
      </c>
      <c r="M3" s="33" t="s">
        <v>9</v>
      </c>
      <c r="N3" s="33" t="s">
        <v>10</v>
      </c>
      <c r="O3" s="33" t="s">
        <v>11</v>
      </c>
      <c r="P3" s="33" t="s">
        <v>12</v>
      </c>
      <c r="Q3" s="33" t="s">
        <v>13</v>
      </c>
      <c r="R3" s="33" t="s">
        <v>14</v>
      </c>
      <c r="S3" s="33" t="s">
        <v>15</v>
      </c>
      <c r="T3" s="33" t="s">
        <v>16</v>
      </c>
      <c r="U3" s="33" t="s">
        <v>17</v>
      </c>
      <c r="V3" s="33" t="s">
        <v>18</v>
      </c>
      <c r="W3" s="33" t="s">
        <v>19</v>
      </c>
      <c r="X3" s="33" t="s">
        <v>20</v>
      </c>
      <c r="Y3" s="33" t="s">
        <v>21</v>
      </c>
      <c r="Z3" s="33" t="s">
        <v>22</v>
      </c>
      <c r="AA3" s="33" t="s">
        <v>23</v>
      </c>
      <c r="AB3" s="59" t="s">
        <v>71</v>
      </c>
      <c r="AC3" s="60" t="s">
        <v>72</v>
      </c>
      <c r="AD3" s="61" t="s">
        <v>74</v>
      </c>
      <c r="AE3" s="61" t="s">
        <v>75</v>
      </c>
    </row>
    <row r="4" spans="1:31" x14ac:dyDescent="0.2">
      <c r="A4" s="1" t="s">
        <v>25</v>
      </c>
      <c r="B4" s="1">
        <v>147.60480000000001</v>
      </c>
      <c r="C4" s="31">
        <v>42242.538194444445</v>
      </c>
      <c r="D4" s="34">
        <v>1100</v>
      </c>
      <c r="E4" s="34">
        <v>0.5</v>
      </c>
      <c r="F4" s="34">
        <v>0.55000000000000004</v>
      </c>
      <c r="G4" s="34">
        <v>110</v>
      </c>
      <c r="H4" s="34">
        <v>0.25</v>
      </c>
      <c r="I4" s="34">
        <v>0.25</v>
      </c>
      <c r="J4" s="34">
        <v>72000</v>
      </c>
      <c r="K4" s="34">
        <v>0.5</v>
      </c>
      <c r="L4" s="34">
        <v>0.5</v>
      </c>
      <c r="M4" s="34">
        <v>2.9</v>
      </c>
      <c r="N4" s="34">
        <v>870</v>
      </c>
      <c r="O4" s="34">
        <v>2</v>
      </c>
      <c r="P4" s="34">
        <v>12000</v>
      </c>
      <c r="Q4" s="34">
        <v>71</v>
      </c>
      <c r="R4" s="34">
        <v>0.1</v>
      </c>
      <c r="S4" s="34">
        <v>1.7</v>
      </c>
      <c r="T4" s="34">
        <v>1</v>
      </c>
      <c r="U4" s="34">
        <v>3200</v>
      </c>
      <c r="V4" s="34">
        <v>0.5</v>
      </c>
      <c r="W4" s="34">
        <v>0.5</v>
      </c>
      <c r="X4" s="34">
        <v>23000</v>
      </c>
      <c r="Y4" s="34">
        <v>0.5</v>
      </c>
      <c r="Z4" s="34">
        <v>1.4</v>
      </c>
      <c r="AA4" s="34">
        <v>10</v>
      </c>
      <c r="AB4" s="59">
        <f t="shared" ref="AB4:AB49" si="0">SUM(D4:I4,K4:O4,Q4:T4,V4:W4,Y4:AA4)/1000</f>
        <v>2.1741499999999996</v>
      </c>
      <c r="AC4" s="60">
        <f t="shared" ref="AC4:AC49" si="1">(AA4+M4)/1000</f>
        <v>1.29E-2</v>
      </c>
      <c r="AD4" s="62">
        <f t="shared" ref="AD4:AD49" si="2">SUM(E4,F4,G4,H4,I4,K4,L4,M4,O4,Q4,R4,S4,T4,V4,W4,Y4,Z4,AA4)/1000</f>
        <v>0.20414999999999997</v>
      </c>
      <c r="AE4" s="62">
        <f t="shared" ref="AE4:AE49" si="3">SUM(N4,D4)/1000</f>
        <v>1.97</v>
      </c>
    </row>
    <row r="5" spans="1:31" x14ac:dyDescent="0.2">
      <c r="A5" s="1" t="s">
        <v>26</v>
      </c>
      <c r="B5" s="1">
        <v>147.60480000000001</v>
      </c>
      <c r="C5" s="31">
        <v>42243.590277777781</v>
      </c>
      <c r="D5" s="34">
        <v>950</v>
      </c>
      <c r="E5" s="34" t="s">
        <v>24</v>
      </c>
      <c r="F5" s="34">
        <v>0.84</v>
      </c>
      <c r="G5" s="34">
        <v>99</v>
      </c>
      <c r="H5" s="34">
        <v>0.25</v>
      </c>
      <c r="I5" s="34">
        <v>0.25</v>
      </c>
      <c r="J5" s="34">
        <v>75000</v>
      </c>
      <c r="K5" s="34">
        <v>0.5</v>
      </c>
      <c r="L5" s="34">
        <v>0.5</v>
      </c>
      <c r="M5" s="34">
        <v>2</v>
      </c>
      <c r="N5" s="34">
        <v>790</v>
      </c>
      <c r="O5" s="34">
        <v>1.9</v>
      </c>
      <c r="P5" s="34">
        <v>13000</v>
      </c>
      <c r="Q5" s="34">
        <v>69</v>
      </c>
      <c r="R5" s="34">
        <v>0.1</v>
      </c>
      <c r="S5" s="34">
        <v>0.94</v>
      </c>
      <c r="T5" s="34">
        <v>0.97</v>
      </c>
      <c r="U5" s="34">
        <v>3800</v>
      </c>
      <c r="V5" s="34">
        <v>0.5</v>
      </c>
      <c r="W5" s="34">
        <v>0.5</v>
      </c>
      <c r="X5" s="34">
        <v>25000</v>
      </c>
      <c r="Y5" s="34">
        <v>0.5</v>
      </c>
      <c r="Z5" s="34">
        <v>1</v>
      </c>
      <c r="AA5" s="34">
        <v>36</v>
      </c>
      <c r="AB5" s="59">
        <f t="shared" si="0"/>
        <v>1.9547500000000002</v>
      </c>
      <c r="AC5" s="60">
        <f t="shared" si="1"/>
        <v>3.7999999999999999E-2</v>
      </c>
      <c r="AD5" s="62">
        <f t="shared" si="2"/>
        <v>0.21475</v>
      </c>
      <c r="AE5" s="62">
        <f t="shared" si="3"/>
        <v>1.74</v>
      </c>
    </row>
    <row r="6" spans="1:31" x14ac:dyDescent="0.2">
      <c r="A6" s="1" t="s">
        <v>27</v>
      </c>
      <c r="B6" s="1">
        <v>147.60480000000001</v>
      </c>
      <c r="C6" s="31">
        <v>42244.5</v>
      </c>
      <c r="D6" s="34">
        <v>1400</v>
      </c>
      <c r="E6" s="34">
        <v>0.5</v>
      </c>
      <c r="F6" s="34">
        <v>0.71</v>
      </c>
      <c r="G6" s="34">
        <v>110</v>
      </c>
      <c r="H6" s="34">
        <v>0.25</v>
      </c>
      <c r="I6" s="34">
        <v>0.25</v>
      </c>
      <c r="J6" s="34">
        <v>71000</v>
      </c>
      <c r="K6" s="34">
        <v>0.62</v>
      </c>
      <c r="L6" s="34">
        <v>0.6</v>
      </c>
      <c r="M6" s="34">
        <v>3.4</v>
      </c>
      <c r="N6" s="34">
        <v>1200</v>
      </c>
      <c r="O6" s="34">
        <v>4.8</v>
      </c>
      <c r="P6" s="34">
        <v>12000</v>
      </c>
      <c r="Q6" s="34">
        <v>120</v>
      </c>
      <c r="R6" s="34">
        <v>0.1</v>
      </c>
      <c r="S6" s="34">
        <v>1.7</v>
      </c>
      <c r="T6" s="34">
        <v>1.5</v>
      </c>
      <c r="U6" s="34">
        <v>3800</v>
      </c>
      <c r="V6" s="34">
        <v>0.54</v>
      </c>
      <c r="W6" s="34">
        <v>0.5</v>
      </c>
      <c r="X6" s="34">
        <v>22000</v>
      </c>
      <c r="Y6" s="34" t="s">
        <v>24</v>
      </c>
      <c r="Z6" s="34">
        <v>1.6</v>
      </c>
      <c r="AA6" s="34">
        <v>27</v>
      </c>
      <c r="AB6" s="59">
        <f t="shared" si="0"/>
        <v>2.8740699999999997</v>
      </c>
      <c r="AC6" s="60">
        <f t="shared" si="1"/>
        <v>3.04E-2</v>
      </c>
      <c r="AD6" s="62">
        <f t="shared" si="2"/>
        <v>0.27406999999999992</v>
      </c>
      <c r="AE6" s="62">
        <f t="shared" si="3"/>
        <v>2.6</v>
      </c>
    </row>
    <row r="7" spans="1:31" x14ac:dyDescent="0.2">
      <c r="A7" s="1" t="s">
        <v>28</v>
      </c>
      <c r="B7" s="1">
        <v>151.64590000000001</v>
      </c>
      <c r="C7" s="31">
        <v>42242.493055555555</v>
      </c>
      <c r="D7" s="34">
        <v>2900</v>
      </c>
      <c r="E7" s="34">
        <v>0.5</v>
      </c>
      <c r="F7" s="34">
        <v>1.5</v>
      </c>
      <c r="G7" s="34">
        <v>170</v>
      </c>
      <c r="H7" s="34">
        <v>0.28999999999999998</v>
      </c>
      <c r="I7" s="34">
        <v>0.25</v>
      </c>
      <c r="J7" s="34">
        <v>76000</v>
      </c>
      <c r="K7" s="34">
        <v>2.4</v>
      </c>
      <c r="L7" s="34">
        <v>1.5</v>
      </c>
      <c r="M7" s="34">
        <v>5.8</v>
      </c>
      <c r="N7" s="34">
        <v>2700</v>
      </c>
      <c r="O7" s="34">
        <v>5.2</v>
      </c>
      <c r="P7" s="34">
        <v>12000</v>
      </c>
      <c r="Q7" s="34">
        <v>140</v>
      </c>
      <c r="R7" s="34">
        <v>0.1</v>
      </c>
      <c r="S7" s="34">
        <v>2.2999999999999998</v>
      </c>
      <c r="T7" s="34">
        <v>2.6</v>
      </c>
      <c r="U7" s="34">
        <v>3900</v>
      </c>
      <c r="V7" s="34">
        <v>0.56000000000000005</v>
      </c>
      <c r="W7" s="34">
        <v>0.5</v>
      </c>
      <c r="X7" s="34">
        <v>24000</v>
      </c>
      <c r="Y7" s="34">
        <v>0.5</v>
      </c>
      <c r="Z7" s="34">
        <v>6.2</v>
      </c>
      <c r="AA7" s="34">
        <v>24</v>
      </c>
      <c r="AB7" s="59">
        <f t="shared" si="0"/>
        <v>5.9642000000000008</v>
      </c>
      <c r="AC7" s="60">
        <f t="shared" si="1"/>
        <v>2.98E-2</v>
      </c>
      <c r="AD7" s="62">
        <f t="shared" si="2"/>
        <v>0.36420000000000002</v>
      </c>
      <c r="AE7" s="62">
        <f t="shared" si="3"/>
        <v>5.6</v>
      </c>
    </row>
    <row r="8" spans="1:31" x14ac:dyDescent="0.2">
      <c r="A8" s="1" t="s">
        <v>29</v>
      </c>
      <c r="B8" s="1">
        <v>151.64590000000001</v>
      </c>
      <c r="C8" s="31">
        <v>42243.548611111109</v>
      </c>
      <c r="D8" s="34">
        <v>4300</v>
      </c>
      <c r="E8" s="34" t="s">
        <v>24</v>
      </c>
      <c r="F8" s="34">
        <v>1.2</v>
      </c>
      <c r="G8" s="34">
        <v>160</v>
      </c>
      <c r="H8" s="34">
        <v>0.25</v>
      </c>
      <c r="I8" s="34">
        <v>0.25</v>
      </c>
      <c r="J8" s="34">
        <v>78000</v>
      </c>
      <c r="K8" s="34">
        <v>0.5</v>
      </c>
      <c r="L8" s="34">
        <v>1.2</v>
      </c>
      <c r="M8" s="34">
        <v>3.6</v>
      </c>
      <c r="N8" s="34">
        <v>3300</v>
      </c>
      <c r="O8" s="34">
        <v>3.9</v>
      </c>
      <c r="P8" s="34">
        <v>13000</v>
      </c>
      <c r="Q8" s="34">
        <v>120</v>
      </c>
      <c r="R8" s="34">
        <v>0.16</v>
      </c>
      <c r="S8" s="34">
        <v>1.4</v>
      </c>
      <c r="T8" s="34">
        <v>1.9</v>
      </c>
      <c r="U8" s="34">
        <v>4600</v>
      </c>
      <c r="V8" s="34">
        <v>0.55000000000000004</v>
      </c>
      <c r="W8" s="34">
        <v>0.5</v>
      </c>
      <c r="X8" s="34">
        <v>26000</v>
      </c>
      <c r="Y8" s="34">
        <v>0.5</v>
      </c>
      <c r="Z8" s="34">
        <v>2.2000000000000002</v>
      </c>
      <c r="AA8" s="34">
        <v>20</v>
      </c>
      <c r="AB8" s="59">
        <f t="shared" si="0"/>
        <v>7.9181099999999986</v>
      </c>
      <c r="AC8" s="60">
        <f t="shared" si="1"/>
        <v>2.3600000000000003E-2</v>
      </c>
      <c r="AD8" s="62">
        <f t="shared" si="2"/>
        <v>0.31810999999999995</v>
      </c>
      <c r="AE8" s="62">
        <f t="shared" si="3"/>
        <v>7.6</v>
      </c>
    </row>
    <row r="9" spans="1:31" x14ac:dyDescent="0.2">
      <c r="A9" s="1" t="s">
        <v>30</v>
      </c>
      <c r="B9" s="1">
        <v>151.64590000000001</v>
      </c>
      <c r="C9" s="31">
        <v>42244.465277777781</v>
      </c>
      <c r="D9" s="34">
        <v>2400</v>
      </c>
      <c r="E9" s="34">
        <v>0.5</v>
      </c>
      <c r="F9" s="34">
        <v>1.1000000000000001</v>
      </c>
      <c r="G9" s="34">
        <v>130</v>
      </c>
      <c r="H9" s="34">
        <v>0.25</v>
      </c>
      <c r="I9" s="34">
        <v>0.25</v>
      </c>
      <c r="J9" s="34">
        <v>72000</v>
      </c>
      <c r="K9" s="34">
        <v>0.83</v>
      </c>
      <c r="L9" s="34">
        <v>0.91</v>
      </c>
      <c r="M9" s="34">
        <v>4.0999999999999996</v>
      </c>
      <c r="N9" s="34">
        <v>1900</v>
      </c>
      <c r="O9" s="34">
        <v>5.3</v>
      </c>
      <c r="P9" s="34">
        <v>12000</v>
      </c>
      <c r="Q9" s="34">
        <v>130</v>
      </c>
      <c r="R9" s="34">
        <v>0.1</v>
      </c>
      <c r="S9" s="34">
        <v>1.7</v>
      </c>
      <c r="T9" s="34">
        <v>1.9</v>
      </c>
      <c r="U9" s="34">
        <v>4000</v>
      </c>
      <c r="V9" s="34">
        <v>0.5</v>
      </c>
      <c r="W9" s="34">
        <v>0.5</v>
      </c>
      <c r="X9" s="34">
        <v>22000</v>
      </c>
      <c r="Y9" s="34" t="s">
        <v>24</v>
      </c>
      <c r="Z9" s="34">
        <v>2.5</v>
      </c>
      <c r="AA9" s="34">
        <v>29</v>
      </c>
      <c r="AB9" s="59">
        <f t="shared" si="0"/>
        <v>4.6094399999999993</v>
      </c>
      <c r="AC9" s="60">
        <f t="shared" si="1"/>
        <v>3.3100000000000004E-2</v>
      </c>
      <c r="AD9" s="62">
        <f t="shared" si="2"/>
        <v>0.30943999999999999</v>
      </c>
      <c r="AE9" s="62">
        <f t="shared" si="3"/>
        <v>4.3</v>
      </c>
    </row>
    <row r="10" spans="1:31" x14ac:dyDescent="0.2">
      <c r="A10" s="1" t="s">
        <v>31</v>
      </c>
      <c r="B10" s="1">
        <v>157.61900000000003</v>
      </c>
      <c r="C10" s="31">
        <v>42242.440972222219</v>
      </c>
      <c r="D10" s="34">
        <v>11000</v>
      </c>
      <c r="E10" s="34">
        <v>0.5</v>
      </c>
      <c r="F10" s="34">
        <v>2.9</v>
      </c>
      <c r="G10" s="34">
        <v>260</v>
      </c>
      <c r="H10" s="34">
        <v>0.8</v>
      </c>
      <c r="I10" s="34">
        <v>0.25</v>
      </c>
      <c r="J10" s="34">
        <v>83000</v>
      </c>
      <c r="K10" s="34">
        <v>6.5</v>
      </c>
      <c r="L10" s="34">
        <v>4.4000000000000004</v>
      </c>
      <c r="M10" s="34">
        <v>14</v>
      </c>
      <c r="N10" s="34">
        <v>9400</v>
      </c>
      <c r="O10" s="34">
        <v>11</v>
      </c>
      <c r="P10" s="34">
        <v>14000</v>
      </c>
      <c r="Q10" s="34">
        <v>280</v>
      </c>
      <c r="R10" s="34">
        <v>0.1</v>
      </c>
      <c r="S10" s="34">
        <v>1.6</v>
      </c>
      <c r="T10" s="34">
        <v>6.6</v>
      </c>
      <c r="U10" s="34">
        <v>5300</v>
      </c>
      <c r="V10" s="34">
        <v>0.5</v>
      </c>
      <c r="W10" s="34">
        <v>0.5</v>
      </c>
      <c r="X10" s="34">
        <v>27000</v>
      </c>
      <c r="Y10" s="34">
        <v>0.5</v>
      </c>
      <c r="Z10" s="34">
        <v>15</v>
      </c>
      <c r="AA10" s="34">
        <v>44</v>
      </c>
      <c r="AB10" s="59">
        <f t="shared" si="0"/>
        <v>21.049149999999994</v>
      </c>
      <c r="AC10" s="60">
        <f t="shared" si="1"/>
        <v>5.8000000000000003E-2</v>
      </c>
      <c r="AD10" s="62">
        <f t="shared" si="2"/>
        <v>0.64915</v>
      </c>
      <c r="AE10" s="62">
        <f t="shared" si="3"/>
        <v>20.399999999999999</v>
      </c>
    </row>
    <row r="11" spans="1:31" x14ac:dyDescent="0.2">
      <c r="A11" s="1" t="s">
        <v>32</v>
      </c>
      <c r="B11" s="1">
        <v>157.61900000000003</v>
      </c>
      <c r="C11" s="31">
        <v>42243.420138888891</v>
      </c>
      <c r="D11" s="34">
        <v>8100</v>
      </c>
      <c r="E11" s="34" t="s">
        <v>24</v>
      </c>
      <c r="F11" s="34">
        <v>1.6</v>
      </c>
      <c r="G11" s="34">
        <v>250</v>
      </c>
      <c r="H11" s="34">
        <v>0.48</v>
      </c>
      <c r="I11" s="34">
        <v>0.25</v>
      </c>
      <c r="J11" s="34">
        <v>80000</v>
      </c>
      <c r="K11" s="34">
        <v>1</v>
      </c>
      <c r="L11" s="34">
        <v>2.7</v>
      </c>
      <c r="M11" s="34">
        <v>7.1</v>
      </c>
      <c r="N11" s="34">
        <v>7000</v>
      </c>
      <c r="O11" s="34">
        <v>7.6</v>
      </c>
      <c r="P11" s="34">
        <v>14000</v>
      </c>
      <c r="Q11" s="34">
        <v>230</v>
      </c>
      <c r="R11" s="34">
        <v>0.1</v>
      </c>
      <c r="S11" s="34" t="s">
        <v>24</v>
      </c>
      <c r="T11" s="34">
        <v>3.7</v>
      </c>
      <c r="U11" s="34">
        <v>5100</v>
      </c>
      <c r="V11" s="34">
        <v>0.5</v>
      </c>
      <c r="W11" s="34">
        <v>0.5</v>
      </c>
      <c r="X11" s="34">
        <v>27000</v>
      </c>
      <c r="Y11" s="34">
        <v>0.5</v>
      </c>
      <c r="Z11" s="34">
        <v>4.5</v>
      </c>
      <c r="AA11" s="34">
        <v>33</v>
      </c>
      <c r="AB11" s="59">
        <f t="shared" si="0"/>
        <v>15.643530000000002</v>
      </c>
      <c r="AC11" s="60">
        <f t="shared" si="1"/>
        <v>4.0100000000000004E-2</v>
      </c>
      <c r="AD11" s="62">
        <f t="shared" si="2"/>
        <v>0.54352999999999996</v>
      </c>
      <c r="AE11" s="62">
        <f t="shared" si="3"/>
        <v>15.1</v>
      </c>
    </row>
    <row r="12" spans="1:31" x14ac:dyDescent="0.2">
      <c r="A12" s="1" t="s">
        <v>33</v>
      </c>
      <c r="B12" s="1">
        <v>157.61900000000003</v>
      </c>
      <c r="C12" s="31">
        <v>42244.402777777781</v>
      </c>
      <c r="D12" s="34">
        <v>4100</v>
      </c>
      <c r="E12" s="34">
        <v>0.5</v>
      </c>
      <c r="F12" s="34">
        <v>1.3</v>
      </c>
      <c r="G12" s="34">
        <v>150</v>
      </c>
      <c r="H12" s="34">
        <v>0.25</v>
      </c>
      <c r="I12" s="34">
        <v>0.25</v>
      </c>
      <c r="J12" s="34">
        <v>75000</v>
      </c>
      <c r="K12" s="34">
        <v>1.2</v>
      </c>
      <c r="L12" s="34">
        <v>1.1000000000000001</v>
      </c>
      <c r="M12" s="34">
        <v>4.5999999999999996</v>
      </c>
      <c r="N12" s="34">
        <v>2700</v>
      </c>
      <c r="O12" s="34">
        <v>5.7</v>
      </c>
      <c r="P12" s="34">
        <v>12000</v>
      </c>
      <c r="Q12" s="34">
        <v>140</v>
      </c>
      <c r="R12" s="34">
        <v>0.1</v>
      </c>
      <c r="S12" s="34">
        <v>1.8</v>
      </c>
      <c r="T12" s="34">
        <v>2.4</v>
      </c>
      <c r="U12" s="34">
        <v>4200</v>
      </c>
      <c r="V12" s="34">
        <v>0.51</v>
      </c>
      <c r="W12" s="34">
        <v>0.5</v>
      </c>
      <c r="X12" s="34">
        <v>23000</v>
      </c>
      <c r="Y12" s="34" t="s">
        <v>24</v>
      </c>
      <c r="Z12" s="34">
        <v>3.7</v>
      </c>
      <c r="AA12" s="34">
        <v>29</v>
      </c>
      <c r="AB12" s="59">
        <f t="shared" si="0"/>
        <v>7.1429100000000005</v>
      </c>
      <c r="AC12" s="60">
        <f t="shared" si="1"/>
        <v>3.3600000000000005E-2</v>
      </c>
      <c r="AD12" s="62">
        <f t="shared" si="2"/>
        <v>0.34290999999999999</v>
      </c>
      <c r="AE12" s="62">
        <f t="shared" si="3"/>
        <v>6.8</v>
      </c>
    </row>
    <row r="13" spans="1:31" x14ac:dyDescent="0.2">
      <c r="A13" s="1" t="s">
        <v>34</v>
      </c>
      <c r="B13" s="1">
        <v>162.93200000000002</v>
      </c>
      <c r="C13" s="31">
        <v>42242.371527777781</v>
      </c>
      <c r="D13" s="34">
        <v>9700</v>
      </c>
      <c r="E13" s="34">
        <v>0.5</v>
      </c>
      <c r="F13" s="34">
        <v>3.7</v>
      </c>
      <c r="G13" s="34">
        <v>290</v>
      </c>
      <c r="H13" s="34">
        <v>0.68</v>
      </c>
      <c r="I13" s="34">
        <v>0.25</v>
      </c>
      <c r="J13" s="34">
        <v>96000</v>
      </c>
      <c r="K13" s="34">
        <v>6.1</v>
      </c>
      <c r="L13" s="34">
        <v>3.8</v>
      </c>
      <c r="M13" s="34">
        <v>11</v>
      </c>
      <c r="N13" s="34">
        <v>8600</v>
      </c>
      <c r="O13" s="34">
        <v>11</v>
      </c>
      <c r="P13" s="34">
        <v>16000</v>
      </c>
      <c r="Q13" s="34">
        <v>340</v>
      </c>
      <c r="R13" s="34">
        <v>0.1</v>
      </c>
      <c r="S13" s="34">
        <v>2.2999999999999998</v>
      </c>
      <c r="T13" s="34">
        <v>5.8</v>
      </c>
      <c r="U13" s="34">
        <v>5500</v>
      </c>
      <c r="V13" s="34">
        <v>0.5</v>
      </c>
      <c r="W13" s="34">
        <v>0.5</v>
      </c>
      <c r="X13" s="34">
        <v>33000</v>
      </c>
      <c r="Y13" s="34">
        <v>0.5</v>
      </c>
      <c r="Z13" s="34">
        <v>15</v>
      </c>
      <c r="AA13" s="34">
        <v>42</v>
      </c>
      <c r="AB13" s="59">
        <f t="shared" si="0"/>
        <v>19.033729999999995</v>
      </c>
      <c r="AC13" s="60">
        <f t="shared" si="1"/>
        <v>5.2999999999999999E-2</v>
      </c>
      <c r="AD13" s="62">
        <f t="shared" si="2"/>
        <v>0.73372999999999988</v>
      </c>
      <c r="AE13" s="62">
        <f t="shared" si="3"/>
        <v>18.3</v>
      </c>
    </row>
    <row r="14" spans="1:31" x14ac:dyDescent="0.2">
      <c r="A14" s="1" t="s">
        <v>35</v>
      </c>
      <c r="B14" s="1">
        <v>162.93200000000002</v>
      </c>
      <c r="C14" s="31">
        <v>42242.371527777781</v>
      </c>
      <c r="D14" s="34">
        <v>9300</v>
      </c>
      <c r="E14" s="34">
        <v>0.5</v>
      </c>
      <c r="F14" s="34">
        <v>3.6</v>
      </c>
      <c r="G14" s="34">
        <v>290</v>
      </c>
      <c r="H14" s="34">
        <v>0.67</v>
      </c>
      <c r="I14" s="34">
        <v>0.25</v>
      </c>
      <c r="J14" s="34">
        <v>95000</v>
      </c>
      <c r="K14" s="34">
        <v>6.1</v>
      </c>
      <c r="L14" s="34">
        <v>3.8</v>
      </c>
      <c r="M14" s="34">
        <v>15</v>
      </c>
      <c r="N14" s="34">
        <v>8400</v>
      </c>
      <c r="O14" s="34">
        <v>12</v>
      </c>
      <c r="P14" s="34">
        <v>15000</v>
      </c>
      <c r="Q14" s="34">
        <v>340</v>
      </c>
      <c r="R14" s="34">
        <v>0.1</v>
      </c>
      <c r="S14" s="34">
        <v>1.8</v>
      </c>
      <c r="T14" s="34">
        <v>5.8</v>
      </c>
      <c r="U14" s="34">
        <v>5500</v>
      </c>
      <c r="V14" s="34">
        <v>0.5</v>
      </c>
      <c r="W14" s="34">
        <v>0.5</v>
      </c>
      <c r="X14" s="34">
        <v>32000</v>
      </c>
      <c r="Y14" s="34">
        <v>0.5</v>
      </c>
      <c r="Z14" s="34">
        <v>15</v>
      </c>
      <c r="AA14" s="34">
        <v>46</v>
      </c>
      <c r="AB14" s="59">
        <f t="shared" si="0"/>
        <v>18.442119999999996</v>
      </c>
      <c r="AC14" s="60">
        <f t="shared" si="1"/>
        <v>6.0999999999999999E-2</v>
      </c>
      <c r="AD14" s="62">
        <f t="shared" si="2"/>
        <v>0.74212</v>
      </c>
      <c r="AE14" s="62">
        <f t="shared" si="3"/>
        <v>17.7</v>
      </c>
    </row>
    <row r="15" spans="1:31" x14ac:dyDescent="0.2">
      <c r="A15" s="1" t="s">
        <v>36</v>
      </c>
      <c r="B15" s="1">
        <v>162.93200000000002</v>
      </c>
      <c r="C15" s="31">
        <v>42243.347222222219</v>
      </c>
      <c r="D15" s="34">
        <v>30000</v>
      </c>
      <c r="E15" s="34" t="s">
        <v>24</v>
      </c>
      <c r="F15" s="34">
        <v>2.5</v>
      </c>
      <c r="G15" s="34">
        <v>500</v>
      </c>
      <c r="H15" s="34">
        <v>1.9</v>
      </c>
      <c r="I15" s="34">
        <v>0.28000000000000003</v>
      </c>
      <c r="J15" s="34">
        <v>100000</v>
      </c>
      <c r="K15" s="34">
        <v>3.2</v>
      </c>
      <c r="L15" s="34">
        <v>9.1999999999999993</v>
      </c>
      <c r="M15" s="34">
        <v>21</v>
      </c>
      <c r="N15" s="34">
        <v>27000</v>
      </c>
      <c r="O15" s="34">
        <v>21</v>
      </c>
      <c r="P15" s="34">
        <v>19000</v>
      </c>
      <c r="Q15" s="34">
        <v>710</v>
      </c>
      <c r="R15" s="34">
        <v>0.16</v>
      </c>
      <c r="S15" s="34" t="s">
        <v>24</v>
      </c>
      <c r="T15" s="34">
        <v>11</v>
      </c>
      <c r="U15" s="34">
        <v>9400</v>
      </c>
      <c r="V15" s="34">
        <v>0.56999999999999995</v>
      </c>
      <c r="W15" s="34">
        <v>0.5</v>
      </c>
      <c r="X15" s="34">
        <v>34000</v>
      </c>
      <c r="Y15" s="34">
        <v>0.5</v>
      </c>
      <c r="Z15" s="34">
        <v>12</v>
      </c>
      <c r="AA15" s="34">
        <v>69</v>
      </c>
      <c r="AB15" s="59">
        <f t="shared" si="0"/>
        <v>58.362810000000003</v>
      </c>
      <c r="AC15" s="60">
        <f t="shared" si="1"/>
        <v>0.09</v>
      </c>
      <c r="AD15" s="62">
        <f t="shared" si="2"/>
        <v>1.3628099999999999</v>
      </c>
      <c r="AE15" s="62">
        <f t="shared" si="3"/>
        <v>57</v>
      </c>
    </row>
    <row r="16" spans="1:31" x14ac:dyDescent="0.2">
      <c r="A16" s="1" t="s">
        <v>37</v>
      </c>
      <c r="B16" s="1">
        <v>162.93200000000002</v>
      </c>
      <c r="C16" s="31">
        <v>42243.347222222219</v>
      </c>
      <c r="D16" s="34">
        <v>29000</v>
      </c>
      <c r="E16" s="34" t="s">
        <v>24</v>
      </c>
      <c r="F16" s="34">
        <v>2.4</v>
      </c>
      <c r="G16" s="34">
        <v>510</v>
      </c>
      <c r="H16" s="34">
        <v>1.8</v>
      </c>
      <c r="I16" s="34">
        <v>0.27</v>
      </c>
      <c r="J16" s="34">
        <v>100000</v>
      </c>
      <c r="K16" s="34">
        <v>3.2</v>
      </c>
      <c r="L16" s="34">
        <v>8.6</v>
      </c>
      <c r="M16" s="34">
        <v>20</v>
      </c>
      <c r="N16" s="34">
        <v>26000</v>
      </c>
      <c r="O16" s="34">
        <v>21</v>
      </c>
      <c r="P16" s="34">
        <v>20000</v>
      </c>
      <c r="Q16" s="34">
        <v>660</v>
      </c>
      <c r="R16" s="34">
        <v>0.12</v>
      </c>
      <c r="S16" s="34" t="s">
        <v>24</v>
      </c>
      <c r="T16" s="34">
        <v>11</v>
      </c>
      <c r="U16" s="34">
        <v>9400</v>
      </c>
      <c r="V16" s="34">
        <v>0.66</v>
      </c>
      <c r="W16" s="34">
        <v>0.5</v>
      </c>
      <c r="X16" s="34">
        <v>35000</v>
      </c>
      <c r="Y16" s="34">
        <v>0.5</v>
      </c>
      <c r="Z16" s="34">
        <v>11</v>
      </c>
      <c r="AA16" s="34">
        <v>67</v>
      </c>
      <c r="AB16" s="59">
        <f t="shared" si="0"/>
        <v>56.318050000000014</v>
      </c>
      <c r="AC16" s="60">
        <f t="shared" si="1"/>
        <v>8.6999999999999994E-2</v>
      </c>
      <c r="AD16" s="62">
        <f t="shared" si="2"/>
        <v>1.3180499999999999</v>
      </c>
      <c r="AE16" s="62">
        <f t="shared" si="3"/>
        <v>55</v>
      </c>
    </row>
    <row r="17" spans="1:32" x14ac:dyDescent="0.2">
      <c r="A17" s="1" t="s">
        <v>39</v>
      </c>
      <c r="B17" s="1">
        <v>162.93200000000002</v>
      </c>
      <c r="C17" s="31">
        <v>42244.34375</v>
      </c>
      <c r="D17" s="34">
        <v>7200</v>
      </c>
      <c r="E17" s="34">
        <v>1.5</v>
      </c>
      <c r="F17" s="34">
        <v>3.4</v>
      </c>
      <c r="G17" s="34">
        <v>290</v>
      </c>
      <c r="H17" s="34">
        <v>0.63</v>
      </c>
      <c r="I17" s="34">
        <v>0.25</v>
      </c>
      <c r="J17" s="34">
        <v>82000</v>
      </c>
      <c r="K17" s="34">
        <v>4.3</v>
      </c>
      <c r="L17" s="34">
        <v>4.3</v>
      </c>
      <c r="M17" s="34">
        <v>12</v>
      </c>
      <c r="N17" s="34">
        <v>7500</v>
      </c>
      <c r="O17" s="34">
        <v>14</v>
      </c>
      <c r="P17" s="34">
        <v>14000</v>
      </c>
      <c r="Q17" s="34">
        <v>340</v>
      </c>
      <c r="R17" s="34">
        <v>0.1</v>
      </c>
      <c r="S17" s="34">
        <v>2.2999999999999998</v>
      </c>
      <c r="T17" s="34">
        <v>6.5</v>
      </c>
      <c r="U17" s="34">
        <v>4900</v>
      </c>
      <c r="V17" s="34">
        <v>0.74</v>
      </c>
      <c r="W17" s="34">
        <v>0.5</v>
      </c>
      <c r="X17" s="34">
        <v>27000</v>
      </c>
      <c r="Y17" s="34" t="s">
        <v>24</v>
      </c>
      <c r="Z17" s="34">
        <v>12</v>
      </c>
      <c r="AA17" s="34">
        <v>68</v>
      </c>
      <c r="AB17" s="59">
        <f t="shared" si="0"/>
        <v>15.460520000000001</v>
      </c>
      <c r="AC17" s="60">
        <f t="shared" si="1"/>
        <v>0.08</v>
      </c>
      <c r="AD17" s="62">
        <f t="shared" si="2"/>
        <v>0.76051999999999997</v>
      </c>
      <c r="AE17" s="62">
        <f t="shared" si="3"/>
        <v>14.7</v>
      </c>
    </row>
    <row r="18" spans="1:32" x14ac:dyDescent="0.2">
      <c r="A18" s="1" t="s">
        <v>38</v>
      </c>
      <c r="B18" s="1">
        <v>162.93200000000002</v>
      </c>
      <c r="C18" s="31">
        <v>42244.34375</v>
      </c>
      <c r="D18" s="34">
        <v>9200</v>
      </c>
      <c r="E18" s="34">
        <v>0.5</v>
      </c>
      <c r="F18" s="34">
        <v>2.5</v>
      </c>
      <c r="G18" s="34">
        <v>230</v>
      </c>
      <c r="H18" s="34">
        <v>0.45</v>
      </c>
      <c r="I18" s="34">
        <v>0.25</v>
      </c>
      <c r="J18" s="34">
        <v>80000</v>
      </c>
      <c r="K18" s="34">
        <v>3.1</v>
      </c>
      <c r="L18" s="34">
        <v>3</v>
      </c>
      <c r="M18" s="34">
        <v>8.6999999999999993</v>
      </c>
      <c r="N18" s="34">
        <v>6800</v>
      </c>
      <c r="O18" s="34">
        <v>10</v>
      </c>
      <c r="P18" s="34">
        <v>14000</v>
      </c>
      <c r="Q18" s="34">
        <v>250</v>
      </c>
      <c r="R18" s="34">
        <v>0.1</v>
      </c>
      <c r="S18" s="34">
        <v>2.2000000000000002</v>
      </c>
      <c r="T18" s="34">
        <v>4.7</v>
      </c>
      <c r="U18" s="34">
        <v>5400</v>
      </c>
      <c r="V18" s="34">
        <v>0.76</v>
      </c>
      <c r="W18" s="34">
        <v>0.5</v>
      </c>
      <c r="X18" s="34">
        <v>27000</v>
      </c>
      <c r="Y18" s="34" t="s">
        <v>24</v>
      </c>
      <c r="Z18" s="34">
        <v>8.1</v>
      </c>
      <c r="AA18" s="34">
        <v>44</v>
      </c>
      <c r="AB18" s="59">
        <f t="shared" si="0"/>
        <v>16.568859999999997</v>
      </c>
      <c r="AC18" s="60">
        <f t="shared" si="1"/>
        <v>5.2700000000000004E-2</v>
      </c>
      <c r="AD18" s="62">
        <f t="shared" si="2"/>
        <v>0.56886000000000003</v>
      </c>
      <c r="AE18" s="62">
        <f t="shared" si="3"/>
        <v>16</v>
      </c>
    </row>
    <row r="19" spans="1:32" x14ac:dyDescent="0.2">
      <c r="A19" s="1" t="s">
        <v>40</v>
      </c>
      <c r="B19" s="1">
        <v>176.63310000000001</v>
      </c>
      <c r="C19" s="31">
        <v>42242.333333333336</v>
      </c>
      <c r="D19" s="34">
        <v>1400</v>
      </c>
      <c r="E19" s="34">
        <v>0.5</v>
      </c>
      <c r="F19" s="34">
        <v>0.87</v>
      </c>
      <c r="G19" s="34">
        <v>120</v>
      </c>
      <c r="H19" s="34">
        <v>0.25</v>
      </c>
      <c r="I19" s="34">
        <v>0.25</v>
      </c>
      <c r="J19" s="34">
        <v>140000</v>
      </c>
      <c r="K19" s="34">
        <v>0.5</v>
      </c>
      <c r="L19" s="34">
        <v>0.6</v>
      </c>
      <c r="M19" s="34">
        <v>2.7</v>
      </c>
      <c r="N19" s="34">
        <v>1100</v>
      </c>
      <c r="O19" s="34">
        <v>2.1</v>
      </c>
      <c r="P19" s="34">
        <v>21000</v>
      </c>
      <c r="Q19" s="34">
        <v>340</v>
      </c>
      <c r="R19" s="34">
        <v>0.1</v>
      </c>
      <c r="S19" s="34">
        <v>2</v>
      </c>
      <c r="T19" s="34">
        <v>1.5</v>
      </c>
      <c r="U19" s="34">
        <v>4000</v>
      </c>
      <c r="V19" s="34">
        <v>0.5</v>
      </c>
      <c r="W19" s="34">
        <v>0.5</v>
      </c>
      <c r="X19" s="34">
        <v>69000</v>
      </c>
      <c r="Y19" s="34">
        <v>0.5</v>
      </c>
      <c r="Z19" s="34">
        <v>1.7</v>
      </c>
      <c r="AA19" s="34">
        <v>11</v>
      </c>
      <c r="AB19" s="59">
        <f t="shared" si="0"/>
        <v>2.9855699999999996</v>
      </c>
      <c r="AC19" s="60">
        <f t="shared" si="1"/>
        <v>1.3699999999999999E-2</v>
      </c>
      <c r="AD19" s="62">
        <f t="shared" si="2"/>
        <v>0.48557</v>
      </c>
      <c r="AE19" s="62">
        <f t="shared" si="3"/>
        <v>2.5</v>
      </c>
    </row>
    <row r="20" spans="1:32" x14ac:dyDescent="0.2">
      <c r="A20" s="1" t="s">
        <v>41</v>
      </c>
      <c r="B20" s="1">
        <v>176.63310000000001</v>
      </c>
      <c r="C20" s="31">
        <v>42243.354166666664</v>
      </c>
      <c r="D20" s="34">
        <v>120000</v>
      </c>
      <c r="E20" s="34">
        <v>4</v>
      </c>
      <c r="F20" s="34">
        <v>3.8</v>
      </c>
      <c r="G20" s="34">
        <v>200</v>
      </c>
      <c r="H20" s="34">
        <v>9.1</v>
      </c>
      <c r="I20" s="34">
        <v>1.3</v>
      </c>
      <c r="J20" s="34">
        <v>250000</v>
      </c>
      <c r="K20" s="34">
        <v>10</v>
      </c>
      <c r="L20" s="34">
        <v>44</v>
      </c>
      <c r="M20" s="34">
        <v>62</v>
      </c>
      <c r="N20" s="34">
        <v>110000</v>
      </c>
      <c r="O20" s="34">
        <v>43</v>
      </c>
      <c r="P20" s="34">
        <v>54000</v>
      </c>
      <c r="Q20" s="34">
        <v>3300</v>
      </c>
      <c r="R20" s="34">
        <v>0.37</v>
      </c>
      <c r="S20" s="34">
        <v>12</v>
      </c>
      <c r="T20" s="34">
        <v>48</v>
      </c>
      <c r="U20" s="34">
        <v>25000</v>
      </c>
      <c r="V20" s="34">
        <v>2.5</v>
      </c>
      <c r="W20" s="34">
        <v>2.5</v>
      </c>
      <c r="X20" s="34">
        <v>86000</v>
      </c>
      <c r="Y20" s="34">
        <v>2.5</v>
      </c>
      <c r="Z20" s="34">
        <v>39</v>
      </c>
      <c r="AA20" s="34">
        <v>180</v>
      </c>
      <c r="AB20" s="59">
        <f t="shared" si="0"/>
        <v>233.96407000000002</v>
      </c>
      <c r="AC20" s="60">
        <f t="shared" si="1"/>
        <v>0.24199999999999999</v>
      </c>
      <c r="AD20" s="62">
        <f t="shared" si="2"/>
        <v>3.9640699999999995</v>
      </c>
      <c r="AE20" s="62">
        <f t="shared" si="3"/>
        <v>230</v>
      </c>
    </row>
    <row r="21" spans="1:32" x14ac:dyDescent="0.2">
      <c r="A21" s="1" t="s">
        <v>42</v>
      </c>
      <c r="B21" s="1">
        <v>176.63310000000001</v>
      </c>
      <c r="C21" s="31">
        <v>42244.340277777781</v>
      </c>
      <c r="D21" s="34">
        <v>7100</v>
      </c>
      <c r="E21" s="34">
        <v>0.5</v>
      </c>
      <c r="F21" s="34">
        <v>2.2999999999999998</v>
      </c>
      <c r="G21" s="34">
        <v>190</v>
      </c>
      <c r="H21" s="34">
        <v>0.32</v>
      </c>
      <c r="I21" s="34">
        <v>0.25</v>
      </c>
      <c r="J21" s="34">
        <v>130000</v>
      </c>
      <c r="K21" s="34">
        <v>2.5</v>
      </c>
      <c r="L21" s="34">
        <v>2.2000000000000002</v>
      </c>
      <c r="M21" s="34">
        <v>6.7</v>
      </c>
      <c r="N21" s="34">
        <v>5300</v>
      </c>
      <c r="O21" s="34">
        <v>7.2</v>
      </c>
      <c r="P21" s="34">
        <v>23000</v>
      </c>
      <c r="Q21" s="34">
        <v>380</v>
      </c>
      <c r="R21" s="34">
        <v>0.1</v>
      </c>
      <c r="S21" s="34">
        <v>2.2000000000000002</v>
      </c>
      <c r="T21" s="34">
        <v>4</v>
      </c>
      <c r="U21" s="34">
        <v>6100</v>
      </c>
      <c r="V21" s="34">
        <v>0.55000000000000004</v>
      </c>
      <c r="W21" s="34">
        <v>0.5</v>
      </c>
      <c r="X21" s="34">
        <v>77000</v>
      </c>
      <c r="Y21" s="34" t="s">
        <v>24</v>
      </c>
      <c r="Z21" s="34">
        <v>6.6</v>
      </c>
      <c r="AA21" s="34">
        <v>29</v>
      </c>
      <c r="AB21" s="59">
        <f t="shared" si="0"/>
        <v>13.034920000000001</v>
      </c>
      <c r="AC21" s="60">
        <f t="shared" si="1"/>
        <v>3.5700000000000003E-2</v>
      </c>
      <c r="AD21" s="62">
        <f t="shared" si="2"/>
        <v>0.63492000000000004</v>
      </c>
      <c r="AE21" s="62">
        <f t="shared" si="3"/>
        <v>12.4</v>
      </c>
    </row>
    <row r="22" spans="1:32" x14ac:dyDescent="0.2">
      <c r="A22" s="34" t="s">
        <v>43</v>
      </c>
      <c r="B22" s="34">
        <v>190.23760000000001</v>
      </c>
      <c r="C22" s="57">
        <v>42242.40625</v>
      </c>
      <c r="D22" s="34">
        <v>180</v>
      </c>
      <c r="E22" s="34">
        <v>0.5</v>
      </c>
      <c r="F22" s="34">
        <v>0.5</v>
      </c>
      <c r="G22" s="34">
        <v>100</v>
      </c>
      <c r="H22" s="34">
        <v>0.25</v>
      </c>
      <c r="I22" s="34">
        <v>0.25</v>
      </c>
      <c r="J22" s="34">
        <v>110000</v>
      </c>
      <c r="K22" s="34">
        <v>0.5</v>
      </c>
      <c r="L22" s="34">
        <v>0.5</v>
      </c>
      <c r="M22" s="34">
        <v>1.6</v>
      </c>
      <c r="N22" s="34">
        <v>130</v>
      </c>
      <c r="O22" s="34">
        <v>0.51</v>
      </c>
      <c r="P22" s="34">
        <v>16000</v>
      </c>
      <c r="Q22" s="34">
        <v>43</v>
      </c>
      <c r="R22" s="34">
        <v>0.1</v>
      </c>
      <c r="S22" s="34">
        <v>2.1</v>
      </c>
      <c r="T22" s="34">
        <v>0.94</v>
      </c>
      <c r="U22" s="34">
        <v>3200</v>
      </c>
      <c r="V22" s="34">
        <v>0.5</v>
      </c>
      <c r="W22" s="34">
        <v>0.5</v>
      </c>
      <c r="X22" s="34">
        <v>46000</v>
      </c>
      <c r="Y22" s="34">
        <v>0.5</v>
      </c>
      <c r="Z22" s="34">
        <v>1</v>
      </c>
      <c r="AA22" s="34">
        <v>3.7</v>
      </c>
      <c r="AB22" s="62">
        <f t="shared" si="0"/>
        <v>0.46695000000000003</v>
      </c>
      <c r="AC22" s="63">
        <f t="shared" si="1"/>
        <v>5.3000000000000009E-3</v>
      </c>
      <c r="AD22" s="63">
        <f t="shared" si="2"/>
        <v>0.15694999999999998</v>
      </c>
      <c r="AE22" s="62">
        <f t="shared" si="3"/>
        <v>0.31</v>
      </c>
      <c r="AF22" s="9"/>
    </row>
    <row r="23" spans="1:32" s="9" customFormat="1" x14ac:dyDescent="0.2">
      <c r="A23" s="36" t="s">
        <v>44</v>
      </c>
      <c r="B23" s="36">
        <v>190.23760000000001</v>
      </c>
      <c r="C23" s="37">
        <v>42243.430555555555</v>
      </c>
      <c r="D23" s="36">
        <v>220000</v>
      </c>
      <c r="E23" s="36" t="s">
        <v>24</v>
      </c>
      <c r="F23" s="36">
        <v>4.3</v>
      </c>
      <c r="G23" s="36">
        <v>330</v>
      </c>
      <c r="H23" s="36">
        <v>17</v>
      </c>
      <c r="I23" s="36">
        <v>2.6</v>
      </c>
      <c r="J23" s="36">
        <v>360000</v>
      </c>
      <c r="K23" s="36">
        <v>6.7</v>
      </c>
      <c r="L23" s="36">
        <v>86</v>
      </c>
      <c r="M23" s="36">
        <v>73</v>
      </c>
      <c r="N23" s="36">
        <v>200000</v>
      </c>
      <c r="O23" s="36">
        <v>60</v>
      </c>
      <c r="P23" s="36">
        <v>77000</v>
      </c>
      <c r="Q23" s="36">
        <v>6900</v>
      </c>
      <c r="R23" s="36">
        <v>0.69</v>
      </c>
      <c r="S23" s="36" t="s">
        <v>24</v>
      </c>
      <c r="T23" s="36">
        <v>84</v>
      </c>
      <c r="U23" s="36">
        <v>39000</v>
      </c>
      <c r="V23" s="36">
        <v>2.5</v>
      </c>
      <c r="W23" s="36">
        <v>2.5</v>
      </c>
      <c r="X23" s="36">
        <v>50000</v>
      </c>
      <c r="Y23" s="36">
        <v>2.5</v>
      </c>
      <c r="Z23" s="36">
        <v>44</v>
      </c>
      <c r="AA23" s="36">
        <v>310</v>
      </c>
      <c r="AB23" s="41">
        <f t="shared" si="0"/>
        <v>427.92579000000001</v>
      </c>
      <c r="AC23" s="39">
        <f t="shared" si="1"/>
        <v>0.38300000000000001</v>
      </c>
      <c r="AD23" s="39">
        <f t="shared" si="2"/>
        <v>7.9257900000000001</v>
      </c>
      <c r="AE23" s="38">
        <f t="shared" si="3"/>
        <v>420</v>
      </c>
      <c r="AF23" s="40" t="s">
        <v>97</v>
      </c>
    </row>
    <row r="24" spans="1:32" x14ac:dyDescent="0.2">
      <c r="A24" s="34" t="s">
        <v>45</v>
      </c>
      <c r="B24" s="34">
        <v>190.23760000000001</v>
      </c>
      <c r="C24" s="57">
        <v>42244.416666666664</v>
      </c>
      <c r="D24" s="34">
        <v>7000</v>
      </c>
      <c r="E24" s="34">
        <v>0.5</v>
      </c>
      <c r="F24" s="34">
        <v>3</v>
      </c>
      <c r="G24" s="34">
        <v>250</v>
      </c>
      <c r="H24" s="34">
        <v>0.47</v>
      </c>
      <c r="I24" s="34">
        <v>0.25</v>
      </c>
      <c r="J24" s="34">
        <v>96000</v>
      </c>
      <c r="K24" s="34">
        <v>3.6</v>
      </c>
      <c r="L24" s="34">
        <v>3.1</v>
      </c>
      <c r="M24" s="34">
        <v>9.4</v>
      </c>
      <c r="N24" s="34">
        <v>6600</v>
      </c>
      <c r="O24" s="34">
        <v>10</v>
      </c>
      <c r="P24" s="34">
        <v>14000</v>
      </c>
      <c r="Q24" s="34">
        <v>280</v>
      </c>
      <c r="R24" s="34">
        <v>0.1</v>
      </c>
      <c r="S24" s="34">
        <v>1.9</v>
      </c>
      <c r="T24" s="34">
        <v>4.9000000000000004</v>
      </c>
      <c r="U24" s="34">
        <v>5000</v>
      </c>
      <c r="V24" s="34">
        <v>0.53</v>
      </c>
      <c r="W24" s="34">
        <v>0.5</v>
      </c>
      <c r="X24" s="34">
        <v>34000</v>
      </c>
      <c r="Y24" s="34" t="s">
        <v>24</v>
      </c>
      <c r="Z24" s="34">
        <v>9.5</v>
      </c>
      <c r="AA24" s="34">
        <v>42</v>
      </c>
      <c r="AB24" s="59">
        <f t="shared" si="0"/>
        <v>14.219749999999999</v>
      </c>
      <c r="AC24" s="63">
        <f t="shared" si="1"/>
        <v>5.1400000000000001E-2</v>
      </c>
      <c r="AD24" s="63">
        <f t="shared" si="2"/>
        <v>0.61974999999999991</v>
      </c>
      <c r="AE24" s="62">
        <f t="shared" si="3"/>
        <v>13.6</v>
      </c>
      <c r="AF24" s="9"/>
    </row>
    <row r="25" spans="1:32" x14ac:dyDescent="0.2">
      <c r="A25" s="1" t="s">
        <v>46</v>
      </c>
      <c r="B25" s="1">
        <v>196.1302</v>
      </c>
      <c r="C25" s="31">
        <v>42242.440972222219</v>
      </c>
      <c r="D25" s="34">
        <v>2100</v>
      </c>
      <c r="E25" s="34">
        <v>0.5</v>
      </c>
      <c r="F25" s="34">
        <v>1.8</v>
      </c>
      <c r="G25" s="34">
        <v>140</v>
      </c>
      <c r="H25" s="34">
        <v>0.25</v>
      </c>
      <c r="I25" s="34">
        <v>0.25</v>
      </c>
      <c r="J25" s="34">
        <v>44000</v>
      </c>
      <c r="K25" s="34">
        <v>1.8</v>
      </c>
      <c r="L25" s="34">
        <v>1.4</v>
      </c>
      <c r="M25" s="34">
        <v>4.3</v>
      </c>
      <c r="N25" s="34">
        <v>2200</v>
      </c>
      <c r="O25" s="34">
        <v>2.4</v>
      </c>
      <c r="P25" s="34">
        <v>6900</v>
      </c>
      <c r="Q25" s="34">
        <v>95</v>
      </c>
      <c r="R25" s="34">
        <v>0.1</v>
      </c>
      <c r="S25" s="34">
        <v>1.3</v>
      </c>
      <c r="T25" s="34">
        <v>2.2999999999999998</v>
      </c>
      <c r="U25" s="34">
        <v>2800</v>
      </c>
      <c r="V25" s="34">
        <v>0.5</v>
      </c>
      <c r="W25" s="34">
        <v>0.5</v>
      </c>
      <c r="X25" s="34">
        <v>23000</v>
      </c>
      <c r="Y25" s="34">
        <v>0.5</v>
      </c>
      <c r="Z25" s="34">
        <v>5.6</v>
      </c>
      <c r="AA25" s="34">
        <v>11</v>
      </c>
      <c r="AB25" s="59">
        <f t="shared" si="0"/>
        <v>4.5695000000000014</v>
      </c>
      <c r="AC25" s="60">
        <f t="shared" si="1"/>
        <v>1.5300000000000001E-2</v>
      </c>
      <c r="AD25" s="62">
        <f t="shared" si="2"/>
        <v>0.26950000000000007</v>
      </c>
      <c r="AE25" s="62">
        <f t="shared" si="3"/>
        <v>4.3</v>
      </c>
    </row>
    <row r="26" spans="1:32" x14ac:dyDescent="0.2">
      <c r="A26" s="1" t="s">
        <v>47</v>
      </c>
      <c r="B26" s="1">
        <v>196.1302</v>
      </c>
      <c r="C26" s="31">
        <v>42243.46875</v>
      </c>
      <c r="D26" s="34">
        <v>200000</v>
      </c>
      <c r="E26" s="34" t="s">
        <v>24</v>
      </c>
      <c r="F26" s="34">
        <v>3.8</v>
      </c>
      <c r="G26" s="34">
        <v>650</v>
      </c>
      <c r="H26" s="34">
        <v>15</v>
      </c>
      <c r="I26" s="34">
        <v>1.5</v>
      </c>
      <c r="J26" s="34">
        <v>230000</v>
      </c>
      <c r="K26" s="34">
        <v>7.6</v>
      </c>
      <c r="L26" s="34">
        <v>67</v>
      </c>
      <c r="M26" s="34">
        <v>99</v>
      </c>
      <c r="N26" s="34">
        <v>190000</v>
      </c>
      <c r="O26" s="34">
        <v>61</v>
      </c>
      <c r="P26" s="34">
        <v>61000</v>
      </c>
      <c r="Q26" s="34">
        <v>4900</v>
      </c>
      <c r="R26" s="34">
        <v>0.55000000000000004</v>
      </c>
      <c r="S26" s="34" t="s">
        <v>24</v>
      </c>
      <c r="T26" s="34">
        <v>69</v>
      </c>
      <c r="U26" s="34">
        <v>32000</v>
      </c>
      <c r="V26" s="34">
        <v>2.5</v>
      </c>
      <c r="W26" s="34">
        <v>2.5</v>
      </c>
      <c r="X26" s="34">
        <v>80000</v>
      </c>
      <c r="Y26" s="34">
        <v>2.5</v>
      </c>
      <c r="Z26" s="34">
        <v>46</v>
      </c>
      <c r="AA26" s="34">
        <v>300</v>
      </c>
      <c r="AB26" s="59">
        <f t="shared" si="0"/>
        <v>396.22795000000002</v>
      </c>
      <c r="AC26" s="60">
        <f t="shared" si="1"/>
        <v>0.39900000000000002</v>
      </c>
      <c r="AD26" s="62">
        <f t="shared" si="2"/>
        <v>6.2279499999999999</v>
      </c>
      <c r="AE26" s="62">
        <f t="shared" si="3"/>
        <v>390</v>
      </c>
    </row>
    <row r="27" spans="1:32" x14ac:dyDescent="0.2">
      <c r="A27" s="1" t="s">
        <v>48</v>
      </c>
      <c r="B27" s="1">
        <v>196.1302</v>
      </c>
      <c r="C27" s="31">
        <v>42244.444444444445</v>
      </c>
      <c r="D27" s="34">
        <v>140000</v>
      </c>
      <c r="E27" s="34">
        <v>2.5</v>
      </c>
      <c r="F27" s="34">
        <v>7.1</v>
      </c>
      <c r="G27" s="34">
        <v>3000</v>
      </c>
      <c r="H27" s="34">
        <v>11</v>
      </c>
      <c r="I27" s="34">
        <v>1.8</v>
      </c>
      <c r="J27" s="34">
        <v>180000</v>
      </c>
      <c r="K27" s="34">
        <v>91</v>
      </c>
      <c r="L27" s="34">
        <v>77</v>
      </c>
      <c r="M27" s="34">
        <v>210</v>
      </c>
      <c r="N27" s="34">
        <v>120000</v>
      </c>
      <c r="O27" s="34">
        <v>120</v>
      </c>
      <c r="P27" s="34">
        <v>51000</v>
      </c>
      <c r="Q27" s="34">
        <v>4100</v>
      </c>
      <c r="R27" s="34">
        <v>0.37</v>
      </c>
      <c r="S27" s="34">
        <v>2.5</v>
      </c>
      <c r="T27" s="34">
        <v>120</v>
      </c>
      <c r="U27" s="34">
        <v>26000</v>
      </c>
      <c r="V27" s="34">
        <v>2.8</v>
      </c>
      <c r="W27" s="34">
        <v>2.5</v>
      </c>
      <c r="X27" s="34">
        <v>52000</v>
      </c>
      <c r="Y27" s="34" t="s">
        <v>24</v>
      </c>
      <c r="Z27" s="34">
        <v>140</v>
      </c>
      <c r="AA27" s="34">
        <v>650</v>
      </c>
      <c r="AB27" s="59">
        <f t="shared" si="0"/>
        <v>268.53856999999999</v>
      </c>
      <c r="AC27" s="60">
        <f t="shared" si="1"/>
        <v>0.86</v>
      </c>
      <c r="AD27" s="62">
        <f t="shared" si="2"/>
        <v>8.53857</v>
      </c>
      <c r="AE27" s="62">
        <f t="shared" si="3"/>
        <v>260</v>
      </c>
    </row>
    <row r="28" spans="1:32" x14ac:dyDescent="0.2">
      <c r="A28" s="1" t="s">
        <v>49</v>
      </c>
      <c r="B28" s="1">
        <v>196.9513</v>
      </c>
      <c r="C28" s="31">
        <v>42242.479166666664</v>
      </c>
      <c r="D28" s="34">
        <v>4600</v>
      </c>
      <c r="E28" s="34">
        <v>0.4</v>
      </c>
      <c r="F28" s="34">
        <v>1.8</v>
      </c>
      <c r="G28" s="34">
        <v>120</v>
      </c>
      <c r="H28" s="34">
        <v>0.2</v>
      </c>
      <c r="I28" s="34">
        <v>4.2999999999999997E-2</v>
      </c>
      <c r="J28" s="34">
        <v>44000</v>
      </c>
      <c r="K28" s="34">
        <v>2.6</v>
      </c>
      <c r="L28" s="34">
        <v>1.7</v>
      </c>
      <c r="M28" s="34">
        <v>5.2</v>
      </c>
      <c r="N28" s="34">
        <v>3400</v>
      </c>
      <c r="O28" s="34">
        <v>3.1</v>
      </c>
      <c r="P28" s="34">
        <v>7400</v>
      </c>
      <c r="Q28" s="34">
        <v>90</v>
      </c>
      <c r="R28" s="34">
        <v>0.08</v>
      </c>
      <c r="S28" s="34">
        <v>1.3</v>
      </c>
      <c r="T28" s="34">
        <v>3</v>
      </c>
      <c r="U28" s="34">
        <v>3600</v>
      </c>
      <c r="V28" s="34">
        <v>1.6</v>
      </c>
      <c r="W28" s="34">
        <v>0.1</v>
      </c>
      <c r="X28" s="34">
        <v>26000</v>
      </c>
      <c r="Y28" s="34">
        <v>0.1</v>
      </c>
      <c r="Z28" s="34">
        <v>7.1</v>
      </c>
      <c r="AA28" s="34">
        <v>11</v>
      </c>
      <c r="AB28" s="59">
        <f t="shared" si="0"/>
        <v>8.2493230000000004</v>
      </c>
      <c r="AC28" s="60">
        <f t="shared" si="1"/>
        <v>1.6199999999999999E-2</v>
      </c>
      <c r="AD28" s="62">
        <f t="shared" si="2"/>
        <v>0.24932300000000002</v>
      </c>
      <c r="AE28" s="62">
        <f t="shared" si="3"/>
        <v>8</v>
      </c>
    </row>
    <row r="29" spans="1:32" x14ac:dyDescent="0.2">
      <c r="A29" s="1" t="s">
        <v>50</v>
      </c>
      <c r="B29" s="1">
        <v>196.9513</v>
      </c>
      <c r="C29" s="31">
        <v>42243.510416666664</v>
      </c>
      <c r="D29" s="34">
        <v>210000</v>
      </c>
      <c r="E29" s="34">
        <v>0.4</v>
      </c>
      <c r="F29" s="34">
        <v>36</v>
      </c>
      <c r="G29" s="34">
        <v>2500</v>
      </c>
      <c r="H29" s="34">
        <v>17</v>
      </c>
      <c r="I29" s="34">
        <v>2</v>
      </c>
      <c r="J29" s="34">
        <v>180000</v>
      </c>
      <c r="K29" s="34">
        <v>110</v>
      </c>
      <c r="L29" s="34">
        <v>94</v>
      </c>
      <c r="M29" s="34">
        <v>210</v>
      </c>
      <c r="N29" s="34">
        <v>170000</v>
      </c>
      <c r="O29" s="34">
        <v>150</v>
      </c>
      <c r="P29" s="34">
        <v>60000</v>
      </c>
      <c r="Q29" s="34">
        <v>4600</v>
      </c>
      <c r="R29" s="34">
        <v>0.16</v>
      </c>
      <c r="S29" s="34">
        <v>1.8</v>
      </c>
      <c r="T29" s="34">
        <v>110</v>
      </c>
      <c r="U29" s="34">
        <v>29000</v>
      </c>
      <c r="V29" s="34">
        <v>10</v>
      </c>
      <c r="W29" s="34">
        <v>0.97</v>
      </c>
      <c r="X29" s="34">
        <v>67000</v>
      </c>
      <c r="Y29" s="34">
        <v>1.9</v>
      </c>
      <c r="Z29" s="34">
        <v>200</v>
      </c>
      <c r="AA29" s="34">
        <v>490</v>
      </c>
      <c r="AB29" s="59">
        <f t="shared" si="0"/>
        <v>388.53422999999998</v>
      </c>
      <c r="AC29" s="60">
        <f t="shared" si="1"/>
        <v>0.7</v>
      </c>
      <c r="AD29" s="62">
        <f t="shared" si="2"/>
        <v>8.5342299999999991</v>
      </c>
      <c r="AE29" s="62">
        <f t="shared" si="3"/>
        <v>380</v>
      </c>
    </row>
    <row r="30" spans="1:32" x14ac:dyDescent="0.2">
      <c r="A30" s="1" t="s">
        <v>51</v>
      </c>
      <c r="B30" s="1">
        <v>204.56660000000002</v>
      </c>
      <c r="C30" s="31">
        <v>42242.472222222219</v>
      </c>
      <c r="D30" s="34">
        <v>2200</v>
      </c>
      <c r="E30" s="34">
        <v>0.5</v>
      </c>
      <c r="F30" s="34">
        <v>1.9</v>
      </c>
      <c r="G30" s="34">
        <v>140</v>
      </c>
      <c r="H30" s="34">
        <v>0.25</v>
      </c>
      <c r="I30" s="34">
        <v>0.25</v>
      </c>
      <c r="J30" s="34">
        <v>46000</v>
      </c>
      <c r="K30" s="34">
        <v>1.9</v>
      </c>
      <c r="L30" s="34">
        <v>1.4</v>
      </c>
      <c r="M30" s="34">
        <v>4.4000000000000004</v>
      </c>
      <c r="N30" s="34">
        <v>2400</v>
      </c>
      <c r="O30" s="34">
        <v>2.5</v>
      </c>
      <c r="P30" s="34">
        <v>7000</v>
      </c>
      <c r="Q30" s="34">
        <v>95</v>
      </c>
      <c r="R30" s="34">
        <v>0.1</v>
      </c>
      <c r="S30" s="34">
        <v>1.4</v>
      </c>
      <c r="T30" s="34">
        <v>2.2999999999999998</v>
      </c>
      <c r="U30" s="34">
        <v>2800</v>
      </c>
      <c r="V30" s="34">
        <v>0.5</v>
      </c>
      <c r="W30" s="34">
        <v>0.5</v>
      </c>
      <c r="X30" s="34">
        <v>24000</v>
      </c>
      <c r="Y30" s="34">
        <v>0.5</v>
      </c>
      <c r="Z30" s="34">
        <v>6.1</v>
      </c>
      <c r="AA30" s="34">
        <v>10</v>
      </c>
      <c r="AB30" s="59">
        <f t="shared" si="0"/>
        <v>4.8695000000000013</v>
      </c>
      <c r="AC30" s="60">
        <f t="shared" si="1"/>
        <v>1.44E-2</v>
      </c>
      <c r="AD30" s="62">
        <f t="shared" si="2"/>
        <v>0.26950000000000007</v>
      </c>
      <c r="AE30" s="62">
        <f t="shared" si="3"/>
        <v>4.5999999999999996</v>
      </c>
    </row>
    <row r="31" spans="1:32" x14ac:dyDescent="0.2">
      <c r="A31" s="1" t="s">
        <v>52</v>
      </c>
      <c r="B31" s="1">
        <v>204.56660000000002</v>
      </c>
      <c r="C31" s="31">
        <v>42243.552083333336</v>
      </c>
      <c r="D31" s="34">
        <v>190000</v>
      </c>
      <c r="E31" s="34" t="s">
        <v>24</v>
      </c>
      <c r="F31" s="34">
        <v>2.5</v>
      </c>
      <c r="G31" s="34">
        <v>610</v>
      </c>
      <c r="H31" s="34">
        <v>14</v>
      </c>
      <c r="I31" s="34">
        <v>1.3</v>
      </c>
      <c r="J31" s="34">
        <v>220000</v>
      </c>
      <c r="K31" s="34">
        <v>8.1999999999999993</v>
      </c>
      <c r="L31" s="34">
        <v>61</v>
      </c>
      <c r="M31" s="34">
        <v>98</v>
      </c>
      <c r="N31" s="34">
        <v>190000</v>
      </c>
      <c r="O31" s="34">
        <v>56</v>
      </c>
      <c r="P31" s="34">
        <v>58000</v>
      </c>
      <c r="Q31" s="34">
        <v>4400</v>
      </c>
      <c r="R31" s="34">
        <v>0.56999999999999995</v>
      </c>
      <c r="S31" s="34" t="s">
        <v>24</v>
      </c>
      <c r="T31" s="34">
        <v>65</v>
      </c>
      <c r="U31" s="34">
        <v>30000</v>
      </c>
      <c r="V31" s="34">
        <v>2.5</v>
      </c>
      <c r="W31" s="34">
        <v>2.5</v>
      </c>
      <c r="X31" s="34">
        <v>86000</v>
      </c>
      <c r="Y31" s="34">
        <v>2.5</v>
      </c>
      <c r="Z31" s="34">
        <v>48</v>
      </c>
      <c r="AA31" s="34">
        <v>260</v>
      </c>
      <c r="AB31" s="59">
        <f t="shared" si="0"/>
        <v>385.63207</v>
      </c>
      <c r="AC31" s="60">
        <f t="shared" si="1"/>
        <v>0.35799999999999998</v>
      </c>
      <c r="AD31" s="62">
        <f t="shared" si="2"/>
        <v>5.6320699999999997</v>
      </c>
      <c r="AE31" s="62">
        <f t="shared" si="3"/>
        <v>380</v>
      </c>
    </row>
    <row r="32" spans="1:32" x14ac:dyDescent="0.2">
      <c r="A32" s="1" t="s">
        <v>53</v>
      </c>
      <c r="B32" s="1">
        <v>204.56660000000002</v>
      </c>
      <c r="C32" s="31">
        <v>42244.482638888891</v>
      </c>
      <c r="D32" s="34">
        <v>170000</v>
      </c>
      <c r="E32" s="34">
        <v>2.5</v>
      </c>
      <c r="F32" s="34">
        <v>6.6</v>
      </c>
      <c r="G32" s="34">
        <v>3900</v>
      </c>
      <c r="H32" s="34">
        <v>13</v>
      </c>
      <c r="I32" s="34">
        <v>2.2999999999999998</v>
      </c>
      <c r="J32" s="34">
        <v>210000</v>
      </c>
      <c r="K32" s="34">
        <v>99</v>
      </c>
      <c r="L32" s="34">
        <v>92</v>
      </c>
      <c r="M32" s="34">
        <v>230</v>
      </c>
      <c r="N32" s="34">
        <v>150000</v>
      </c>
      <c r="O32" s="34">
        <v>150</v>
      </c>
      <c r="P32" s="34">
        <v>62000</v>
      </c>
      <c r="Q32" s="34">
        <v>5000</v>
      </c>
      <c r="R32" s="34">
        <v>0.45</v>
      </c>
      <c r="S32" s="34">
        <v>2.5</v>
      </c>
      <c r="T32" s="34">
        <v>140</v>
      </c>
      <c r="U32" s="34">
        <v>31000</v>
      </c>
      <c r="V32" s="34">
        <v>5.4</v>
      </c>
      <c r="W32" s="34">
        <v>2.5</v>
      </c>
      <c r="X32" s="34">
        <v>58000</v>
      </c>
      <c r="Y32" s="34" t="s">
        <v>24</v>
      </c>
      <c r="Z32" s="34">
        <v>150</v>
      </c>
      <c r="AA32" s="34">
        <v>650</v>
      </c>
      <c r="AB32" s="59">
        <f t="shared" si="0"/>
        <v>330.44625000000008</v>
      </c>
      <c r="AC32" s="60">
        <f t="shared" si="1"/>
        <v>0.88</v>
      </c>
      <c r="AD32" s="62">
        <f t="shared" si="2"/>
        <v>10.446249999999999</v>
      </c>
      <c r="AE32" s="62">
        <f t="shared" si="3"/>
        <v>320</v>
      </c>
    </row>
    <row r="33" spans="1:31" x14ac:dyDescent="0.2">
      <c r="A33" s="1" t="s">
        <v>54</v>
      </c>
      <c r="B33" s="1">
        <v>214.51640000000003</v>
      </c>
      <c r="C33" s="31">
        <v>42242.442361111112</v>
      </c>
      <c r="D33" s="34">
        <v>3900</v>
      </c>
      <c r="E33" s="34">
        <v>0.4</v>
      </c>
      <c r="F33" s="34">
        <v>1.5</v>
      </c>
      <c r="G33" s="34">
        <v>98</v>
      </c>
      <c r="H33" s="34">
        <v>0.15</v>
      </c>
      <c r="I33" s="34">
        <v>4.2999999999999997E-2</v>
      </c>
      <c r="J33" s="34">
        <v>44000</v>
      </c>
      <c r="K33" s="34">
        <v>1.9</v>
      </c>
      <c r="L33" s="34">
        <v>1.1000000000000001</v>
      </c>
      <c r="M33" s="34">
        <v>4.2</v>
      </c>
      <c r="N33" s="34">
        <v>2600</v>
      </c>
      <c r="O33" s="34">
        <v>2</v>
      </c>
      <c r="P33" s="34">
        <v>7400</v>
      </c>
      <c r="Q33" s="34">
        <v>65</v>
      </c>
      <c r="R33" s="34">
        <v>0.08</v>
      </c>
      <c r="S33" s="34">
        <v>1.4</v>
      </c>
      <c r="T33" s="34">
        <v>2.2000000000000002</v>
      </c>
      <c r="U33" s="34">
        <v>3300</v>
      </c>
      <c r="V33" s="34">
        <v>1.7</v>
      </c>
      <c r="W33" s="34">
        <v>0.1</v>
      </c>
      <c r="X33" s="34">
        <v>29000</v>
      </c>
      <c r="Y33" s="34">
        <v>0.1</v>
      </c>
      <c r="Z33" s="34">
        <v>5.9</v>
      </c>
      <c r="AA33" s="34">
        <v>8.1999999999999993</v>
      </c>
      <c r="AB33" s="59">
        <f t="shared" si="0"/>
        <v>6.6939729999999988</v>
      </c>
      <c r="AC33" s="60">
        <f t="shared" si="1"/>
        <v>1.2399999999999998E-2</v>
      </c>
      <c r="AD33" s="62">
        <f t="shared" si="2"/>
        <v>0.19397299999999998</v>
      </c>
      <c r="AE33" s="62">
        <f t="shared" si="3"/>
        <v>6.5</v>
      </c>
    </row>
    <row r="34" spans="1:31" x14ac:dyDescent="0.2">
      <c r="A34" s="1" t="s">
        <v>55</v>
      </c>
      <c r="B34" s="1">
        <v>227.75060000000002</v>
      </c>
      <c r="C34" s="31">
        <v>42242.411805555559</v>
      </c>
      <c r="D34" s="34">
        <v>5000</v>
      </c>
      <c r="E34" s="34">
        <v>0.4</v>
      </c>
      <c r="F34" s="34">
        <v>1.7</v>
      </c>
      <c r="G34" s="34">
        <v>120</v>
      </c>
      <c r="H34" s="34">
        <v>0.22</v>
      </c>
      <c r="I34" s="34">
        <v>5.7000000000000002E-2</v>
      </c>
      <c r="J34" s="34">
        <v>49000</v>
      </c>
      <c r="K34" s="34">
        <v>2.8</v>
      </c>
      <c r="L34" s="34">
        <v>1.8</v>
      </c>
      <c r="M34" s="34">
        <v>5.8</v>
      </c>
      <c r="N34" s="34">
        <v>3600</v>
      </c>
      <c r="O34" s="34">
        <v>3.2</v>
      </c>
      <c r="P34" s="34">
        <v>8600</v>
      </c>
      <c r="Q34" s="34">
        <v>100</v>
      </c>
      <c r="R34" s="34">
        <v>0.08</v>
      </c>
      <c r="S34" s="34">
        <v>1.4</v>
      </c>
      <c r="T34" s="34">
        <v>3.1</v>
      </c>
      <c r="U34" s="34">
        <v>3800</v>
      </c>
      <c r="V34" s="34">
        <v>1.3</v>
      </c>
      <c r="W34" s="34">
        <v>0.1</v>
      </c>
      <c r="X34" s="34">
        <v>31000</v>
      </c>
      <c r="Y34" s="34">
        <v>0.1</v>
      </c>
      <c r="Z34" s="34">
        <v>7.5</v>
      </c>
      <c r="AA34" s="34">
        <v>14</v>
      </c>
      <c r="AB34" s="59">
        <f t="shared" si="0"/>
        <v>8.8635570000000001</v>
      </c>
      <c r="AC34" s="60">
        <f t="shared" si="1"/>
        <v>1.9800000000000002E-2</v>
      </c>
      <c r="AD34" s="62">
        <f t="shared" si="2"/>
        <v>0.26355700000000004</v>
      </c>
      <c r="AE34" s="62">
        <f t="shared" si="3"/>
        <v>8.6</v>
      </c>
    </row>
    <row r="35" spans="1:31" x14ac:dyDescent="0.2">
      <c r="A35" s="1" t="s">
        <v>57</v>
      </c>
      <c r="B35" s="1">
        <v>227.75060000000002</v>
      </c>
      <c r="C35" s="31">
        <v>42243.444444444445</v>
      </c>
      <c r="D35" s="34">
        <v>300000</v>
      </c>
      <c r="E35" s="34">
        <v>0.4</v>
      </c>
      <c r="F35" s="34">
        <v>59</v>
      </c>
      <c r="G35" s="34">
        <v>4700</v>
      </c>
      <c r="H35" s="34">
        <v>29</v>
      </c>
      <c r="I35" s="34">
        <v>4.5</v>
      </c>
      <c r="J35" s="34">
        <v>380000</v>
      </c>
      <c r="K35" s="34">
        <v>170</v>
      </c>
      <c r="L35" s="34">
        <v>160</v>
      </c>
      <c r="M35" s="34">
        <v>340</v>
      </c>
      <c r="N35" s="34">
        <v>280000</v>
      </c>
      <c r="O35" s="34">
        <v>280</v>
      </c>
      <c r="P35" s="34">
        <v>96000</v>
      </c>
      <c r="Q35" s="34">
        <v>9800</v>
      </c>
      <c r="R35" s="34">
        <v>0.08</v>
      </c>
      <c r="S35" s="34">
        <v>2.8</v>
      </c>
      <c r="T35" s="34">
        <v>170</v>
      </c>
      <c r="U35" s="34">
        <v>47000</v>
      </c>
      <c r="V35" s="34">
        <v>14</v>
      </c>
      <c r="W35" s="34">
        <v>1.8</v>
      </c>
      <c r="X35" s="34">
        <v>100000</v>
      </c>
      <c r="Y35" s="34">
        <v>2.9</v>
      </c>
      <c r="Z35" s="34">
        <v>300</v>
      </c>
      <c r="AA35" s="34">
        <v>940</v>
      </c>
      <c r="AB35" s="59">
        <f t="shared" si="0"/>
        <v>596.97448000000009</v>
      </c>
      <c r="AC35" s="60">
        <f t="shared" si="1"/>
        <v>1.28</v>
      </c>
      <c r="AD35" s="62">
        <f t="shared" si="2"/>
        <v>16.974479999999996</v>
      </c>
      <c r="AE35" s="62">
        <f t="shared" si="3"/>
        <v>580</v>
      </c>
    </row>
    <row r="36" spans="1:31" x14ac:dyDescent="0.2">
      <c r="A36" s="1" t="s">
        <v>56</v>
      </c>
      <c r="B36" s="1">
        <v>227.75060000000002</v>
      </c>
      <c r="C36" s="31">
        <v>42243.444444444445</v>
      </c>
      <c r="D36" s="34">
        <v>270000</v>
      </c>
      <c r="E36" s="34">
        <v>0.4</v>
      </c>
      <c r="F36" s="34">
        <v>53</v>
      </c>
      <c r="G36" s="34">
        <v>4100</v>
      </c>
      <c r="H36" s="34">
        <v>26</v>
      </c>
      <c r="I36" s="34">
        <v>4</v>
      </c>
      <c r="J36" s="34">
        <v>350000</v>
      </c>
      <c r="K36" s="34">
        <v>150</v>
      </c>
      <c r="L36" s="34">
        <v>150</v>
      </c>
      <c r="M36" s="34">
        <v>300</v>
      </c>
      <c r="N36" s="34">
        <v>250000</v>
      </c>
      <c r="O36" s="34">
        <v>250</v>
      </c>
      <c r="P36" s="34">
        <v>87000</v>
      </c>
      <c r="Q36" s="34">
        <v>8700</v>
      </c>
      <c r="R36" s="34">
        <v>9.8000000000000004E-2</v>
      </c>
      <c r="S36" s="34">
        <v>2.8</v>
      </c>
      <c r="T36" s="34">
        <v>150</v>
      </c>
      <c r="U36" s="34">
        <v>43000</v>
      </c>
      <c r="V36" s="34">
        <v>13</v>
      </c>
      <c r="W36" s="34">
        <v>1.6</v>
      </c>
      <c r="X36" s="34">
        <v>97000</v>
      </c>
      <c r="Y36" s="34">
        <v>2.7</v>
      </c>
      <c r="Z36" s="34">
        <v>280</v>
      </c>
      <c r="AA36" s="34">
        <v>830</v>
      </c>
      <c r="AB36" s="59">
        <f t="shared" si="0"/>
        <v>535.013598</v>
      </c>
      <c r="AC36" s="60">
        <f t="shared" si="1"/>
        <v>1.1299999999999999</v>
      </c>
      <c r="AD36" s="62">
        <f t="shared" si="2"/>
        <v>15.013598</v>
      </c>
      <c r="AE36" s="62">
        <f t="shared" si="3"/>
        <v>520</v>
      </c>
    </row>
    <row r="37" spans="1:31" x14ac:dyDescent="0.2">
      <c r="A37" s="1" t="s">
        <v>58</v>
      </c>
      <c r="B37" s="1">
        <v>246.4427</v>
      </c>
      <c r="C37" s="31">
        <v>42242.379166666666</v>
      </c>
      <c r="D37" s="34">
        <v>5100</v>
      </c>
      <c r="E37" s="34">
        <v>0.4</v>
      </c>
      <c r="F37" s="34">
        <v>1.8</v>
      </c>
      <c r="G37" s="34">
        <v>110</v>
      </c>
      <c r="H37" s="34">
        <v>0.22</v>
      </c>
      <c r="I37" s="34">
        <v>4.2999999999999997E-2</v>
      </c>
      <c r="J37" s="34">
        <v>51000</v>
      </c>
      <c r="K37" s="34">
        <v>2.9</v>
      </c>
      <c r="L37" s="34">
        <v>1.6</v>
      </c>
      <c r="M37" s="34">
        <v>5.7</v>
      </c>
      <c r="N37" s="34">
        <v>3500</v>
      </c>
      <c r="O37" s="34">
        <v>3.2</v>
      </c>
      <c r="P37" s="34">
        <v>9200</v>
      </c>
      <c r="Q37" s="34">
        <v>86</v>
      </c>
      <c r="R37" s="34">
        <v>0.08</v>
      </c>
      <c r="S37" s="34">
        <v>1.7</v>
      </c>
      <c r="T37" s="34">
        <v>3</v>
      </c>
      <c r="U37" s="34">
        <v>3800</v>
      </c>
      <c r="V37" s="34">
        <v>2.2000000000000002</v>
      </c>
      <c r="W37" s="34">
        <v>0.1</v>
      </c>
      <c r="X37" s="34">
        <v>34000</v>
      </c>
      <c r="Y37" s="34">
        <v>0.1</v>
      </c>
      <c r="Z37" s="34">
        <v>8</v>
      </c>
      <c r="AA37" s="34">
        <v>14</v>
      </c>
      <c r="AB37" s="59">
        <f t="shared" si="0"/>
        <v>8.8410430000000026</v>
      </c>
      <c r="AC37" s="60">
        <f t="shared" si="1"/>
        <v>1.9699999999999999E-2</v>
      </c>
      <c r="AD37" s="62">
        <f t="shared" si="2"/>
        <v>0.24104299999999998</v>
      </c>
      <c r="AE37" s="62">
        <f t="shared" si="3"/>
        <v>8.6</v>
      </c>
    </row>
    <row r="38" spans="1:31" x14ac:dyDescent="0.2">
      <c r="A38" s="1" t="s">
        <v>59</v>
      </c>
      <c r="B38" s="1">
        <v>246.4427</v>
      </c>
      <c r="C38" s="31">
        <v>42243.559027777781</v>
      </c>
      <c r="D38" s="34">
        <v>310000</v>
      </c>
      <c r="E38" s="34">
        <v>0.4</v>
      </c>
      <c r="F38" s="34">
        <v>65</v>
      </c>
      <c r="G38" s="34">
        <v>4700</v>
      </c>
      <c r="H38" s="34">
        <v>29</v>
      </c>
      <c r="I38" s="34">
        <v>4.7</v>
      </c>
      <c r="J38" s="34">
        <v>430000</v>
      </c>
      <c r="K38" s="34">
        <v>170</v>
      </c>
      <c r="L38" s="34">
        <v>160</v>
      </c>
      <c r="M38" s="34">
        <v>320</v>
      </c>
      <c r="N38" s="34">
        <v>290000</v>
      </c>
      <c r="O38" s="34">
        <v>290</v>
      </c>
      <c r="P38" s="34">
        <v>100000</v>
      </c>
      <c r="Q38" s="34">
        <v>10000</v>
      </c>
      <c r="R38" s="34">
        <v>0.39</v>
      </c>
      <c r="S38" s="34">
        <v>3.7</v>
      </c>
      <c r="T38" s="34">
        <v>180</v>
      </c>
      <c r="U38" s="34">
        <v>50000</v>
      </c>
      <c r="V38" s="34">
        <v>13</v>
      </c>
      <c r="W38" s="34">
        <v>1.8</v>
      </c>
      <c r="X38" s="34">
        <v>69000</v>
      </c>
      <c r="Y38" s="34">
        <v>2.9</v>
      </c>
      <c r="Z38" s="34">
        <v>310</v>
      </c>
      <c r="AA38" s="34">
        <v>990</v>
      </c>
      <c r="AB38" s="59">
        <f t="shared" si="0"/>
        <v>617.24089000000015</v>
      </c>
      <c r="AC38" s="60">
        <f t="shared" si="1"/>
        <v>1.31</v>
      </c>
      <c r="AD38" s="62">
        <f t="shared" si="2"/>
        <v>17.24089</v>
      </c>
      <c r="AE38" s="62">
        <f t="shared" si="3"/>
        <v>600</v>
      </c>
    </row>
    <row r="39" spans="1:31" x14ac:dyDescent="0.2">
      <c r="A39" s="1" t="s">
        <v>60</v>
      </c>
      <c r="B39" s="1">
        <v>295.9502</v>
      </c>
      <c r="C39" s="31">
        <v>42242.540277777778</v>
      </c>
      <c r="D39" s="34">
        <v>3100</v>
      </c>
      <c r="E39" s="34">
        <v>0.4</v>
      </c>
      <c r="F39" s="34">
        <v>1.6</v>
      </c>
      <c r="G39" s="34">
        <v>85</v>
      </c>
      <c r="H39" s="34">
        <v>0.15</v>
      </c>
      <c r="I39" s="34">
        <v>4.2999999999999997E-2</v>
      </c>
      <c r="J39" s="34">
        <v>51000</v>
      </c>
      <c r="K39" s="34">
        <v>1.6</v>
      </c>
      <c r="L39" s="34">
        <v>0.97</v>
      </c>
      <c r="M39" s="34">
        <v>4.2</v>
      </c>
      <c r="N39" s="34">
        <v>2100</v>
      </c>
      <c r="O39" s="34">
        <v>2</v>
      </c>
      <c r="P39" s="34">
        <v>9300</v>
      </c>
      <c r="Q39" s="34">
        <v>61</v>
      </c>
      <c r="R39" s="34">
        <v>0.08</v>
      </c>
      <c r="S39" s="34">
        <v>1.5</v>
      </c>
      <c r="T39" s="34">
        <v>2.2000000000000002</v>
      </c>
      <c r="U39" s="34">
        <v>3400</v>
      </c>
      <c r="V39" s="34">
        <v>2.5</v>
      </c>
      <c r="W39" s="34">
        <v>0.1</v>
      </c>
      <c r="X39" s="34">
        <v>35000</v>
      </c>
      <c r="Y39" s="34">
        <v>0.1</v>
      </c>
      <c r="Z39" s="34">
        <v>5.2</v>
      </c>
      <c r="AA39" s="34">
        <v>9.6</v>
      </c>
      <c r="AB39" s="59">
        <f t="shared" si="0"/>
        <v>5.3782430000000003</v>
      </c>
      <c r="AC39" s="60">
        <f t="shared" si="1"/>
        <v>1.3800000000000002E-2</v>
      </c>
      <c r="AD39" s="62">
        <f t="shared" si="2"/>
        <v>0.17824299999999998</v>
      </c>
      <c r="AE39" s="62">
        <f t="shared" si="3"/>
        <v>5.2</v>
      </c>
    </row>
    <row r="40" spans="1:31" x14ac:dyDescent="0.2">
      <c r="A40" s="1" t="s">
        <v>61</v>
      </c>
      <c r="B40" s="1">
        <v>295.9502</v>
      </c>
      <c r="C40" s="31">
        <v>42243.519444444442</v>
      </c>
      <c r="D40" s="34">
        <v>130000</v>
      </c>
      <c r="E40" s="34">
        <v>0.4</v>
      </c>
      <c r="F40" s="34">
        <v>40</v>
      </c>
      <c r="G40" s="34">
        <v>1800</v>
      </c>
      <c r="H40" s="34">
        <v>8.4</v>
      </c>
      <c r="I40" s="34">
        <v>3.6</v>
      </c>
      <c r="J40" s="34">
        <v>420000</v>
      </c>
      <c r="K40" s="34">
        <v>120</v>
      </c>
      <c r="L40" s="34">
        <v>62</v>
      </c>
      <c r="M40" s="34">
        <v>130</v>
      </c>
      <c r="N40" s="34">
        <v>130000</v>
      </c>
      <c r="O40" s="34">
        <v>120</v>
      </c>
      <c r="P40" s="34">
        <v>120000</v>
      </c>
      <c r="Q40" s="34">
        <v>3400</v>
      </c>
      <c r="R40" s="34">
        <v>0.25</v>
      </c>
      <c r="S40" s="34">
        <v>4.8</v>
      </c>
      <c r="T40" s="34">
        <v>130</v>
      </c>
      <c r="U40" s="34">
        <v>30000</v>
      </c>
      <c r="V40" s="34">
        <v>12</v>
      </c>
      <c r="W40" s="34">
        <v>0.95</v>
      </c>
      <c r="X40" s="34">
        <v>77000</v>
      </c>
      <c r="Y40" s="34">
        <v>1.7</v>
      </c>
      <c r="Z40" s="34">
        <v>210</v>
      </c>
      <c r="AA40" s="34">
        <v>480</v>
      </c>
      <c r="AB40" s="59">
        <f t="shared" si="0"/>
        <v>266.52410000000003</v>
      </c>
      <c r="AC40" s="60">
        <f t="shared" si="1"/>
        <v>0.61</v>
      </c>
      <c r="AD40" s="62">
        <f t="shared" si="2"/>
        <v>6.5240999999999998</v>
      </c>
      <c r="AE40" s="62">
        <f t="shared" si="3"/>
        <v>260</v>
      </c>
    </row>
    <row r="41" spans="1:31" x14ac:dyDescent="0.2">
      <c r="A41" s="1" t="s">
        <v>62</v>
      </c>
      <c r="B41" s="1">
        <v>333.35050000000001</v>
      </c>
      <c r="C41" s="31">
        <v>42242.507638888892</v>
      </c>
      <c r="D41" s="34">
        <v>2900</v>
      </c>
      <c r="E41" s="34">
        <v>0.4</v>
      </c>
      <c r="F41" s="34">
        <v>1.7</v>
      </c>
      <c r="G41" s="34">
        <v>93</v>
      </c>
      <c r="H41" s="34">
        <v>0.15</v>
      </c>
      <c r="I41" s="34">
        <v>8.5000000000000006E-2</v>
      </c>
      <c r="J41" s="34">
        <v>54000</v>
      </c>
      <c r="K41" s="34">
        <v>1.7</v>
      </c>
      <c r="L41" s="34">
        <v>1</v>
      </c>
      <c r="M41" s="34">
        <v>4.5</v>
      </c>
      <c r="N41" s="34">
        <v>1900</v>
      </c>
      <c r="O41" s="34">
        <v>2</v>
      </c>
      <c r="P41" s="34">
        <v>9400</v>
      </c>
      <c r="Q41" s="34">
        <v>60</v>
      </c>
      <c r="R41" s="34">
        <v>0.08</v>
      </c>
      <c r="S41" s="34">
        <v>1.8</v>
      </c>
      <c r="T41" s="34">
        <v>2.2000000000000002</v>
      </c>
      <c r="U41" s="34">
        <v>3500</v>
      </c>
      <c r="V41" s="34">
        <v>2</v>
      </c>
      <c r="W41" s="34">
        <v>0.1</v>
      </c>
      <c r="X41" s="34">
        <v>40000</v>
      </c>
      <c r="Y41" s="34">
        <v>0.1</v>
      </c>
      <c r="Z41" s="34">
        <v>5.9</v>
      </c>
      <c r="AA41" s="34">
        <v>9.1999999999999993</v>
      </c>
      <c r="AB41" s="59">
        <f t="shared" si="0"/>
        <v>4.9859150000000003</v>
      </c>
      <c r="AC41" s="60">
        <f t="shared" si="1"/>
        <v>1.3699999999999999E-2</v>
      </c>
      <c r="AD41" s="62">
        <f t="shared" si="2"/>
        <v>0.185915</v>
      </c>
      <c r="AE41" s="62">
        <f t="shared" si="3"/>
        <v>4.8</v>
      </c>
    </row>
    <row r="42" spans="1:31" x14ac:dyDescent="0.2">
      <c r="A42" s="1" t="s">
        <v>63</v>
      </c>
      <c r="B42" s="1">
        <v>333.35050000000001</v>
      </c>
      <c r="C42" s="31">
        <v>42243.486805555556</v>
      </c>
      <c r="D42" s="34">
        <v>66000</v>
      </c>
      <c r="E42" s="34">
        <v>0.4</v>
      </c>
      <c r="F42" s="34">
        <v>14</v>
      </c>
      <c r="G42" s="34">
        <v>800</v>
      </c>
      <c r="H42" s="34">
        <v>3.7</v>
      </c>
      <c r="I42" s="34">
        <v>0.95</v>
      </c>
      <c r="J42" s="34">
        <v>130000</v>
      </c>
      <c r="K42" s="34">
        <v>24</v>
      </c>
      <c r="L42" s="34">
        <v>23</v>
      </c>
      <c r="M42" s="34">
        <v>60</v>
      </c>
      <c r="N42" s="34">
        <v>45000</v>
      </c>
      <c r="O42" s="34">
        <v>49</v>
      </c>
      <c r="P42" s="34">
        <v>35000</v>
      </c>
      <c r="Q42" s="34">
        <v>2100</v>
      </c>
      <c r="R42" s="34">
        <v>0.08</v>
      </c>
      <c r="S42" s="34">
        <v>1.9</v>
      </c>
      <c r="T42" s="34">
        <v>30</v>
      </c>
      <c r="U42" s="34">
        <v>18000</v>
      </c>
      <c r="V42" s="34">
        <v>5</v>
      </c>
      <c r="W42" s="34">
        <v>0.32</v>
      </c>
      <c r="X42" s="34">
        <v>46000</v>
      </c>
      <c r="Y42" s="34">
        <v>0.68</v>
      </c>
      <c r="Z42" s="34">
        <v>69</v>
      </c>
      <c r="AA42" s="34">
        <v>180</v>
      </c>
      <c r="AB42" s="59">
        <f t="shared" si="0"/>
        <v>114.36202999999999</v>
      </c>
      <c r="AC42" s="60">
        <f t="shared" si="1"/>
        <v>0.24</v>
      </c>
      <c r="AD42" s="62">
        <f t="shared" si="2"/>
        <v>3.3620300000000003</v>
      </c>
      <c r="AE42" s="62">
        <f t="shared" si="3"/>
        <v>111</v>
      </c>
    </row>
    <row r="43" spans="1:31" x14ac:dyDescent="0.2">
      <c r="A43" s="1" t="s">
        <v>65</v>
      </c>
      <c r="B43" s="1">
        <v>345.94070000000005</v>
      </c>
      <c r="C43" s="31">
        <v>42242.465277777781</v>
      </c>
      <c r="D43" s="34">
        <v>2700</v>
      </c>
      <c r="E43" s="34">
        <v>0.4</v>
      </c>
      <c r="F43" s="34">
        <v>1.7</v>
      </c>
      <c r="G43" s="34">
        <v>85</v>
      </c>
      <c r="H43" s="34">
        <v>0.15</v>
      </c>
      <c r="I43" s="34">
        <v>4.2999999999999997E-2</v>
      </c>
      <c r="J43" s="34">
        <v>60000</v>
      </c>
      <c r="K43" s="34">
        <v>1.6</v>
      </c>
      <c r="L43" s="34">
        <v>0.82</v>
      </c>
      <c r="M43" s="34">
        <v>4</v>
      </c>
      <c r="N43" s="34">
        <v>1700</v>
      </c>
      <c r="O43" s="34">
        <v>1.7</v>
      </c>
      <c r="P43" s="34">
        <v>14000</v>
      </c>
      <c r="Q43" s="34">
        <v>52</v>
      </c>
      <c r="R43" s="34">
        <v>0.08</v>
      </c>
      <c r="S43" s="34">
        <v>1.9</v>
      </c>
      <c r="T43" s="34">
        <v>2.2999999999999998</v>
      </c>
      <c r="U43" s="34">
        <v>3600</v>
      </c>
      <c r="V43" s="34">
        <v>1.7</v>
      </c>
      <c r="W43" s="34">
        <v>0.1</v>
      </c>
      <c r="X43" s="34">
        <v>40000</v>
      </c>
      <c r="Y43" s="34">
        <v>0.1</v>
      </c>
      <c r="Z43" s="34">
        <v>5.0999999999999996</v>
      </c>
      <c r="AA43" s="34">
        <v>8.5</v>
      </c>
      <c r="AB43" s="59">
        <f t="shared" si="0"/>
        <v>4.5671930000000005</v>
      </c>
      <c r="AC43" s="60">
        <f t="shared" si="1"/>
        <v>1.2500000000000001E-2</v>
      </c>
      <c r="AD43" s="62">
        <f t="shared" si="2"/>
        <v>0.16719300000000001</v>
      </c>
      <c r="AE43" s="62">
        <f t="shared" si="3"/>
        <v>4.4000000000000004</v>
      </c>
    </row>
    <row r="44" spans="1:31" x14ac:dyDescent="0.2">
      <c r="A44" s="1" t="s">
        <v>64</v>
      </c>
      <c r="B44" s="1">
        <v>345.94070000000005</v>
      </c>
      <c r="C44" s="31">
        <v>42242.465277777781</v>
      </c>
      <c r="D44" s="34">
        <v>3000</v>
      </c>
      <c r="E44" s="34">
        <v>0.4</v>
      </c>
      <c r="F44" s="34">
        <v>1.8</v>
      </c>
      <c r="G44" s="34">
        <v>84</v>
      </c>
      <c r="H44" s="34">
        <v>0.15</v>
      </c>
      <c r="I44" s="34">
        <v>4.2999999999999997E-2</v>
      </c>
      <c r="J44" s="34">
        <v>59000</v>
      </c>
      <c r="K44" s="34">
        <v>1.4</v>
      </c>
      <c r="L44" s="34">
        <v>0.85</v>
      </c>
      <c r="M44" s="34">
        <v>4.0999999999999996</v>
      </c>
      <c r="N44" s="34">
        <v>1900</v>
      </c>
      <c r="O44" s="34">
        <v>1.8</v>
      </c>
      <c r="P44" s="34">
        <v>14000</v>
      </c>
      <c r="Q44" s="34">
        <v>55</v>
      </c>
      <c r="R44" s="34">
        <v>0.08</v>
      </c>
      <c r="S44" s="34">
        <v>1.7</v>
      </c>
      <c r="T44" s="34">
        <v>2.2000000000000002</v>
      </c>
      <c r="U44" s="34">
        <v>3700</v>
      </c>
      <c r="V44" s="34">
        <v>2.2999999999999998</v>
      </c>
      <c r="W44" s="34">
        <v>0.1</v>
      </c>
      <c r="X44" s="34">
        <v>40000</v>
      </c>
      <c r="Y44" s="34">
        <v>0.1</v>
      </c>
      <c r="Z44" s="34">
        <v>5.0999999999999996</v>
      </c>
      <c r="AA44" s="34">
        <v>7.8</v>
      </c>
      <c r="AB44" s="59">
        <f t="shared" si="0"/>
        <v>5.0689230000000016</v>
      </c>
      <c r="AC44" s="60">
        <f t="shared" si="1"/>
        <v>1.1899999999999999E-2</v>
      </c>
      <c r="AD44" s="62">
        <f t="shared" si="2"/>
        <v>0.16892299999999999</v>
      </c>
      <c r="AE44" s="62">
        <f t="shared" si="3"/>
        <v>4.9000000000000004</v>
      </c>
    </row>
    <row r="45" spans="1:31" x14ac:dyDescent="0.2">
      <c r="A45" s="1" t="s">
        <v>66</v>
      </c>
      <c r="B45" s="1">
        <v>345.94070000000005</v>
      </c>
      <c r="C45" s="31">
        <v>42243.451388888891</v>
      </c>
      <c r="D45" s="34">
        <v>15000</v>
      </c>
      <c r="E45" s="34">
        <v>0.4</v>
      </c>
      <c r="F45" s="34">
        <v>4.8</v>
      </c>
      <c r="G45" s="34">
        <v>150</v>
      </c>
      <c r="H45" s="34">
        <v>0.76</v>
      </c>
      <c r="I45" s="34">
        <v>9.9000000000000005E-2</v>
      </c>
      <c r="J45" s="34">
        <v>66000</v>
      </c>
      <c r="K45" s="34">
        <v>3.8</v>
      </c>
      <c r="L45" s="34">
        <v>3.1</v>
      </c>
      <c r="M45" s="34">
        <v>9.8000000000000007</v>
      </c>
      <c r="N45" s="34">
        <v>8900</v>
      </c>
      <c r="O45" s="34">
        <v>9.1</v>
      </c>
      <c r="P45" s="34">
        <v>19000</v>
      </c>
      <c r="Q45" s="34">
        <v>230</v>
      </c>
      <c r="R45" s="34">
        <v>0.08</v>
      </c>
      <c r="S45" s="34">
        <v>2.2000000000000002</v>
      </c>
      <c r="T45" s="34">
        <v>4.5</v>
      </c>
      <c r="U45" s="34">
        <v>6900</v>
      </c>
      <c r="V45" s="34">
        <v>3.8</v>
      </c>
      <c r="W45" s="34">
        <v>0.1</v>
      </c>
      <c r="X45" s="34">
        <v>44000</v>
      </c>
      <c r="Y45" s="34">
        <v>0.15</v>
      </c>
      <c r="Z45" s="34">
        <v>18</v>
      </c>
      <c r="AA45" s="34">
        <v>30</v>
      </c>
      <c r="AB45" s="59">
        <f t="shared" si="0"/>
        <v>24.370688999999999</v>
      </c>
      <c r="AC45" s="60">
        <f t="shared" si="1"/>
        <v>3.9799999999999995E-2</v>
      </c>
      <c r="AD45" s="62">
        <f t="shared" si="2"/>
        <v>0.47068899999999997</v>
      </c>
      <c r="AE45" s="62">
        <f t="shared" si="3"/>
        <v>23.9</v>
      </c>
    </row>
    <row r="46" spans="1:31" x14ac:dyDescent="0.2">
      <c r="A46" s="1" t="s">
        <v>67</v>
      </c>
      <c r="B46" s="1">
        <v>377.7704</v>
      </c>
      <c r="C46" s="31">
        <v>42242.47152777778</v>
      </c>
      <c r="D46" s="34">
        <v>3300</v>
      </c>
      <c r="E46" s="34">
        <v>0.4</v>
      </c>
      <c r="F46" s="34">
        <v>1.8</v>
      </c>
      <c r="G46" s="34">
        <v>100</v>
      </c>
      <c r="H46" s="34">
        <v>0.15</v>
      </c>
      <c r="I46" s="34">
        <v>4.2999999999999997E-2</v>
      </c>
      <c r="J46" s="34">
        <v>60000</v>
      </c>
      <c r="K46" s="34">
        <v>1.6</v>
      </c>
      <c r="L46" s="34">
        <v>1</v>
      </c>
      <c r="M46" s="34">
        <v>4.4000000000000004</v>
      </c>
      <c r="N46" s="34">
        <v>2100</v>
      </c>
      <c r="O46" s="34">
        <v>2</v>
      </c>
      <c r="P46" s="34">
        <v>14000</v>
      </c>
      <c r="Q46" s="34">
        <v>57</v>
      </c>
      <c r="R46" s="34">
        <v>0.08</v>
      </c>
      <c r="S46" s="34">
        <v>1.9</v>
      </c>
      <c r="T46" s="34">
        <v>2.4</v>
      </c>
      <c r="U46" s="34">
        <v>3800</v>
      </c>
      <c r="V46" s="34">
        <v>2.6</v>
      </c>
      <c r="W46" s="34">
        <v>0.1</v>
      </c>
      <c r="X46" s="34">
        <v>42000</v>
      </c>
      <c r="Y46" s="34">
        <v>0.1</v>
      </c>
      <c r="Z46" s="34">
        <v>6.2</v>
      </c>
      <c r="AA46" s="34">
        <v>8.6</v>
      </c>
      <c r="AB46" s="59">
        <f t="shared" si="0"/>
        <v>5.5903730000000005</v>
      </c>
      <c r="AC46" s="60">
        <f t="shared" si="1"/>
        <v>1.2999999999999999E-2</v>
      </c>
      <c r="AD46" s="62">
        <f t="shared" si="2"/>
        <v>0.19037300000000001</v>
      </c>
      <c r="AE46" s="62">
        <f t="shared" si="3"/>
        <v>5.4</v>
      </c>
    </row>
    <row r="47" spans="1:31" x14ac:dyDescent="0.2">
      <c r="A47" s="1" t="s">
        <v>68</v>
      </c>
      <c r="B47" s="1">
        <v>377.7704</v>
      </c>
      <c r="C47" s="31">
        <v>42243.522222222222</v>
      </c>
      <c r="D47" s="34">
        <v>3400</v>
      </c>
      <c r="E47" s="34">
        <v>0.4</v>
      </c>
      <c r="F47" s="34">
        <v>1.7</v>
      </c>
      <c r="G47" s="34">
        <v>100</v>
      </c>
      <c r="H47" s="34">
        <v>0.15</v>
      </c>
      <c r="I47" s="34">
        <v>4.2999999999999997E-2</v>
      </c>
      <c r="J47" s="34">
        <v>62000</v>
      </c>
      <c r="K47" s="34">
        <v>1.7</v>
      </c>
      <c r="L47" s="34">
        <v>1.1000000000000001</v>
      </c>
      <c r="M47" s="34">
        <v>4.5999999999999996</v>
      </c>
      <c r="N47" s="34">
        <v>2300</v>
      </c>
      <c r="O47" s="34">
        <v>2.2000000000000002</v>
      </c>
      <c r="P47" s="34">
        <v>15000</v>
      </c>
      <c r="Q47" s="34">
        <v>65</v>
      </c>
      <c r="R47" s="34">
        <v>0.08</v>
      </c>
      <c r="S47" s="34">
        <v>1.8</v>
      </c>
      <c r="T47" s="34">
        <v>2.4</v>
      </c>
      <c r="U47" s="34">
        <v>4000</v>
      </c>
      <c r="V47" s="34">
        <v>2.6</v>
      </c>
      <c r="W47" s="34">
        <v>0.1</v>
      </c>
      <c r="X47" s="34">
        <v>43000</v>
      </c>
      <c r="Y47" s="34">
        <v>0.1</v>
      </c>
      <c r="Z47" s="34">
        <v>6.2</v>
      </c>
      <c r="AA47" s="34">
        <v>10</v>
      </c>
      <c r="AB47" s="59">
        <f t="shared" si="0"/>
        <v>5.9001729999999997</v>
      </c>
      <c r="AC47" s="60">
        <f t="shared" si="1"/>
        <v>1.46E-2</v>
      </c>
      <c r="AD47" s="62">
        <f t="shared" si="2"/>
        <v>0.20017299999999999</v>
      </c>
      <c r="AE47" s="62">
        <f t="shared" si="3"/>
        <v>5.7</v>
      </c>
    </row>
    <row r="48" spans="1:31" x14ac:dyDescent="0.2">
      <c r="A48" s="1" t="s">
        <v>69</v>
      </c>
      <c r="B48" s="1">
        <v>421.49800000000005</v>
      </c>
      <c r="C48" s="31">
        <v>42242.439583333333</v>
      </c>
      <c r="D48" s="34">
        <v>4200</v>
      </c>
      <c r="E48" s="34">
        <v>0.4</v>
      </c>
      <c r="F48" s="34">
        <v>1.8</v>
      </c>
      <c r="G48" s="34">
        <v>120</v>
      </c>
      <c r="H48" s="34">
        <v>0.17</v>
      </c>
      <c r="I48" s="34">
        <v>4.2999999999999997E-2</v>
      </c>
      <c r="J48" s="34">
        <v>62000</v>
      </c>
      <c r="K48" s="34">
        <v>2.2000000000000002</v>
      </c>
      <c r="L48" s="34">
        <v>1.3</v>
      </c>
      <c r="M48" s="34">
        <v>5.0999999999999996</v>
      </c>
      <c r="N48" s="34">
        <v>2700</v>
      </c>
      <c r="O48" s="34">
        <v>2.9</v>
      </c>
      <c r="P48" s="34">
        <v>14000</v>
      </c>
      <c r="Q48" s="34">
        <v>69</v>
      </c>
      <c r="R48" s="34">
        <v>0.08</v>
      </c>
      <c r="S48" s="34">
        <v>2</v>
      </c>
      <c r="T48" s="34">
        <v>2.7</v>
      </c>
      <c r="U48" s="34">
        <v>4100</v>
      </c>
      <c r="V48" s="34">
        <v>2.6</v>
      </c>
      <c r="W48" s="34">
        <v>0.1</v>
      </c>
      <c r="X48" s="34">
        <v>42000</v>
      </c>
      <c r="Y48" s="34">
        <v>0.1</v>
      </c>
      <c r="Z48" s="34">
        <v>7.8</v>
      </c>
      <c r="AA48" s="34">
        <v>11</v>
      </c>
      <c r="AB48" s="59">
        <f t="shared" si="0"/>
        <v>7.1292930000000005</v>
      </c>
      <c r="AC48" s="60">
        <f t="shared" si="1"/>
        <v>1.61E-2</v>
      </c>
      <c r="AD48" s="62">
        <f t="shared" si="2"/>
        <v>0.229293</v>
      </c>
      <c r="AE48" s="62">
        <f t="shared" si="3"/>
        <v>6.9</v>
      </c>
    </row>
    <row r="49" spans="1:31" x14ac:dyDescent="0.2">
      <c r="A49" s="1" t="s">
        <v>70</v>
      </c>
      <c r="B49" s="1">
        <v>421.49800000000005</v>
      </c>
      <c r="C49" s="31">
        <v>42243.486111111109</v>
      </c>
      <c r="D49" s="34">
        <v>11000</v>
      </c>
      <c r="E49" s="34">
        <v>0.4</v>
      </c>
      <c r="F49" s="34">
        <v>2.9</v>
      </c>
      <c r="G49" s="34">
        <v>170</v>
      </c>
      <c r="H49" s="34">
        <v>0.55000000000000004</v>
      </c>
      <c r="I49" s="34">
        <v>5.8999999999999997E-2</v>
      </c>
      <c r="J49" s="34">
        <v>130000</v>
      </c>
      <c r="K49" s="34">
        <v>9.3000000000000007</v>
      </c>
      <c r="L49" s="34">
        <v>4.8</v>
      </c>
      <c r="M49" s="34">
        <v>7.6</v>
      </c>
      <c r="N49" s="34">
        <v>6300</v>
      </c>
      <c r="O49" s="34">
        <v>5.6</v>
      </c>
      <c r="P49" s="34">
        <v>25000</v>
      </c>
      <c r="Q49" s="34">
        <v>280</v>
      </c>
      <c r="R49" s="34">
        <v>0.08</v>
      </c>
      <c r="S49" s="34">
        <v>1.7</v>
      </c>
      <c r="T49" s="34">
        <v>12</v>
      </c>
      <c r="U49" s="34">
        <v>7100</v>
      </c>
      <c r="V49" s="34">
        <v>4.7</v>
      </c>
      <c r="W49" s="34">
        <v>0.1</v>
      </c>
      <c r="X49" s="34">
        <v>46000</v>
      </c>
      <c r="Y49" s="34">
        <v>0.1</v>
      </c>
      <c r="Z49" s="34">
        <v>19</v>
      </c>
      <c r="AA49" s="34">
        <v>25</v>
      </c>
      <c r="AB49" s="59">
        <f t="shared" si="0"/>
        <v>17.843888999999997</v>
      </c>
      <c r="AC49" s="60">
        <f t="shared" si="1"/>
        <v>3.2600000000000004E-2</v>
      </c>
      <c r="AD49" s="62">
        <f t="shared" si="2"/>
        <v>0.54388900000000018</v>
      </c>
      <c r="AE49" s="62">
        <f t="shared" si="3"/>
        <v>17.3</v>
      </c>
    </row>
  </sheetData>
  <sheetProtection algorithmName="SHA-512" hashValue="cLGaDnSvT0XQ9A7g0A0Uj42Ok2aFexs8qC6Ce7k8BafRMEJqxgsWw9wYQQfPhBFPVa01gJI+qwC/u4OwJ2OqyA==" saltValue="GWnhCiNiTBYt64KSDL8QBg==" spinCount="100000" sheet="1" scenarios="1"/>
  <sortState ref="A2:AG465">
    <sortCondition ref="B2:B465"/>
  </sortState>
  <mergeCells count="2">
    <mergeCell ref="D2:AA2"/>
    <mergeCell ref="AB2:AE2"/>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Animas at Farm </vt:lpstr>
      <vt:lpstr>Prorate Animas By Flow</vt:lpstr>
      <vt:lpstr>Water Sample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mcytersk</dc:creator>
  <cp:keywords>Post event</cp:keywords>
  <cp:lastModifiedBy>K Sullivan</cp:lastModifiedBy>
  <cp:lastPrinted>2016-01-02T21:43:24Z</cp:lastPrinted>
  <dcterms:created xsi:type="dcterms:W3CDTF">2015-10-13T11:59:19Z</dcterms:created>
  <dcterms:modified xsi:type="dcterms:W3CDTF">2017-06-30T20:56:55Z</dcterms:modified>
  <cp:category>Mass movement</cp:category>
</cp:coreProperties>
</file>