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L:\Priv\AnimasRiver\ARP_DATA\DATA FOR PUBLIC DISTRIBUTION\Supporting Data Files\Report Analytical and Grahics Files\"/>
    </mc:Choice>
  </mc:AlternateContent>
  <bookViews>
    <workbookView xWindow="0" yWindow="0" windowWidth="22230" windowHeight="11550"/>
  </bookViews>
  <sheets>
    <sheet name="README" sheetId="15" r:id="rId1"/>
    <sheet name="Excess Metals Mass Transport " sheetId="9" r:id="rId2"/>
    <sheet name="Summary of Metal Concentration" sheetId="18" r:id="rId3"/>
    <sheet name="Cement" sheetId="7" r:id="rId4"/>
    <sheet name="Silverton" sheetId="6" r:id="rId5"/>
    <sheet name="Durango" sheetId="5" r:id="rId6"/>
    <sheet name="SUIT" sheetId="3" r:id="rId7"/>
    <sheet name="AnimasFarmington" sheetId="4" r:id="rId8"/>
    <sheet name="San Juan WQ results" sheetId="1" r:id="rId9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8" l="1"/>
  <c r="C24" i="18"/>
  <c r="D24" i="18"/>
  <c r="E24" i="18"/>
  <c r="F24" i="18"/>
  <c r="G24" i="18"/>
  <c r="H24" i="18"/>
  <c r="I24" i="18"/>
  <c r="B25" i="18"/>
  <c r="C25" i="18"/>
  <c r="D25" i="18"/>
  <c r="E25" i="18"/>
  <c r="F25" i="18"/>
  <c r="G25" i="18"/>
  <c r="H25" i="18"/>
  <c r="I25" i="18"/>
  <c r="B26" i="18"/>
  <c r="C26" i="18"/>
  <c r="D26" i="18"/>
  <c r="E26" i="18"/>
  <c r="F26" i="18"/>
  <c r="G26" i="18"/>
  <c r="H26" i="18"/>
  <c r="I26" i="18"/>
  <c r="B27" i="18"/>
  <c r="C27" i="18"/>
  <c r="D27" i="18"/>
  <c r="E27" i="18"/>
  <c r="F27" i="18"/>
  <c r="G27" i="18"/>
  <c r="H27" i="18"/>
  <c r="I27" i="18"/>
  <c r="B28" i="18"/>
  <c r="C28" i="18"/>
  <c r="D28" i="18"/>
  <c r="E28" i="18"/>
  <c r="F28" i="18"/>
  <c r="G28" i="18"/>
  <c r="H28" i="18"/>
  <c r="I28" i="18"/>
  <c r="B29" i="18"/>
  <c r="C29" i="18"/>
  <c r="D29" i="18"/>
  <c r="E29" i="18"/>
  <c r="F29" i="18"/>
  <c r="G29" i="18"/>
  <c r="H29" i="18"/>
  <c r="I29" i="18"/>
  <c r="I23" i="18"/>
  <c r="H23" i="18"/>
  <c r="G23" i="18"/>
  <c r="F23" i="18"/>
  <c r="E23" i="18"/>
  <c r="D23" i="18"/>
  <c r="C23" i="18"/>
  <c r="B23" i="18"/>
  <c r="C8" i="9"/>
  <c r="C9" i="9"/>
  <c r="C10" i="9"/>
  <c r="C11" i="9"/>
  <c r="C12" i="9"/>
  <c r="C13" i="9"/>
  <c r="C7" i="9"/>
  <c r="B9" i="18"/>
  <c r="C9" i="18"/>
  <c r="D9" i="18"/>
  <c r="E9" i="18"/>
  <c r="B10" i="18"/>
  <c r="C10" i="18"/>
  <c r="D10" i="18"/>
  <c r="E10" i="18"/>
  <c r="B11" i="18"/>
  <c r="C11" i="18"/>
  <c r="D11" i="18"/>
  <c r="E11" i="18"/>
  <c r="B12" i="18"/>
  <c r="C12" i="18"/>
  <c r="D12" i="18"/>
  <c r="E12" i="18"/>
  <c r="B13" i="18"/>
  <c r="C13" i="18"/>
  <c r="D13" i="18"/>
  <c r="E13" i="18"/>
  <c r="B14" i="18"/>
  <c r="C14" i="18"/>
  <c r="D14" i="18"/>
  <c r="E14" i="18"/>
  <c r="E8" i="18"/>
  <c r="D8" i="18"/>
  <c r="C8" i="18"/>
  <c r="B8" i="18"/>
  <c r="I14" i="18"/>
  <c r="H14" i="18"/>
  <c r="G14" i="18"/>
  <c r="F14" i="18"/>
  <c r="I13" i="18"/>
  <c r="H13" i="18"/>
  <c r="G13" i="18"/>
  <c r="F13" i="18"/>
  <c r="I12" i="18"/>
  <c r="H12" i="18"/>
  <c r="G12" i="18"/>
  <c r="F12" i="18"/>
  <c r="I11" i="18"/>
  <c r="H11" i="18"/>
  <c r="G11" i="18"/>
  <c r="F11" i="18"/>
  <c r="I10" i="18"/>
  <c r="H10" i="18"/>
  <c r="G10" i="18"/>
  <c r="F10" i="18"/>
  <c r="I9" i="18"/>
  <c r="H9" i="18"/>
  <c r="G9" i="18"/>
  <c r="F9" i="18"/>
  <c r="I8" i="18"/>
  <c r="H8" i="18"/>
  <c r="G8" i="18"/>
  <c r="F8" i="18"/>
  <c r="H20" i="7"/>
  <c r="H32" i="7" s="1"/>
  <c r="H21" i="7"/>
  <c r="H22" i="7"/>
  <c r="H23" i="7"/>
  <c r="H35" i="7" s="1"/>
  <c r="H24" i="7"/>
  <c r="H36" i="7" s="1"/>
  <c r="H25" i="7"/>
  <c r="H19" i="7"/>
  <c r="H7" i="7"/>
  <c r="H8" i="7"/>
  <c r="H9" i="7"/>
  <c r="H10" i="7"/>
  <c r="H11" i="7"/>
  <c r="H12" i="7"/>
  <c r="H6" i="7"/>
  <c r="H20" i="6"/>
  <c r="H33" i="6" s="1"/>
  <c r="H21" i="6"/>
  <c r="H22" i="6"/>
  <c r="H35" i="6" s="1"/>
  <c r="H23" i="6"/>
  <c r="H36" i="6" s="1"/>
  <c r="H24" i="6"/>
  <c r="H37" i="6" s="1"/>
  <c r="H25" i="6"/>
  <c r="H19" i="6"/>
  <c r="H7" i="6"/>
  <c r="H8" i="6"/>
  <c r="H9" i="6"/>
  <c r="H10" i="6"/>
  <c r="H11" i="6"/>
  <c r="H12" i="6"/>
  <c r="H6" i="6"/>
  <c r="H33" i="5"/>
  <c r="H35" i="5"/>
  <c r="H37" i="5"/>
  <c r="H25" i="5"/>
  <c r="H38" i="5" s="1"/>
  <c r="H24" i="5"/>
  <c r="H23" i="5"/>
  <c r="H36" i="5" s="1"/>
  <c r="H22" i="5"/>
  <c r="H21" i="5"/>
  <c r="H34" i="5" s="1"/>
  <c r="H20" i="5"/>
  <c r="H19" i="5"/>
  <c r="H32" i="5" s="1"/>
  <c r="H7" i="5"/>
  <c r="H8" i="5"/>
  <c r="H9" i="5"/>
  <c r="H10" i="5"/>
  <c r="H11" i="5"/>
  <c r="H12" i="5"/>
  <c r="H6" i="5"/>
  <c r="H7" i="4"/>
  <c r="H8" i="4"/>
  <c r="H9" i="4"/>
  <c r="H10" i="4"/>
  <c r="H11" i="4"/>
  <c r="H12" i="4"/>
  <c r="H6" i="4"/>
  <c r="H20" i="3"/>
  <c r="H32" i="3" s="1"/>
  <c r="H21" i="3"/>
  <c r="H33" i="3" s="1"/>
  <c r="H22" i="3"/>
  <c r="H34" i="3" s="1"/>
  <c r="H23" i="3"/>
  <c r="H35" i="3" s="1"/>
  <c r="H24" i="3"/>
  <c r="H36" i="3" s="1"/>
  <c r="H25" i="3"/>
  <c r="H37" i="3" s="1"/>
  <c r="H19" i="3"/>
  <c r="H31" i="3" s="1"/>
  <c r="H7" i="3"/>
  <c r="H8" i="3"/>
  <c r="H9" i="3"/>
  <c r="H10" i="3"/>
  <c r="H11" i="3"/>
  <c r="H12" i="3"/>
  <c r="H6" i="3"/>
  <c r="H32" i="6" l="1"/>
  <c r="H38" i="6"/>
  <c r="H34" i="6"/>
  <c r="H31" i="7"/>
  <c r="H34" i="7"/>
  <c r="H37" i="7"/>
  <c r="H33" i="7"/>
  <c r="M31" i="1" l="1"/>
  <c r="M18" i="1"/>
  <c r="M6" i="1"/>
  <c r="N7" i="4"/>
  <c r="M8" i="3"/>
  <c r="M7" i="7"/>
  <c r="N6" i="6"/>
  <c r="H7" i="1"/>
  <c r="H8" i="1"/>
  <c r="H9" i="1"/>
  <c r="H10" i="1"/>
  <c r="H11" i="1"/>
  <c r="H12" i="1"/>
  <c r="H18" i="1"/>
  <c r="H19" i="1"/>
  <c r="I19" i="1" s="1"/>
  <c r="H20" i="1"/>
  <c r="H21" i="1"/>
  <c r="H22" i="1"/>
  <c r="H23" i="1"/>
  <c r="I23" i="1" s="1"/>
  <c r="H24" i="1"/>
  <c r="I24" i="1" s="1"/>
  <c r="H31" i="1"/>
  <c r="H32" i="1"/>
  <c r="H33" i="1"/>
  <c r="H34" i="1"/>
  <c r="H35" i="1"/>
  <c r="H36" i="1"/>
  <c r="H37" i="1"/>
  <c r="H6" i="1"/>
  <c r="I6" i="1" s="1"/>
  <c r="I37" i="3" l="1"/>
  <c r="I35" i="3"/>
  <c r="I33" i="3"/>
  <c r="I31" i="3"/>
  <c r="I36" i="3"/>
  <c r="I34" i="3"/>
  <c r="I32" i="3"/>
  <c r="I22" i="3"/>
  <c r="I20" i="3"/>
  <c r="I19" i="3"/>
  <c r="I21" i="3"/>
  <c r="I25" i="3"/>
  <c r="I24" i="3"/>
  <c r="I23" i="3"/>
  <c r="I37" i="1"/>
  <c r="I13" i="9" s="1"/>
  <c r="I33" i="1"/>
  <c r="I9" i="9" s="1"/>
  <c r="I20" i="1"/>
  <c r="I22" i="1"/>
  <c r="I9" i="1"/>
  <c r="G22" i="9" s="1"/>
  <c r="I8" i="1"/>
  <c r="G9" i="9" s="1"/>
  <c r="H13" i="9"/>
  <c r="H12" i="9"/>
  <c r="I32" i="1"/>
  <c r="I35" i="1"/>
  <c r="I31" i="1"/>
  <c r="I7" i="9" s="1"/>
  <c r="I21" i="1"/>
  <c r="H22" i="9" s="1"/>
  <c r="G21" i="9"/>
  <c r="I34" i="1"/>
  <c r="I10" i="9" s="1"/>
  <c r="H8" i="9"/>
  <c r="I36" i="1"/>
  <c r="I18" i="1"/>
  <c r="I7" i="1"/>
  <c r="I12" i="1"/>
  <c r="G7" i="9"/>
  <c r="I10" i="1"/>
  <c r="I11" i="1"/>
  <c r="I8" i="4"/>
  <c r="I12" i="4"/>
  <c r="I10" i="4"/>
  <c r="I7" i="4"/>
  <c r="I9" i="4"/>
  <c r="I11" i="4"/>
  <c r="E24" i="9" l="1"/>
  <c r="E25" i="9"/>
  <c r="H11" i="9"/>
  <c r="H9" i="9"/>
  <c r="G8" i="9"/>
  <c r="G10" i="9"/>
  <c r="I8" i="9"/>
  <c r="H10" i="9"/>
  <c r="I11" i="9"/>
  <c r="G12" i="9"/>
  <c r="G13" i="9"/>
  <c r="G11" i="9"/>
  <c r="I12" i="9"/>
  <c r="I22" i="9"/>
  <c r="I21" i="9"/>
  <c r="F9" i="9"/>
  <c r="F12" i="9"/>
  <c r="F13" i="9"/>
  <c r="F8" i="9"/>
  <c r="F11" i="9"/>
  <c r="H7" i="9"/>
  <c r="H21" i="9"/>
  <c r="F10" i="9"/>
  <c r="F22" i="9"/>
  <c r="I6" i="4"/>
  <c r="I14" i="9" l="1"/>
  <c r="H14" i="9"/>
  <c r="G14" i="9"/>
  <c r="F21" i="9"/>
  <c r="F7" i="9"/>
  <c r="F14" i="9" s="1"/>
  <c r="O7" i="5" l="1"/>
  <c r="I20" i="7"/>
  <c r="I22" i="7"/>
  <c r="B10" i="9" l="1"/>
  <c r="B8" i="9"/>
  <c r="I21" i="5"/>
  <c r="I23" i="5"/>
  <c r="I25" i="5"/>
  <c r="I20" i="5"/>
  <c r="I22" i="5"/>
  <c r="I24" i="5"/>
  <c r="I19" i="5"/>
  <c r="I8" i="5"/>
  <c r="I12" i="5"/>
  <c r="I9" i="5"/>
  <c r="I6" i="5"/>
  <c r="I10" i="5"/>
  <c r="I11" i="5"/>
  <c r="I7" i="5"/>
  <c r="I24" i="7"/>
  <c r="I11" i="7"/>
  <c r="I9" i="7"/>
  <c r="I25" i="6"/>
  <c r="I10" i="6"/>
  <c r="I7" i="3"/>
  <c r="I7" i="7"/>
  <c r="I32" i="7" s="1"/>
  <c r="I21" i="6"/>
  <c r="I23" i="7"/>
  <c r="I12" i="3"/>
  <c r="I12" i="6"/>
  <c r="I8" i="6"/>
  <c r="I20" i="6"/>
  <c r="I12" i="7"/>
  <c r="I10" i="7"/>
  <c r="I8" i="7"/>
  <c r="I6" i="6"/>
  <c r="I8" i="3"/>
  <c r="I9" i="3"/>
  <c r="I11" i="3"/>
  <c r="I10" i="3"/>
  <c r="I21" i="7"/>
  <c r="I25" i="7"/>
  <c r="I9" i="6"/>
  <c r="I7" i="6"/>
  <c r="I22" i="6"/>
  <c r="I24" i="6"/>
  <c r="I23" i="6"/>
  <c r="D8" i="9" l="1"/>
  <c r="I33" i="5"/>
  <c r="D21" i="9"/>
  <c r="D7" i="9"/>
  <c r="I32" i="5"/>
  <c r="D13" i="9"/>
  <c r="I38" i="5"/>
  <c r="D22" i="9"/>
  <c r="D12" i="9"/>
  <c r="I37" i="5"/>
  <c r="I36" i="5"/>
  <c r="D11" i="9"/>
  <c r="I35" i="5"/>
  <c r="D10" i="9"/>
  <c r="D9" i="9"/>
  <c r="I34" i="5"/>
  <c r="B13" i="9"/>
  <c r="B11" i="9"/>
  <c r="B12" i="9"/>
  <c r="I33" i="7"/>
  <c r="B9" i="9"/>
  <c r="B22" i="9"/>
  <c r="I35" i="6"/>
  <c r="I34" i="6"/>
  <c r="I38" i="6"/>
  <c r="I36" i="6"/>
  <c r="I33" i="6"/>
  <c r="I37" i="7"/>
  <c r="I35" i="7"/>
  <c r="I36" i="7"/>
  <c r="I34" i="7"/>
  <c r="C22" i="9"/>
  <c r="C21" i="9"/>
  <c r="E11" i="9"/>
  <c r="E13" i="9"/>
  <c r="E12" i="9"/>
  <c r="I6" i="7"/>
  <c r="I19" i="6"/>
  <c r="I11" i="6"/>
  <c r="I37" i="6" s="1"/>
  <c r="E22" i="9"/>
  <c r="I19" i="7"/>
  <c r="I6" i="3"/>
  <c r="D24" i="9" l="1"/>
  <c r="D25" i="9"/>
  <c r="I31" i="7"/>
  <c r="B7" i="9"/>
  <c r="B25" i="9"/>
  <c r="B21" i="9"/>
  <c r="I32" i="6"/>
  <c r="C25" i="9"/>
  <c r="E9" i="9"/>
  <c r="E8" i="9"/>
  <c r="E10" i="9"/>
  <c r="E21" i="9"/>
  <c r="B24" i="9" l="1"/>
  <c r="C24" i="9"/>
  <c r="C14" i="9"/>
  <c r="D14" i="9"/>
  <c r="E7" i="9"/>
  <c r="E14" i="9" s="1"/>
  <c r="B14" i="9" l="1"/>
</calcChain>
</file>

<file path=xl/sharedStrings.xml><?xml version="1.0" encoding="utf-8"?>
<sst xmlns="http://schemas.openxmlformats.org/spreadsheetml/2006/main" count="526" uniqueCount="88">
  <si>
    <t>Metal</t>
  </si>
  <si>
    <t>Pre (ug/l)</t>
  </si>
  <si>
    <t>Post (ug/l)</t>
  </si>
  <si>
    <t>t-test p-value</t>
  </si>
  <si>
    <t>Wilcoxon p-value</t>
  </si>
  <si>
    <t>Aluminum</t>
  </si>
  <si>
    <t>&lt;0.0001</t>
  </si>
  <si>
    <t>Cadmium</t>
  </si>
  <si>
    <t>Non-Detection Bias</t>
  </si>
  <si>
    <t>Copper</t>
  </si>
  <si>
    <t>Upper SJ</t>
  </si>
  <si>
    <t>Iron</t>
  </si>
  <si>
    <t>Lead</t>
  </si>
  <si>
    <t>Manganese</t>
  </si>
  <si>
    <t>Zinc</t>
  </si>
  <si>
    <t>Middle SJ</t>
  </si>
  <si>
    <t>Lower SJ</t>
  </si>
  <si>
    <t>Cement Creek</t>
  </si>
  <si>
    <t>Durango Total</t>
  </si>
  <si>
    <t>Ave Flow (cfs)</t>
  </si>
  <si>
    <t>60 day volume (L)</t>
  </si>
  <si>
    <t>Non-Detection Bias*</t>
  </si>
  <si>
    <t>DURANGO DISSOLVED</t>
  </si>
  <si>
    <t>Net change</t>
  </si>
  <si>
    <t>Animas at Farmington</t>
  </si>
  <si>
    <t>SJ at Farmington</t>
  </si>
  <si>
    <t>SJ at Ship Rock</t>
  </si>
  <si>
    <t xml:space="preserve">Sum </t>
  </si>
  <si>
    <t>Dissolved</t>
  </si>
  <si>
    <t>Particulate</t>
  </si>
  <si>
    <t>Dissolved Al</t>
  </si>
  <si>
    <t>Particulate Al</t>
  </si>
  <si>
    <t>Dissolved Fe</t>
  </si>
  <si>
    <t>Particuate Fe</t>
  </si>
  <si>
    <t xml:space="preserve">San Juan Shiprock (RK 246) </t>
  </si>
  <si>
    <t>San Juan Bluff (RK 377)</t>
  </si>
  <si>
    <t>San Juan Farmington  (RK 204)</t>
  </si>
  <si>
    <t>&lt; 0.0001</t>
  </si>
  <si>
    <t>SJ at Four Corners</t>
  </si>
  <si>
    <t>Computing Excess Mass From GKM Post Event --Dissolved Metals in the San Juan River</t>
  </si>
  <si>
    <t>Dissolved Water Concentration</t>
  </si>
  <si>
    <t>Net Change Concentration (ug/L)</t>
  </si>
  <si>
    <t>Excess Load (kg)</t>
  </si>
  <si>
    <t>DISSOLVED WATER CONCENTRATION STATISTICS</t>
  </si>
  <si>
    <t>TOTAL WATER CONCENTRATION STATISTICS</t>
  </si>
  <si>
    <t>60-day volume (L)</t>
  </si>
  <si>
    <t>Post GKM Period Compared to Pre-Event</t>
  </si>
  <si>
    <t>Animas at Cedar Hill:</t>
  </si>
  <si>
    <t>Streamflow at nearest USGS gage</t>
  </si>
  <si>
    <t>Computing Excess Mass From GKM Post Event in the Animas River at SUIT Reservation (RK 132)</t>
  </si>
  <si>
    <t>Computing Excess Mass From GKM Post Event in the Animas River at Farmington (RK 190)</t>
  </si>
  <si>
    <t>Total</t>
  </si>
  <si>
    <t>Animas at Farmington Dissolved</t>
  </si>
  <si>
    <t>Computing Excess Mass From GKM Post Event in the Animas River at Durango (RK 94)</t>
  </si>
  <si>
    <t>Animas River at Durango</t>
  </si>
  <si>
    <t>Summary of Net Change in Dissolved and Particulate Metals Mass Post Gold King Mine Event</t>
  </si>
  <si>
    <t>Analysis is based on results of statistical comparisons of Pre- and Post Event data (Surface_Water_Fall2015_Analysis.xls)</t>
  </si>
  <si>
    <t>RK is the river distance from Gold King Mine in kilometers</t>
  </si>
  <si>
    <t>Animas River Below Silverton</t>
  </si>
  <si>
    <t>Computing Excess Mass From GKM Post Event in the Animas River Below Silverton (RK 16.4)</t>
  </si>
  <si>
    <t>Animas Below Silverton DISSOLVED</t>
  </si>
  <si>
    <t>Animas Below Silverton TOTAL</t>
  </si>
  <si>
    <t>Computing Excess Mass From GKM Post Event in Cement Creek (RK 12.5)</t>
  </si>
  <si>
    <t>Cement Creek DISSOLVED</t>
  </si>
  <si>
    <t>Cemenyt Creek TOTAL</t>
  </si>
  <si>
    <t>Cement Creek (RK 12.5)</t>
  </si>
  <si>
    <t>Animas Below Silverton (RK 16.4)</t>
  </si>
  <si>
    <t>Durango (RK 94)</t>
  </si>
  <si>
    <t>SUIT (RK 132)</t>
  </si>
  <si>
    <t>Animas Farmington (RK 190)</t>
  </si>
  <si>
    <t>San Juan Bluff  (RK 377)</t>
  </si>
  <si>
    <t>Guide to this File</t>
  </si>
  <si>
    <t>This file computes change in metals concentrations and load computed for a 60-Day period post-GKM event compared to average concentrations prior to the Gold King release.</t>
  </si>
  <si>
    <t>Average pre and post concentrations are based on the statistical comparison of loads found in:</t>
  </si>
  <si>
    <t>Surface_Water_Fall_2015_Analyses.xls</t>
  </si>
  <si>
    <t>Worksheets that contain Figure or Table from Final Report are identified by this tab color</t>
  </si>
  <si>
    <t>Guide to Location of Final Report Figures and Tables Found in this File</t>
  </si>
  <si>
    <t>Report Figure Or Table</t>
  </si>
  <si>
    <t>Worksheet</t>
  </si>
  <si>
    <t>Figure 9-34 C,D</t>
  </si>
  <si>
    <t>Excess Metals Mass Transport</t>
  </si>
  <si>
    <t>Net Change in Load (kg) in the Animas and San Juan Rivers</t>
  </si>
  <si>
    <t>Figure 9-34 A.B</t>
  </si>
  <si>
    <r>
      <t>Post-Event Dissolved Metal Concentrations (</t>
    </r>
    <r>
      <rPr>
        <b/>
        <sz val="12"/>
        <color theme="1"/>
        <rFont val="Calibri"/>
        <family val="2"/>
      </rPr>
      <t>µ</t>
    </r>
    <r>
      <rPr>
        <b/>
        <sz val="12"/>
        <color theme="1"/>
        <rFont val="Calibri"/>
        <family val="2"/>
        <scheme val="minor"/>
      </rPr>
      <t>g/L)</t>
    </r>
  </si>
  <si>
    <r>
      <t>Pre-Event Dissolved Metal Concentrations (</t>
    </r>
    <r>
      <rPr>
        <b/>
        <sz val="12"/>
        <color theme="1"/>
        <rFont val="Calibri"/>
        <family val="2"/>
      </rPr>
      <t>µ</t>
    </r>
    <r>
      <rPr>
        <b/>
        <sz val="12"/>
        <color theme="1"/>
        <rFont val="Calibri"/>
        <family val="2"/>
        <scheme val="minor"/>
      </rPr>
      <t>g/L)</t>
    </r>
  </si>
  <si>
    <t>Figure 9-34 A,B</t>
  </si>
  <si>
    <t>Summary of Metal Concentration</t>
  </si>
  <si>
    <t>The file may also contain other worksheets with data or additional figures that did not make it into the report, for informational purposes.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</si>
</sst>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00"/>
  </numFmts>
  <fonts count="22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sz val="9"/>
      <color rgb="FF000000"/>
      <name val="Calibri"/>
      <family val="2"/>
    </font>
    <font>
      <sz val="10"/>
      <color rgb="FF000000"/>
      <name val="Calibri"/>
      <family val="2"/>
    </font>
    <font>
      <b/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0"/>
      <color rgb="FF0000FF"/>
      <name val="Calibri"/>
      <family val="2"/>
      <scheme val="minor"/>
    </font>
    <font>
      <i/>
      <sz val="10"/>
      <color rgb="FF0000FF"/>
      <name val="Calibri"/>
      <family val="2"/>
    </font>
    <font>
      <b/>
      <sz val="12"/>
      <color rgb="FF0000FF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2"/>
      <color theme="1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0" tint="-0.14999847407452621"/>
        <bgColor rgb="FF000000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indexed="64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indexed="64"/>
      </bottom>
      <diagonal/>
    </border>
    <border>
      <left style="thin">
        <color rgb="FFFFFFFF"/>
      </left>
      <right/>
      <top style="thin">
        <color indexed="64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indexed="64"/>
      </bottom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 style="thin">
        <color rgb="FFFFFFFF"/>
      </right>
      <top style="thin">
        <color indexed="64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  <border>
      <left style="thin">
        <color rgb="FFFFFFFF"/>
      </left>
      <right/>
      <top style="thin">
        <color indexed="64"/>
      </top>
      <bottom/>
      <diagonal/>
    </border>
    <border>
      <left style="thin">
        <color rgb="FFFFFFFF"/>
      </left>
      <right/>
      <top/>
      <bottom style="thin">
        <color indexed="64"/>
      </bottom>
      <diagonal/>
    </border>
    <border>
      <left/>
      <right style="thin">
        <color rgb="FFFFFFFF"/>
      </right>
      <top style="thin">
        <color indexed="64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FFFFFF"/>
      </right>
      <top/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0" fillId="0" borderId="0"/>
  </cellStyleXfs>
  <cellXfs count="245">
    <xf numFmtId="0" fontId="0" fillId="0" borderId="0" xfId="0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4" fillId="3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/>
    </xf>
    <xf numFmtId="164" fontId="4" fillId="4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/>
    </xf>
    <xf numFmtId="164" fontId="4" fillId="4" borderId="0" xfId="0" applyNumberFormat="1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5" fillId="0" borderId="1" xfId="0" applyFont="1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7" fillId="0" borderId="0" xfId="0" applyFont="1"/>
    <xf numFmtId="0" fontId="10" fillId="0" borderId="0" xfId="0" applyFont="1"/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7" borderId="0" xfId="0" applyFont="1" applyFill="1" applyBorder="1" applyAlignment="1">
      <alignment horizontal="center" vertical="center"/>
    </xf>
    <xf numFmtId="0" fontId="13" fillId="8" borderId="0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13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" fontId="0" fillId="0" borderId="1" xfId="0" applyNumberFormat="1" applyBorder="1" applyAlignment="1">
      <alignment horizontal="center"/>
    </xf>
    <xf numFmtId="0" fontId="6" fillId="0" borderId="0" xfId="0" applyFont="1"/>
    <xf numFmtId="0" fontId="13" fillId="0" borderId="1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" fontId="13" fillId="0" borderId="0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9" fontId="0" fillId="0" borderId="0" xfId="1" applyFont="1" applyAlignment="1">
      <alignment horizontal="center"/>
    </xf>
    <xf numFmtId="3" fontId="0" fillId="0" borderId="0" xfId="0" applyNumberFormat="1"/>
    <xf numFmtId="0" fontId="0" fillId="0" borderId="0" xfId="0" applyAlignment="1">
      <alignment horizontal="right"/>
    </xf>
    <xf numFmtId="0" fontId="7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3" fontId="13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1" xfId="0" applyNumberFormat="1" applyBorder="1" applyAlignment="1">
      <alignment horizontal="center"/>
    </xf>
    <xf numFmtId="3" fontId="13" fillId="0" borderId="1" xfId="0" applyNumberFormat="1" applyFont="1" applyFill="1" applyBorder="1" applyAlignment="1">
      <alignment horizontal="center" vertical="center"/>
    </xf>
    <xf numFmtId="0" fontId="14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13" fillId="7" borderId="2" xfId="0" applyNumberFormat="1" applyFont="1" applyFill="1" applyBorder="1" applyAlignment="1">
      <alignment horizontal="center" vertical="center"/>
    </xf>
    <xf numFmtId="2" fontId="13" fillId="8" borderId="3" xfId="0" applyNumberFormat="1" applyFont="1" applyFill="1" applyBorder="1" applyAlignment="1">
      <alignment horizontal="center" vertical="center"/>
    </xf>
    <xf numFmtId="1" fontId="13" fillId="7" borderId="3" xfId="0" applyNumberFormat="1" applyFont="1" applyFill="1" applyBorder="1" applyAlignment="1">
      <alignment horizontal="center" vertical="center"/>
    </xf>
    <xf numFmtId="1" fontId="13" fillId="8" borderId="3" xfId="0" applyNumberFormat="1" applyFont="1" applyFill="1" applyBorder="1" applyAlignment="1">
      <alignment horizontal="center" vertical="center"/>
    </xf>
    <xf numFmtId="1" fontId="13" fillId="11" borderId="4" xfId="0" applyNumberFormat="1" applyFont="1" applyFill="1" applyBorder="1" applyAlignment="1">
      <alignment horizontal="center" vertical="center"/>
    </xf>
    <xf numFmtId="1" fontId="13" fillId="7" borderId="2" xfId="0" applyNumberFormat="1" applyFont="1" applyFill="1" applyBorder="1" applyAlignment="1">
      <alignment horizontal="center" vertical="center"/>
    </xf>
    <xf numFmtId="165" fontId="13" fillId="7" borderId="2" xfId="0" applyNumberFormat="1" applyFont="1" applyFill="1" applyBorder="1" applyAlignment="1">
      <alignment horizontal="center" vertical="center"/>
    </xf>
    <xf numFmtId="0" fontId="13" fillId="7" borderId="5" xfId="0" applyFont="1" applyFill="1" applyBorder="1" applyAlignment="1">
      <alignment horizontal="center" vertical="center"/>
    </xf>
    <xf numFmtId="0" fontId="13" fillId="8" borderId="6" xfId="0" applyFont="1" applyFill="1" applyBorder="1" applyAlignment="1">
      <alignment horizontal="center" vertical="center"/>
    </xf>
    <xf numFmtId="165" fontId="13" fillId="7" borderId="3" xfId="0" applyNumberFormat="1" applyFont="1" applyFill="1" applyBorder="1" applyAlignment="1">
      <alignment horizontal="center" vertical="center"/>
    </xf>
    <xf numFmtId="0" fontId="13" fillId="7" borderId="6" xfId="0" applyFont="1" applyFill="1" applyBorder="1" applyAlignment="1">
      <alignment horizontal="center" vertical="center"/>
    </xf>
    <xf numFmtId="2" fontId="13" fillId="11" borderId="4" xfId="0" applyNumberFormat="1" applyFont="1" applyFill="1" applyBorder="1" applyAlignment="1">
      <alignment horizontal="center" vertical="center"/>
    </xf>
    <xf numFmtId="0" fontId="13" fillId="11" borderId="7" xfId="0" applyFont="1" applyFill="1" applyBorder="1" applyAlignment="1">
      <alignment horizontal="center" vertical="center"/>
    </xf>
    <xf numFmtId="1" fontId="13" fillId="10" borderId="2" xfId="0" applyNumberFormat="1" applyFont="1" applyFill="1" applyBorder="1" applyAlignment="1">
      <alignment horizontal="center"/>
    </xf>
    <xf numFmtId="2" fontId="13" fillId="0" borderId="3" xfId="0" applyNumberFormat="1" applyFont="1" applyFill="1" applyBorder="1" applyAlignment="1">
      <alignment horizontal="center"/>
    </xf>
    <xf numFmtId="164" fontId="13" fillId="0" borderId="3" xfId="0" applyNumberFormat="1" applyFont="1" applyFill="1" applyBorder="1" applyAlignment="1">
      <alignment horizontal="center"/>
    </xf>
    <xf numFmtId="1" fontId="13" fillId="14" borderId="3" xfId="0" applyNumberFormat="1" applyFont="1" applyFill="1" applyBorder="1" applyAlignment="1">
      <alignment horizontal="center"/>
    </xf>
    <xf numFmtId="1" fontId="13" fillId="0" borderId="3" xfId="0" applyNumberFormat="1" applyFont="1" applyFill="1" applyBorder="1" applyAlignment="1">
      <alignment horizontal="center"/>
    </xf>
    <xf numFmtId="1" fontId="13" fillId="11" borderId="3" xfId="0" applyNumberFormat="1" applyFont="1" applyFill="1" applyBorder="1" applyAlignment="1">
      <alignment horizontal="center"/>
    </xf>
    <xf numFmtId="1" fontId="13" fillId="11" borderId="4" xfId="0" applyNumberFormat="1" applyFont="1" applyFill="1" applyBorder="1" applyAlignment="1">
      <alignment horizontal="center"/>
    </xf>
    <xf numFmtId="2" fontId="13" fillId="10" borderId="2" xfId="0" applyNumberFormat="1" applyFont="1" applyFill="1" applyBorder="1" applyAlignment="1">
      <alignment horizontal="center"/>
    </xf>
    <xf numFmtId="2" fontId="13" fillId="10" borderId="5" xfId="0" applyNumberFormat="1" applyFont="1" applyFill="1" applyBorder="1" applyAlignment="1">
      <alignment horizontal="center"/>
    </xf>
    <xf numFmtId="2" fontId="13" fillId="14" borderId="3" xfId="0" applyNumberFormat="1" applyFont="1" applyFill="1" applyBorder="1" applyAlignment="1">
      <alignment horizontal="center"/>
    </xf>
    <xf numFmtId="2" fontId="13" fillId="14" borderId="6" xfId="0" applyNumberFormat="1" applyFont="1" applyFill="1" applyBorder="1" applyAlignment="1">
      <alignment horizontal="center"/>
    </xf>
    <xf numFmtId="2" fontId="13" fillId="11" borderId="3" xfId="0" applyNumberFormat="1" applyFont="1" applyFill="1" applyBorder="1" applyAlignment="1">
      <alignment horizontal="center"/>
    </xf>
    <xf numFmtId="2" fontId="13" fillId="11" borderId="6" xfId="0" applyNumberFormat="1" applyFont="1" applyFill="1" applyBorder="1" applyAlignment="1">
      <alignment horizontal="center"/>
    </xf>
    <xf numFmtId="2" fontId="13" fillId="11" borderId="4" xfId="0" applyNumberFormat="1" applyFont="1" applyFill="1" applyBorder="1" applyAlignment="1">
      <alignment horizontal="center"/>
    </xf>
    <xf numFmtId="2" fontId="13" fillId="11" borderId="7" xfId="0" applyNumberFormat="1" applyFont="1" applyFill="1" applyBorder="1" applyAlignment="1">
      <alignment horizontal="center"/>
    </xf>
    <xf numFmtId="1" fontId="13" fillId="11" borderId="2" xfId="0" applyNumberFormat="1" applyFont="1" applyFill="1" applyBorder="1" applyAlignment="1">
      <alignment horizontal="center"/>
    </xf>
    <xf numFmtId="2" fontId="13" fillId="11" borderId="2" xfId="0" applyNumberFormat="1" applyFont="1" applyFill="1" applyBorder="1" applyAlignment="1">
      <alignment horizontal="center"/>
    </xf>
    <xf numFmtId="2" fontId="13" fillId="11" borderId="5" xfId="0" applyNumberFormat="1" applyFont="1" applyFill="1" applyBorder="1" applyAlignment="1">
      <alignment horizontal="center"/>
    </xf>
    <xf numFmtId="1" fontId="13" fillId="7" borderId="2" xfId="0" applyNumberFormat="1" applyFont="1" applyFill="1" applyBorder="1" applyAlignment="1">
      <alignment horizontal="center"/>
    </xf>
    <xf numFmtId="164" fontId="13" fillId="7" borderId="3" xfId="0" applyNumberFormat="1" applyFont="1" applyFill="1" applyBorder="1" applyAlignment="1">
      <alignment horizontal="center"/>
    </xf>
    <xf numFmtId="1" fontId="13" fillId="8" borderId="3" xfId="0" applyNumberFormat="1" applyFont="1" applyFill="1" applyBorder="1" applyAlignment="1">
      <alignment horizontal="center"/>
    </xf>
    <xf numFmtId="2" fontId="13" fillId="12" borderId="3" xfId="0" applyNumberFormat="1" applyFont="1" applyFill="1" applyBorder="1" applyAlignment="1">
      <alignment horizontal="center"/>
    </xf>
    <xf numFmtId="1" fontId="13" fillId="7" borderId="4" xfId="0" applyNumberFormat="1" applyFont="1" applyFill="1" applyBorder="1" applyAlignment="1">
      <alignment horizontal="center"/>
    </xf>
    <xf numFmtId="0" fontId="13" fillId="7" borderId="2" xfId="0" applyFont="1" applyFill="1" applyBorder="1" applyAlignment="1">
      <alignment horizontal="center"/>
    </xf>
    <xf numFmtId="0" fontId="13" fillId="7" borderId="5" xfId="0" applyFont="1" applyFill="1" applyBorder="1" applyAlignment="1">
      <alignment horizontal="center"/>
    </xf>
    <xf numFmtId="0" fontId="13" fillId="7" borderId="3" xfId="0" applyFont="1" applyFill="1" applyBorder="1" applyAlignment="1">
      <alignment horizontal="center"/>
    </xf>
    <xf numFmtId="0" fontId="13" fillId="7" borderId="6" xfId="0" applyFont="1" applyFill="1" applyBorder="1" applyAlignment="1">
      <alignment horizontal="center"/>
    </xf>
    <xf numFmtId="0" fontId="13" fillId="8" borderId="3" xfId="0" applyFont="1" applyFill="1" applyBorder="1" applyAlignment="1">
      <alignment horizontal="center"/>
    </xf>
    <xf numFmtId="0" fontId="13" fillId="8" borderId="6" xfId="0" applyFont="1" applyFill="1" applyBorder="1" applyAlignment="1">
      <alignment horizontal="center"/>
    </xf>
    <xf numFmtId="0" fontId="13" fillId="7" borderId="4" xfId="0" applyFont="1" applyFill="1" applyBorder="1" applyAlignment="1">
      <alignment horizontal="center"/>
    </xf>
    <xf numFmtId="3" fontId="13" fillId="8" borderId="9" xfId="0" applyNumberFormat="1" applyFont="1" applyFill="1" applyBorder="1" applyAlignment="1">
      <alignment horizontal="center" vertical="center"/>
    </xf>
    <xf numFmtId="3" fontId="13" fillId="8" borderId="10" xfId="0" applyNumberFormat="1" applyFont="1" applyFill="1" applyBorder="1" applyAlignment="1">
      <alignment horizontal="center" vertical="center"/>
    </xf>
    <xf numFmtId="3" fontId="13" fillId="7" borderId="10" xfId="0" applyNumberFormat="1" applyFont="1" applyFill="1" applyBorder="1" applyAlignment="1">
      <alignment horizontal="center" vertical="center"/>
    </xf>
    <xf numFmtId="3" fontId="13" fillId="8" borderId="11" xfId="0" applyNumberFormat="1" applyFont="1" applyFill="1" applyBorder="1" applyAlignment="1">
      <alignment horizontal="center" vertical="center"/>
    </xf>
    <xf numFmtId="2" fontId="13" fillId="8" borderId="9" xfId="0" applyNumberFormat="1" applyFont="1" applyFill="1" applyBorder="1" applyAlignment="1">
      <alignment horizontal="center" vertical="center"/>
    </xf>
    <xf numFmtId="2" fontId="13" fillId="8" borderId="12" xfId="0" applyNumberFormat="1" applyFont="1" applyFill="1" applyBorder="1" applyAlignment="1">
      <alignment horizontal="center" vertical="center"/>
    </xf>
    <xf numFmtId="2" fontId="13" fillId="8" borderId="10" xfId="0" applyNumberFormat="1" applyFont="1" applyFill="1" applyBorder="1" applyAlignment="1">
      <alignment horizontal="center" vertical="center"/>
    </xf>
    <xf numFmtId="2" fontId="13" fillId="8" borderId="8" xfId="0" applyNumberFormat="1" applyFont="1" applyFill="1" applyBorder="1" applyAlignment="1">
      <alignment horizontal="center" vertical="center"/>
    </xf>
    <xf numFmtId="166" fontId="13" fillId="7" borderId="8" xfId="0" applyNumberFormat="1" applyFont="1" applyFill="1" applyBorder="1" applyAlignment="1">
      <alignment horizontal="center" vertical="center"/>
    </xf>
    <xf numFmtId="2" fontId="13" fillId="8" borderId="11" xfId="0" applyNumberFormat="1" applyFont="1" applyFill="1" applyBorder="1" applyAlignment="1">
      <alignment horizontal="center" vertical="center"/>
    </xf>
    <xf numFmtId="2" fontId="13" fillId="8" borderId="13" xfId="0" applyNumberFormat="1" applyFont="1" applyFill="1" applyBorder="1" applyAlignment="1">
      <alignment horizontal="center" vertical="center"/>
    </xf>
    <xf numFmtId="0" fontId="3" fillId="0" borderId="0" xfId="0" applyFont="1" applyFill="1"/>
    <xf numFmtId="3" fontId="9" fillId="14" borderId="2" xfId="0" applyNumberFormat="1" applyFont="1" applyFill="1" applyBorder="1" applyAlignment="1">
      <alignment horizontal="center" vertical="center"/>
    </xf>
    <xf numFmtId="3" fontId="9" fillId="7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7" borderId="4" xfId="0" applyNumberFormat="1" applyFont="1" applyFill="1" applyBorder="1" applyAlignment="1">
      <alignment horizontal="center" vertical="center"/>
    </xf>
    <xf numFmtId="0" fontId="13" fillId="14" borderId="2" xfId="0" applyFont="1" applyFill="1" applyBorder="1" applyAlignment="1">
      <alignment horizontal="center" vertical="center"/>
    </xf>
    <xf numFmtId="0" fontId="13" fillId="14" borderId="5" xfId="0" applyFont="1" applyFill="1" applyBorder="1" applyAlignment="1">
      <alignment horizontal="center" vertical="center"/>
    </xf>
    <xf numFmtId="0" fontId="13" fillId="7" borderId="3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0" fontId="13" fillId="7" borderId="4" xfId="0" applyFont="1" applyFill="1" applyBorder="1" applyAlignment="1">
      <alignment horizontal="center" vertical="center"/>
    </xf>
    <xf numFmtId="3" fontId="9" fillId="7" borderId="2" xfId="0" applyNumberFormat="1" applyFont="1" applyFill="1" applyBorder="1" applyAlignment="1">
      <alignment horizontal="center" vertical="center"/>
    </xf>
    <xf numFmtId="3" fontId="9" fillId="7" borderId="0" xfId="0" applyNumberFormat="1" applyFont="1" applyFill="1" applyBorder="1" applyAlignment="1">
      <alignment horizontal="center" vertical="center"/>
    </xf>
    <xf numFmtId="3" fontId="9" fillId="8" borderId="0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0" fillId="0" borderId="0" xfId="0" applyAlignment="1"/>
    <xf numFmtId="164" fontId="0" fillId="0" borderId="1" xfId="0" applyNumberFormat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3" fontId="0" fillId="0" borderId="0" xfId="0" applyNumberForma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13" fillId="7" borderId="14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2" fontId="13" fillId="0" borderId="3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horizontal="center" vertical="center"/>
    </xf>
    <xf numFmtId="0" fontId="13" fillId="7" borderId="15" xfId="0" applyFont="1" applyFill="1" applyBorder="1" applyAlignment="1">
      <alignment horizontal="center" vertical="center"/>
    </xf>
    <xf numFmtId="164" fontId="13" fillId="7" borderId="3" xfId="0" applyNumberFormat="1" applyFont="1" applyFill="1" applyBorder="1" applyAlignment="1">
      <alignment horizontal="center" vertical="center"/>
    </xf>
    <xf numFmtId="0" fontId="13" fillId="9" borderId="15" xfId="0" applyFont="1" applyFill="1" applyBorder="1" applyAlignment="1">
      <alignment horizontal="center" vertical="center"/>
    </xf>
    <xf numFmtId="164" fontId="13" fillId="9" borderId="3" xfId="0" applyNumberFormat="1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2" fontId="13" fillId="7" borderId="2" xfId="0" applyNumberFormat="1" applyFont="1" applyFill="1" applyBorder="1" applyAlignment="1">
      <alignment horizontal="center" vertical="center"/>
    </xf>
    <xf numFmtId="2" fontId="13" fillId="7" borderId="5" xfId="0" applyNumberFormat="1" applyFont="1" applyFill="1" applyBorder="1" applyAlignment="1">
      <alignment horizontal="center" vertical="center"/>
    </xf>
    <xf numFmtId="2" fontId="13" fillId="7" borderId="3" xfId="0" applyNumberFormat="1" applyFont="1" applyFill="1" applyBorder="1" applyAlignment="1">
      <alignment horizontal="center" vertical="center"/>
    </xf>
    <xf numFmtId="2" fontId="13" fillId="7" borderId="6" xfId="0" applyNumberFormat="1" applyFont="1" applyFill="1" applyBorder="1" applyAlignment="1">
      <alignment horizontal="center" vertical="center"/>
    </xf>
    <xf numFmtId="2" fontId="13" fillId="9" borderId="3" xfId="0" applyNumberFormat="1" applyFont="1" applyFill="1" applyBorder="1" applyAlignment="1">
      <alignment horizontal="center" vertical="center"/>
    </xf>
    <xf numFmtId="2" fontId="13" fillId="9" borderId="6" xfId="0" applyNumberFormat="1" applyFont="1" applyFill="1" applyBorder="1" applyAlignment="1">
      <alignment horizontal="center" vertical="center"/>
    </xf>
    <xf numFmtId="0" fontId="13" fillId="8" borderId="14" xfId="0" applyFont="1" applyFill="1" applyBorder="1" applyAlignment="1">
      <alignment horizontal="center" vertical="center"/>
    </xf>
    <xf numFmtId="1" fontId="13" fillId="8" borderId="2" xfId="0" applyNumberFormat="1" applyFont="1" applyFill="1" applyBorder="1" applyAlignment="1">
      <alignment horizontal="center" vertical="center"/>
    </xf>
    <xf numFmtId="0" fontId="13" fillId="11" borderId="15" xfId="0" applyFont="1" applyFill="1" applyBorder="1" applyAlignment="1">
      <alignment horizontal="center" vertical="center"/>
    </xf>
    <xf numFmtId="164" fontId="13" fillId="11" borderId="3" xfId="0" applyNumberFormat="1" applyFont="1" applyFill="1" applyBorder="1" applyAlignment="1">
      <alignment horizontal="center" vertical="center"/>
    </xf>
    <xf numFmtId="0" fontId="13" fillId="8" borderId="15" xfId="0" applyFont="1" applyFill="1" applyBorder="1" applyAlignment="1">
      <alignment horizontal="center" vertical="center"/>
    </xf>
    <xf numFmtId="164" fontId="13" fillId="8" borderId="3" xfId="0" applyNumberFormat="1" applyFont="1" applyFill="1" applyBorder="1" applyAlignment="1">
      <alignment horizontal="center" vertical="center"/>
    </xf>
    <xf numFmtId="0" fontId="13" fillId="8" borderId="16" xfId="0" applyFont="1" applyFill="1" applyBorder="1" applyAlignment="1">
      <alignment horizontal="center" vertical="center"/>
    </xf>
    <xf numFmtId="164" fontId="13" fillId="8" borderId="4" xfId="0" applyNumberFormat="1" applyFont="1" applyFill="1" applyBorder="1" applyAlignment="1">
      <alignment horizontal="center" vertical="center"/>
    </xf>
    <xf numFmtId="2" fontId="13" fillId="8" borderId="2" xfId="0" applyNumberFormat="1" applyFont="1" applyFill="1" applyBorder="1" applyAlignment="1">
      <alignment horizontal="center" vertical="center"/>
    </xf>
    <xf numFmtId="2" fontId="13" fillId="8" borderId="5" xfId="0" applyNumberFormat="1" applyFont="1" applyFill="1" applyBorder="1" applyAlignment="1">
      <alignment horizontal="center" vertical="center"/>
    </xf>
    <xf numFmtId="2" fontId="13" fillId="11" borderId="3" xfId="0" applyNumberFormat="1" applyFont="1" applyFill="1" applyBorder="1" applyAlignment="1">
      <alignment horizontal="center" vertical="center"/>
    </xf>
    <xf numFmtId="2" fontId="13" fillId="11" borderId="6" xfId="0" applyNumberFormat="1" applyFont="1" applyFill="1" applyBorder="1" applyAlignment="1">
      <alignment horizontal="center" vertical="center"/>
    </xf>
    <xf numFmtId="2" fontId="13" fillId="8" borderId="6" xfId="0" applyNumberFormat="1" applyFont="1" applyFill="1" applyBorder="1" applyAlignment="1">
      <alignment horizontal="center" vertical="center"/>
    </xf>
    <xf numFmtId="2" fontId="13" fillId="8" borderId="4" xfId="0" applyNumberFormat="1" applyFont="1" applyFill="1" applyBorder="1" applyAlignment="1">
      <alignment horizontal="center" vertical="center"/>
    </xf>
    <xf numFmtId="2" fontId="13" fillId="8" borderId="7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3" fontId="0" fillId="0" borderId="0" xfId="0" applyNumberFormat="1" applyFill="1"/>
    <xf numFmtId="0" fontId="0" fillId="0" borderId="1" xfId="0" applyFill="1" applyBorder="1" applyAlignment="1">
      <alignment horizontal="center" wrapText="1"/>
    </xf>
    <xf numFmtId="2" fontId="0" fillId="0" borderId="0" xfId="0" applyNumberFormat="1" applyFill="1" applyAlignment="1">
      <alignment horizontal="center"/>
    </xf>
    <xf numFmtId="0" fontId="7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1" fontId="0" fillId="0" borderId="13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8" xfId="0" applyBorder="1" applyAlignment="1">
      <alignment horizontal="center"/>
    </xf>
    <xf numFmtId="0" fontId="16" fillId="0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 vertical="center"/>
    </xf>
    <xf numFmtId="0" fontId="0" fillId="6" borderId="0" xfId="0" applyFont="1" applyFill="1" applyAlignment="1">
      <alignment horizontal="center" vertical="center"/>
    </xf>
    <xf numFmtId="0" fontId="0" fillId="6" borderId="0" xfId="0" applyFont="1" applyFill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1" fontId="0" fillId="0" borderId="0" xfId="0" applyNumberFormat="1" applyFont="1" applyAlignment="1">
      <alignment horizontal="center"/>
    </xf>
    <xf numFmtId="3" fontId="0" fillId="0" borderId="0" xfId="0" applyNumberFormat="1" applyFont="1" applyAlignment="1">
      <alignment horizontal="center"/>
    </xf>
    <xf numFmtId="1" fontId="0" fillId="0" borderId="1" xfId="0" applyNumberFormat="1" applyFont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1" fontId="0" fillId="0" borderId="0" xfId="0" applyNumberFormat="1"/>
    <xf numFmtId="0" fontId="13" fillId="10" borderId="0" xfId="0" applyFont="1" applyFill="1" applyBorder="1" applyAlignment="1">
      <alignment horizontal="center"/>
    </xf>
    <xf numFmtId="0" fontId="13" fillId="12" borderId="0" xfId="0" applyFont="1" applyFill="1" applyBorder="1" applyAlignment="1">
      <alignment horizontal="center"/>
    </xf>
    <xf numFmtId="0" fontId="13" fillId="16" borderId="0" xfId="0" applyFont="1" applyFill="1" applyBorder="1" applyAlignment="1">
      <alignment horizontal="center"/>
    </xf>
    <xf numFmtId="0" fontId="13" fillId="11" borderId="0" xfId="0" applyFont="1" applyFill="1" applyBorder="1" applyAlignment="1">
      <alignment horizontal="center"/>
    </xf>
    <xf numFmtId="0" fontId="13" fillId="17" borderId="1" xfId="0" applyFont="1" applyFill="1" applyBorder="1" applyAlignment="1">
      <alignment horizontal="center"/>
    </xf>
    <xf numFmtId="1" fontId="13" fillId="0" borderId="1" xfId="0" applyNumberFormat="1" applyFont="1" applyFill="1" applyBorder="1" applyAlignment="1">
      <alignment horizontal="center"/>
    </xf>
    <xf numFmtId="1" fontId="13" fillId="17" borderId="0" xfId="0" applyNumberFormat="1" applyFont="1" applyFill="1" applyBorder="1" applyAlignment="1">
      <alignment horizontal="center"/>
    </xf>
    <xf numFmtId="1" fontId="13" fillId="11" borderId="0" xfId="0" applyNumberFormat="1" applyFont="1" applyFill="1" applyBorder="1" applyAlignment="1">
      <alignment horizontal="center"/>
    </xf>
    <xf numFmtId="1" fontId="13" fillId="11" borderId="1" xfId="0" applyNumberFormat="1" applyFont="1" applyFill="1" applyBorder="1" applyAlignment="1">
      <alignment horizontal="center"/>
    </xf>
    <xf numFmtId="0" fontId="17" fillId="0" borderId="0" xfId="0" applyFont="1"/>
    <xf numFmtId="0" fontId="18" fillId="0" borderId="0" xfId="0" applyFont="1" applyFill="1" applyBorder="1" applyAlignment="1">
      <alignment horizontal="left" vertical="center"/>
    </xf>
    <xf numFmtId="0" fontId="13" fillId="7" borderId="0" xfId="0" applyFont="1" applyFill="1" applyBorder="1" applyAlignment="1">
      <alignment horizontal="center"/>
    </xf>
    <xf numFmtId="0" fontId="13" fillId="8" borderId="0" xfId="0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/>
    </xf>
    <xf numFmtId="1" fontId="13" fillId="0" borderId="1" xfId="0" applyNumberFormat="1" applyFont="1" applyFill="1" applyBorder="1" applyAlignment="1">
      <alignment horizontal="center" vertical="center"/>
    </xf>
    <xf numFmtId="1" fontId="13" fillId="8" borderId="0" xfId="0" applyNumberFormat="1" applyFont="1" applyFill="1" applyBorder="1" applyAlignment="1">
      <alignment horizontal="center" vertical="center"/>
    </xf>
    <xf numFmtId="1" fontId="13" fillId="7" borderId="0" xfId="0" applyNumberFormat="1" applyFont="1" applyFill="1" applyBorder="1" applyAlignment="1">
      <alignment horizontal="center" vertical="center"/>
    </xf>
    <xf numFmtId="1" fontId="13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indent="1"/>
    </xf>
    <xf numFmtId="1" fontId="13" fillId="18" borderId="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5" fillId="15" borderId="0" xfId="0" applyFont="1" applyFill="1" applyAlignment="1">
      <alignment wrapText="1"/>
    </xf>
    <xf numFmtId="0" fontId="7" fillId="0" borderId="1" xfId="0" applyFont="1" applyBorder="1" applyAlignment="1">
      <alignment horizontal="center"/>
    </xf>
    <xf numFmtId="0" fontId="19" fillId="0" borderId="0" xfId="0" applyFont="1"/>
    <xf numFmtId="3" fontId="0" fillId="0" borderId="0" xfId="0" applyNumberFormat="1" applyBorder="1" applyAlignment="1">
      <alignment horizontal="center"/>
    </xf>
    <xf numFmtId="0" fontId="20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2" fontId="13" fillId="0" borderId="3" xfId="0" applyNumberFormat="1" applyFont="1" applyFill="1" applyBorder="1" applyAlignment="1">
      <alignment horizontal="center"/>
    </xf>
    <xf numFmtId="2" fontId="13" fillId="0" borderId="3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2" fontId="13" fillId="0" borderId="4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</cellXfs>
  <cellStyles count="3">
    <cellStyle name="Normal" xfId="0" builtinId="0"/>
    <cellStyle name="Normal 2" xfId="2"/>
    <cellStyle name="Percent" xfId="1" builtinId="5"/>
  </cellStyles>
  <dxfs count="0"/>
  <tableStyles count="0" defaultTableStyle="TableStyleMedium2" defaultPivotStyle="PivotStyleLight16"/>
  <colors>
    <mruColors>
      <color rgb="FFBC561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Excess Summed</a:t>
            </a:r>
            <a:r>
              <a:rPr lang="en-US" sz="1200" baseline="0"/>
              <a:t> </a:t>
            </a:r>
            <a:r>
              <a:rPr lang="en-US" sz="1200"/>
              <a:t>Metals Transport </a:t>
            </a:r>
            <a:br>
              <a:rPr lang="en-US" sz="1200"/>
            </a:br>
            <a:r>
              <a:rPr lang="en-US" sz="1200"/>
              <a:t>From August to October </a:t>
            </a:r>
          </a:p>
        </c:rich>
      </c:tx>
      <c:layout>
        <c:manualLayout>
          <c:xMode val="edge"/>
          <c:yMode val="edge"/>
          <c:x val="0.31754855643044622"/>
          <c:y val="1.84678948624244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602318460192477"/>
          <c:y val="0.17006230529595015"/>
          <c:w val="0.75342125984251962"/>
          <c:h val="0.430320847744499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'Excess Metals Mass Transport '!$A$14</c:f>
              <c:strCache>
                <c:ptCount val="1"/>
                <c:pt idx="0">
                  <c:v>Sum 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cat>
            <c:strRef>
              <c:f>'Excess Metals Mass Transport '!$D$6:$I$6</c:f>
              <c:strCache>
                <c:ptCount val="6"/>
                <c:pt idx="0">
                  <c:v>Durango (RK 94)</c:v>
                </c:pt>
                <c:pt idx="1">
                  <c:v>SUIT (RK 132)</c:v>
                </c:pt>
                <c:pt idx="2">
                  <c:v>Animas Farmington (RK 190)</c:v>
                </c:pt>
                <c:pt idx="3">
                  <c:v>San Juan Farmington  (RK 204)</c:v>
                </c:pt>
                <c:pt idx="4">
                  <c:v>San Juan Shiprock (RK 246) </c:v>
                </c:pt>
                <c:pt idx="5">
                  <c:v>San Juan Bluff  (RK 377)</c:v>
                </c:pt>
              </c:strCache>
            </c:strRef>
          </c:cat>
          <c:val>
            <c:numRef>
              <c:f>'Excess Metals Mass Transport '!$D$14:$I$14</c:f>
              <c:numCache>
                <c:formatCode>#,##0</c:formatCode>
                <c:ptCount val="6"/>
                <c:pt idx="0">
                  <c:v>-12646.964374050916</c:v>
                </c:pt>
                <c:pt idx="1">
                  <c:v>-3173.2106452895409</c:v>
                </c:pt>
                <c:pt idx="2">
                  <c:v>12089.460626649621</c:v>
                </c:pt>
                <c:pt idx="3">
                  <c:v>15035.783081659549</c:v>
                </c:pt>
                <c:pt idx="4">
                  <c:v>11988.013657539561</c:v>
                </c:pt>
                <c:pt idx="5">
                  <c:v>16222.636585982316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5-414D-9371-9F4705AF4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5674232"/>
        <c:axId val="315674624"/>
      </c:barChart>
      <c:catAx>
        <c:axId val="315674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674624"/>
        <c:crosses val="autoZero"/>
        <c:auto val="1"/>
        <c:lblAlgn val="ctr"/>
        <c:lblOffset val="100"/>
        <c:noMultiLvlLbl val="0"/>
      </c:catAx>
      <c:valAx>
        <c:axId val="31567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Mass (kg)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674232"/>
        <c:crosses val="autoZero"/>
        <c:crossBetween val="between"/>
        <c:minorUnit val="5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Dissolved Copper</a:t>
            </a:r>
          </a:p>
        </c:rich>
      </c:tx>
      <c:layout>
        <c:manualLayout>
          <c:xMode val="edge"/>
          <c:yMode val="edge"/>
          <c:x val="0.40390125147400063"/>
          <c:y val="3.92123067949839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3010004184258"/>
          <c:y val="0.17006230529595015"/>
          <c:w val="0.81380767621438621"/>
          <c:h val="0.59637416156313783"/>
        </c:manualLayout>
      </c:layout>
      <c:scatterChart>
        <c:scatterStyle val="lineMarker"/>
        <c:varyColors val="0"/>
        <c:ser>
          <c:idx val="0"/>
          <c:order val="0"/>
          <c:tx>
            <c:v>Post-Event</c:v>
          </c:tx>
          <c:spPr>
            <a:ln w="22225" cap="rnd">
              <a:solidFill>
                <a:schemeClr val="accent2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triangle"/>
            <c:size val="6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'Summary of Metal Concentration'!$C$7:$I$7</c:f>
              <c:numCache>
                <c:formatCode>General</c:formatCode>
                <c:ptCount val="7"/>
                <c:pt idx="0">
                  <c:v>16.399999999999999</c:v>
                </c:pt>
                <c:pt idx="1">
                  <c:v>94.5</c:v>
                </c:pt>
                <c:pt idx="2">
                  <c:v>132</c:v>
                </c:pt>
                <c:pt idx="3">
                  <c:v>190.2</c:v>
                </c:pt>
                <c:pt idx="4">
                  <c:v>204</c:v>
                </c:pt>
                <c:pt idx="5">
                  <c:v>246</c:v>
                </c:pt>
                <c:pt idx="6">
                  <c:v>377</c:v>
                </c:pt>
              </c:numCache>
            </c:numRef>
          </c:xVal>
          <c:yVal>
            <c:numRef>
              <c:f>'Summary of Metal Concentration'!$C$25:$I$25</c:f>
              <c:numCache>
                <c:formatCode>#,##0</c:formatCode>
                <c:ptCount val="7"/>
                <c:pt idx="0">
                  <c:v>22.312316023848279</c:v>
                </c:pt>
                <c:pt idx="1">
                  <c:v>1.9317830735498804</c:v>
                </c:pt>
                <c:pt idx="2">
                  <c:v>1.8188913060877736</c:v>
                </c:pt>
                <c:pt idx="3">
                  <c:v>2.4576950578490577</c:v>
                </c:pt>
                <c:pt idx="4">
                  <c:v>2.2387211385683394</c:v>
                </c:pt>
                <c:pt idx="5">
                  <c:v>2.3713737056616555</c:v>
                </c:pt>
                <c:pt idx="6">
                  <c:v>2.7542287033381663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905-4ADC-9A95-F252576D9AFC}"/>
            </c:ext>
          </c:extLst>
        </c:ser>
        <c:ser>
          <c:idx val="1"/>
          <c:order val="1"/>
          <c:tx>
            <c:v>Pre-Event</c:v>
          </c:tx>
          <c:spPr>
            <a:ln w="222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'Summary of Metal Concentration'!$C$7:$I$7</c:f>
              <c:numCache>
                <c:formatCode>General</c:formatCode>
                <c:ptCount val="7"/>
                <c:pt idx="0">
                  <c:v>16.399999999999999</c:v>
                </c:pt>
                <c:pt idx="1">
                  <c:v>94.5</c:v>
                </c:pt>
                <c:pt idx="2">
                  <c:v>132</c:v>
                </c:pt>
                <c:pt idx="3">
                  <c:v>190.2</c:v>
                </c:pt>
                <c:pt idx="4">
                  <c:v>204</c:v>
                </c:pt>
                <c:pt idx="5">
                  <c:v>246</c:v>
                </c:pt>
                <c:pt idx="6">
                  <c:v>377</c:v>
                </c:pt>
              </c:numCache>
            </c:numRef>
          </c:xVal>
          <c:yVal>
            <c:numRef>
              <c:f>'Summary of Metal Concentration'!$C$10:$I$10</c:f>
              <c:numCache>
                <c:formatCode>#,##0</c:formatCode>
                <c:ptCount val="7"/>
                <c:pt idx="0">
                  <c:v>2.6980926950845765</c:v>
                </c:pt>
                <c:pt idx="1">
                  <c:v>1.4196103157508695</c:v>
                </c:pt>
                <c:pt idx="2">
                  <c:v>4.5121162290119656</c:v>
                </c:pt>
                <c:pt idx="3">
                  <c:v>2.4397219641386467</c:v>
                </c:pt>
                <c:pt idx="4">
                  <c:v>1.5381546403030348</c:v>
                </c:pt>
                <c:pt idx="5">
                  <c:v>2.0558905959841418</c:v>
                </c:pt>
                <c:pt idx="6">
                  <c:v>3.9810717055349727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905-4ADC-9A95-F252576D9A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857816"/>
        <c:axId val="316858208"/>
      </c:scatterChart>
      <c:valAx>
        <c:axId val="316857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from Source (km)</a:t>
                </a:r>
              </a:p>
            </c:rich>
          </c:tx>
          <c:layout>
            <c:manualLayout>
              <c:xMode val="edge"/>
              <c:yMode val="edge"/>
              <c:x val="0.42720244208604358"/>
              <c:y val="0.881442694663167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12700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858208"/>
        <c:crosses val="autoZero"/>
        <c:crossBetween val="midCat"/>
        <c:majorUnit val="100"/>
      </c:valAx>
      <c:valAx>
        <c:axId val="31685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(µg/L)</a:t>
                </a:r>
              </a:p>
            </c:rich>
          </c:tx>
          <c:layout>
            <c:manualLayout>
              <c:xMode val="edge"/>
              <c:yMode val="edge"/>
              <c:x val="2.4758459246648226E-2"/>
              <c:y val="0.309682123067949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857816"/>
        <c:crosses val="autoZero"/>
        <c:crossBetween val="midCat"/>
        <c:majorUnit val="5"/>
        <c:minorUnit val="1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63325347845032887"/>
          <c:y val="0.20960892388451444"/>
          <c:w val="0.24164817235683378"/>
          <c:h val="0.172932341790609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Dissolved Zinc</a:t>
            </a:r>
          </a:p>
        </c:rich>
      </c:tx>
      <c:layout>
        <c:manualLayout>
          <c:xMode val="edge"/>
          <c:yMode val="edge"/>
          <c:x val="0.42964136239726791"/>
          <c:y val="5.03234179060950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3010004184258"/>
          <c:y val="0.17006230529595015"/>
          <c:w val="0.81380767621438621"/>
          <c:h val="0.59637416156313783"/>
        </c:manualLayout>
      </c:layout>
      <c:scatterChart>
        <c:scatterStyle val="lineMarker"/>
        <c:varyColors val="0"/>
        <c:ser>
          <c:idx val="0"/>
          <c:order val="0"/>
          <c:tx>
            <c:v>Post-Event</c:v>
          </c:tx>
          <c:spPr>
            <a:ln w="22225" cap="rnd">
              <a:solidFill>
                <a:schemeClr val="accent2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triangle"/>
            <c:size val="6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'Summary of Metal Concentration'!$C$7:$I$7</c:f>
              <c:numCache>
                <c:formatCode>General</c:formatCode>
                <c:ptCount val="7"/>
                <c:pt idx="0">
                  <c:v>16.399999999999999</c:v>
                </c:pt>
                <c:pt idx="1">
                  <c:v>94.5</c:v>
                </c:pt>
                <c:pt idx="2">
                  <c:v>132</c:v>
                </c:pt>
                <c:pt idx="3">
                  <c:v>190.2</c:v>
                </c:pt>
                <c:pt idx="4">
                  <c:v>204</c:v>
                </c:pt>
                <c:pt idx="5">
                  <c:v>246</c:v>
                </c:pt>
                <c:pt idx="6">
                  <c:v>377</c:v>
                </c:pt>
              </c:numCache>
            </c:numRef>
          </c:xVal>
          <c:yVal>
            <c:numRef>
              <c:f>'Summary of Metal Concentration'!$C$29:$I$29</c:f>
              <c:numCache>
                <c:formatCode>#,##0</c:formatCode>
                <c:ptCount val="7"/>
                <c:pt idx="0">
                  <c:v>651.21990826372553</c:v>
                </c:pt>
                <c:pt idx="1">
                  <c:v>29.227377798805104</c:v>
                </c:pt>
                <c:pt idx="2">
                  <c:v>9.6411809920593949</c:v>
                </c:pt>
                <c:pt idx="3">
                  <c:v>5.1916960875745533</c:v>
                </c:pt>
                <c:pt idx="4">
                  <c:v>3.1915378551007616</c:v>
                </c:pt>
                <c:pt idx="5">
                  <c:v>3.7757219092541607</c:v>
                </c:pt>
                <c:pt idx="6">
                  <c:v>5.2480746024977263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E4F-41B1-98C8-33C4BC30D79D}"/>
            </c:ext>
          </c:extLst>
        </c:ser>
        <c:ser>
          <c:idx val="1"/>
          <c:order val="1"/>
          <c:tx>
            <c:v>Pre-Event</c:v>
          </c:tx>
          <c:spPr>
            <a:ln w="222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'Summary of Metal Concentration'!$C$7:$I$7</c:f>
              <c:numCache>
                <c:formatCode>General</c:formatCode>
                <c:ptCount val="7"/>
                <c:pt idx="0">
                  <c:v>16.399999999999999</c:v>
                </c:pt>
                <c:pt idx="1">
                  <c:v>94.5</c:v>
                </c:pt>
                <c:pt idx="2">
                  <c:v>132</c:v>
                </c:pt>
                <c:pt idx="3">
                  <c:v>190.2</c:v>
                </c:pt>
                <c:pt idx="4">
                  <c:v>204</c:v>
                </c:pt>
                <c:pt idx="5">
                  <c:v>246</c:v>
                </c:pt>
                <c:pt idx="6">
                  <c:v>377</c:v>
                </c:pt>
              </c:numCache>
            </c:numRef>
          </c:xVal>
          <c:yVal>
            <c:numRef>
              <c:f>'Summary of Metal Concentration'!$C$14:$I$14</c:f>
              <c:numCache>
                <c:formatCode>#,##0</c:formatCode>
                <c:ptCount val="7"/>
                <c:pt idx="0">
                  <c:v>490.27342730910823</c:v>
                </c:pt>
                <c:pt idx="1">
                  <c:v>36.224247594132777</c:v>
                </c:pt>
                <c:pt idx="2">
                  <c:v>13.06288169771994</c:v>
                </c:pt>
                <c:pt idx="3">
                  <c:v>12.078129690255755</c:v>
                </c:pt>
                <c:pt idx="4">
                  <c:v>4.3151907682776525</c:v>
                </c:pt>
                <c:pt idx="5">
                  <c:v>4.111497211045223</c:v>
                </c:pt>
                <c:pt idx="6">
                  <c:v>5.1286138399136494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E4F-41B1-98C8-33C4BC30D7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857816"/>
        <c:axId val="316858208"/>
      </c:scatterChart>
      <c:valAx>
        <c:axId val="316857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from Source (km)</a:t>
                </a:r>
              </a:p>
            </c:rich>
          </c:tx>
          <c:layout>
            <c:manualLayout>
              <c:xMode val="edge"/>
              <c:yMode val="edge"/>
              <c:x val="0.42720244208604358"/>
              <c:y val="0.881442694663167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12700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858208"/>
        <c:crosses val="autoZero"/>
        <c:crossBetween val="midCat"/>
        <c:majorUnit val="100"/>
      </c:valAx>
      <c:valAx>
        <c:axId val="31685820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(µg/L)</a:t>
                </a:r>
              </a:p>
            </c:rich>
          </c:tx>
          <c:layout>
            <c:manualLayout>
              <c:xMode val="edge"/>
              <c:yMode val="edge"/>
              <c:x val="2.4758459246648226E-2"/>
              <c:y val="0.309682123067949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857816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63325347845032887"/>
          <c:y val="0.20960892388451444"/>
          <c:w val="0.24164817235683378"/>
          <c:h val="0.172932341790609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Dissolved Manganese</a:t>
            </a:r>
          </a:p>
        </c:rich>
      </c:tx>
      <c:layout>
        <c:manualLayout>
          <c:xMode val="edge"/>
          <c:yMode val="edge"/>
          <c:x val="0.40390125147400063"/>
          <c:y val="3.92123067949839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3010004184258"/>
          <c:y val="0.17006230529595015"/>
          <c:w val="0.81380767621438621"/>
          <c:h val="0.59637416156313783"/>
        </c:manualLayout>
      </c:layout>
      <c:scatterChart>
        <c:scatterStyle val="lineMarker"/>
        <c:varyColors val="0"/>
        <c:ser>
          <c:idx val="0"/>
          <c:order val="0"/>
          <c:tx>
            <c:v>Post-Event</c:v>
          </c:tx>
          <c:spPr>
            <a:ln w="22225" cap="rnd">
              <a:solidFill>
                <a:schemeClr val="accent2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triangle"/>
            <c:size val="6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'Summary of Metal Concentration'!$C$7:$I$7</c:f>
              <c:numCache>
                <c:formatCode>General</c:formatCode>
                <c:ptCount val="7"/>
                <c:pt idx="0">
                  <c:v>16.399999999999999</c:v>
                </c:pt>
                <c:pt idx="1">
                  <c:v>94.5</c:v>
                </c:pt>
                <c:pt idx="2">
                  <c:v>132</c:v>
                </c:pt>
                <c:pt idx="3">
                  <c:v>190.2</c:v>
                </c:pt>
                <c:pt idx="4">
                  <c:v>204</c:v>
                </c:pt>
                <c:pt idx="5">
                  <c:v>246</c:v>
                </c:pt>
                <c:pt idx="6">
                  <c:v>377</c:v>
                </c:pt>
              </c:numCache>
            </c:numRef>
          </c:xVal>
          <c:yVal>
            <c:numRef>
              <c:f>'Summary of Metal Concentration'!$C$28:$I$28</c:f>
              <c:numCache>
                <c:formatCode>#,##0</c:formatCode>
                <c:ptCount val="7"/>
                <c:pt idx="0">
                  <c:v>1470.6493346307761</c:v>
                </c:pt>
                <c:pt idx="1">
                  <c:v>52.773949767777253</c:v>
                </c:pt>
                <c:pt idx="2">
                  <c:v>20.441269038816248</c:v>
                </c:pt>
                <c:pt idx="3">
                  <c:v>28.12544393770672</c:v>
                </c:pt>
                <c:pt idx="4">
                  <c:v>10.471285480509</c:v>
                </c:pt>
                <c:pt idx="5">
                  <c:v>4.6773514128719835</c:v>
                </c:pt>
                <c:pt idx="6">
                  <c:v>2.9922646366081898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AB8-4A89-8FCD-BD5221E942F2}"/>
            </c:ext>
          </c:extLst>
        </c:ser>
        <c:ser>
          <c:idx val="1"/>
          <c:order val="1"/>
          <c:tx>
            <c:v>Pre-Event</c:v>
          </c:tx>
          <c:spPr>
            <a:ln w="222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'Summary of Metal Concentration'!$C$7:$I$7</c:f>
              <c:numCache>
                <c:formatCode>General</c:formatCode>
                <c:ptCount val="7"/>
                <c:pt idx="0">
                  <c:v>16.399999999999999</c:v>
                </c:pt>
                <c:pt idx="1">
                  <c:v>94.5</c:v>
                </c:pt>
                <c:pt idx="2">
                  <c:v>132</c:v>
                </c:pt>
                <c:pt idx="3">
                  <c:v>190.2</c:v>
                </c:pt>
                <c:pt idx="4">
                  <c:v>204</c:v>
                </c:pt>
                <c:pt idx="5">
                  <c:v>246</c:v>
                </c:pt>
                <c:pt idx="6">
                  <c:v>377</c:v>
                </c:pt>
              </c:numCache>
            </c:numRef>
          </c:xVal>
          <c:yVal>
            <c:numRef>
              <c:f>'Summary of Metal Concentration'!$C$13:$I$13</c:f>
              <c:numCache>
                <c:formatCode>#,##0</c:formatCode>
                <c:ptCount val="7"/>
                <c:pt idx="0">
                  <c:v>1418.6400457558648</c:v>
                </c:pt>
                <c:pt idx="1">
                  <c:v>69.25280861108628</c:v>
                </c:pt>
                <c:pt idx="2">
                  <c:v>38.923415481146129</c:v>
                </c:pt>
                <c:pt idx="3">
                  <c:v>33.788214177643653</c:v>
                </c:pt>
                <c:pt idx="4">
                  <c:v>14.125375446227544</c:v>
                </c:pt>
                <c:pt idx="5">
                  <c:v>8.3176377110267108</c:v>
                </c:pt>
                <c:pt idx="6">
                  <c:v>4.5708818961487507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AB8-4A89-8FCD-BD5221E94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857816"/>
        <c:axId val="316858208"/>
      </c:scatterChart>
      <c:valAx>
        <c:axId val="316857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from Source (km)</a:t>
                </a:r>
              </a:p>
            </c:rich>
          </c:tx>
          <c:layout>
            <c:manualLayout>
              <c:xMode val="edge"/>
              <c:yMode val="edge"/>
              <c:x val="0.42720244208604358"/>
              <c:y val="0.881442694663167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12700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858208"/>
        <c:crosses val="autoZero"/>
        <c:crossBetween val="midCat"/>
        <c:majorUnit val="100"/>
      </c:valAx>
      <c:valAx>
        <c:axId val="316858208"/>
        <c:scaling>
          <c:logBase val="10"/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(µg/L)</a:t>
                </a:r>
              </a:p>
            </c:rich>
          </c:tx>
          <c:layout>
            <c:manualLayout>
              <c:xMode val="edge"/>
              <c:yMode val="edge"/>
              <c:x val="2.4758459246648226E-2"/>
              <c:y val="0.309682123067949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857816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6358274810243314"/>
          <c:y val="0.23923855351414403"/>
          <c:w val="0.29570222641088789"/>
          <c:h val="0.143302712160979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Aluminum Above Background </a:t>
            </a:r>
            <a:br>
              <a:rPr lang="en-US"/>
            </a:br>
            <a:r>
              <a:rPr lang="en-US"/>
              <a:t>Summed From August to October </a:t>
            </a:r>
          </a:p>
        </c:rich>
      </c:tx>
      <c:layout>
        <c:manualLayout>
          <c:xMode val="edge"/>
          <c:yMode val="edge"/>
          <c:x val="0.33143744531933506"/>
          <c:y val="2.175361882581578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602318460192477"/>
          <c:y val="0.17006230529595015"/>
          <c:w val="0.75342125984251962"/>
          <c:h val="0.4906656711014571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'Excess Metals Mass Transport '!$A$21</c:f>
              <c:strCache>
                <c:ptCount val="1"/>
                <c:pt idx="0">
                  <c:v>Dissolved Al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  <a:effectLst/>
          </c:spPr>
          <c:invertIfNegative val="0"/>
          <c:cat>
            <c:strRef>
              <c:f>'Excess Metals Mass Transport '!$C$6:$I$6</c:f>
              <c:strCache>
                <c:ptCount val="7"/>
                <c:pt idx="0">
                  <c:v>Animas Below Silverton (RK 16.4)</c:v>
                </c:pt>
                <c:pt idx="1">
                  <c:v>Durango (RK 94)</c:v>
                </c:pt>
                <c:pt idx="2">
                  <c:v>SUIT (RK 132)</c:v>
                </c:pt>
                <c:pt idx="3">
                  <c:v>Animas Farmington (RK 190)</c:v>
                </c:pt>
                <c:pt idx="4">
                  <c:v>San Juan Farmington  (RK 204)</c:v>
                </c:pt>
                <c:pt idx="5">
                  <c:v>San Juan Shiprock (RK 246) </c:v>
                </c:pt>
                <c:pt idx="6">
                  <c:v>San Juan Bluff  (RK 377)</c:v>
                </c:pt>
              </c:strCache>
            </c:strRef>
          </c:cat>
          <c:val>
            <c:numRef>
              <c:f>'Excess Metals Mass Transport '!$B$21:$I$21</c:f>
              <c:numCache>
                <c:formatCode>#,##0</c:formatCode>
                <c:ptCount val="8"/>
                <c:pt idx="0">
                  <c:v>2420.5339630217659</c:v>
                </c:pt>
                <c:pt idx="1">
                  <c:v>3071.3730337271181</c:v>
                </c:pt>
                <c:pt idx="2">
                  <c:v>233.31791147934658</c:v>
                </c:pt>
                <c:pt idx="3">
                  <c:v>864.36717781376001</c:v>
                </c:pt>
                <c:pt idx="4">
                  <c:v>8079.7173825047175</c:v>
                </c:pt>
                <c:pt idx="5">
                  <c:v>10200.835736210554</c:v>
                </c:pt>
                <c:pt idx="6">
                  <c:v>8709.4145586598315</c:v>
                </c:pt>
                <c:pt idx="7">
                  <c:v>11410.779578447185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CE-4DE2-A534-3374D804B4F5}"/>
            </c:ext>
          </c:extLst>
        </c:ser>
        <c:ser>
          <c:idx val="1"/>
          <c:order val="1"/>
          <c:tx>
            <c:strRef>
              <c:f>'Excess Metals Mass Transport '!$A$24</c:f>
              <c:strCache>
                <c:ptCount val="1"/>
                <c:pt idx="0">
                  <c:v>Particulate Al</c:v>
                </c:pt>
              </c:strCache>
            </c:strRef>
          </c:tx>
          <c:spPr>
            <a:solidFill>
              <a:srgbClr val="BC5610"/>
            </a:solidFill>
            <a:ln>
              <a:noFill/>
            </a:ln>
            <a:effectLst/>
          </c:spPr>
          <c:invertIfNegative val="0"/>
          <c:cat>
            <c:strRef>
              <c:f>'Excess Metals Mass Transport '!$C$6:$I$6</c:f>
              <c:strCache>
                <c:ptCount val="7"/>
                <c:pt idx="0">
                  <c:v>Animas Below Silverton (RK 16.4)</c:v>
                </c:pt>
                <c:pt idx="1">
                  <c:v>Durango (RK 94)</c:v>
                </c:pt>
                <c:pt idx="2">
                  <c:v>SUIT (RK 132)</c:v>
                </c:pt>
                <c:pt idx="3">
                  <c:v>Animas Farmington (RK 190)</c:v>
                </c:pt>
                <c:pt idx="4">
                  <c:v>San Juan Farmington  (RK 204)</c:v>
                </c:pt>
                <c:pt idx="5">
                  <c:v>San Juan Shiprock (RK 246) </c:v>
                </c:pt>
                <c:pt idx="6">
                  <c:v>San Juan Bluff  (RK 377)</c:v>
                </c:pt>
              </c:strCache>
            </c:strRef>
          </c:cat>
          <c:val>
            <c:numRef>
              <c:f>'Excess Metals Mass Transport '!$C$24:$I$24</c:f>
              <c:numCache>
                <c:formatCode>#,##0</c:formatCode>
                <c:ptCount val="7"/>
                <c:pt idx="0">
                  <c:v>-7193.8438620230636</c:v>
                </c:pt>
                <c:pt idx="1">
                  <c:v>-4334.5814794150128</c:v>
                </c:pt>
                <c:pt idx="2">
                  <c:v>-9107.0573858898551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CE-4DE2-A534-3374D804B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16857816"/>
        <c:axId val="316858208"/>
      </c:barChart>
      <c:catAx>
        <c:axId val="316857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858208"/>
        <c:crosses val="autoZero"/>
        <c:auto val="1"/>
        <c:lblAlgn val="ctr"/>
        <c:lblOffset val="100"/>
        <c:noMultiLvlLbl val="0"/>
      </c:catAx>
      <c:valAx>
        <c:axId val="31685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Mass (kg)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302988279482306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857816"/>
        <c:crosses val="autoZero"/>
        <c:crossBetween val="between"/>
        <c:minorUnit val="10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4753915135608049"/>
          <c:y val="0.11331273731628617"/>
          <c:w val="0.43825481189851268"/>
          <c:h val="5.37118743777717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Excess Above Background Post GKM Release</a:t>
            </a:r>
            <a:br>
              <a:rPr lang="en-US" sz="1100"/>
            </a:br>
            <a:r>
              <a:rPr lang="en-US" sz="1100"/>
              <a:t>Summed From August to October </a:t>
            </a:r>
          </a:p>
        </c:rich>
      </c:tx>
      <c:layout>
        <c:manualLayout>
          <c:xMode val="edge"/>
          <c:yMode val="edge"/>
          <c:x val="0.24810411198600174"/>
          <c:y val="2.6320231097873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602318460192477"/>
          <c:y val="0.15396568386698142"/>
          <c:w val="0.75342125984251962"/>
          <c:h val="0.506762147689285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'Excess Metals Mass Transport '!$A$22</c:f>
              <c:strCache>
                <c:ptCount val="1"/>
                <c:pt idx="0">
                  <c:v>Dissolved Fe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  <a:effectLst/>
          </c:spPr>
          <c:invertIfNegative val="0"/>
          <c:cat>
            <c:strRef>
              <c:f>'Excess Metals Mass Transport '!$D$6:$I$6</c:f>
              <c:strCache>
                <c:ptCount val="6"/>
                <c:pt idx="0">
                  <c:v>Durango (RK 94)</c:v>
                </c:pt>
                <c:pt idx="1">
                  <c:v>SUIT (RK 132)</c:v>
                </c:pt>
                <c:pt idx="2">
                  <c:v>Animas Farmington (RK 190)</c:v>
                </c:pt>
                <c:pt idx="3">
                  <c:v>San Juan Farmington  (RK 204)</c:v>
                </c:pt>
                <c:pt idx="4">
                  <c:v>San Juan Shiprock (RK 246) </c:v>
                </c:pt>
                <c:pt idx="5">
                  <c:v>San Juan Bluff  (RK 377)</c:v>
                </c:pt>
              </c:strCache>
            </c:strRef>
          </c:cat>
          <c:val>
            <c:numRef>
              <c:f>'Excess Metals Mass Transport '!$D$22:$I$22</c:f>
              <c:numCache>
                <c:formatCode>#,##0</c:formatCode>
                <c:ptCount val="6"/>
                <c:pt idx="0">
                  <c:v>845.81159181151031</c:v>
                </c:pt>
                <c:pt idx="1">
                  <c:v>1159.8171310486437</c:v>
                </c:pt>
                <c:pt idx="2">
                  <c:v>4838.0287058236927</c:v>
                </c:pt>
                <c:pt idx="3">
                  <c:v>5335.6771128191531</c:v>
                </c:pt>
                <c:pt idx="4">
                  <c:v>3916.9660291806522</c:v>
                </c:pt>
                <c:pt idx="5">
                  <c:v>5310.8569781081187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4B-444F-950B-1BD622103D54}"/>
            </c:ext>
          </c:extLst>
        </c:ser>
        <c:ser>
          <c:idx val="2"/>
          <c:order val="2"/>
          <c:tx>
            <c:strRef>
              <c:f>'Excess Metals Mass Transport '!$A$21</c:f>
              <c:strCache>
                <c:ptCount val="1"/>
                <c:pt idx="0">
                  <c:v>Dissolved Al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'Excess Metals Mass Transport '!$D$21:$I$21</c:f>
              <c:numCache>
                <c:formatCode>#,##0</c:formatCode>
                <c:ptCount val="6"/>
                <c:pt idx="0">
                  <c:v>233.31791147934658</c:v>
                </c:pt>
                <c:pt idx="1">
                  <c:v>864.36717781376001</c:v>
                </c:pt>
                <c:pt idx="2">
                  <c:v>8079.7173825047175</c:v>
                </c:pt>
                <c:pt idx="3">
                  <c:v>10200.835736210554</c:v>
                </c:pt>
                <c:pt idx="4">
                  <c:v>8709.4145586598315</c:v>
                </c:pt>
                <c:pt idx="5">
                  <c:v>11410.779578447185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4B-444F-950B-1BD622103D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6859384"/>
        <c:axId val="316859776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'Excess Metals Mass Transport '!$A$25</c15:sqref>
                        </c15:formulaRef>
                      </c:ext>
                    </c:extLst>
                    <c:strCache>
                      <c:ptCount val="1"/>
                      <c:pt idx="0">
                        <c:v>Particuate Fe</c:v>
                      </c:pt>
                    </c:strCache>
                  </c:strRef>
                </c:tx>
                <c:spPr>
                  <a:solidFill>
                    <a:srgbClr val="BC5610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'Excess Metals Mass Transport '!$D$6:$I$6</c15:sqref>
                        </c15:formulaRef>
                      </c:ext>
                    </c:extLst>
                    <c:strCache>
                      <c:ptCount val="6"/>
                      <c:pt idx="0">
                        <c:v>Durango (RK 94)</c:v>
                      </c:pt>
                      <c:pt idx="1">
                        <c:v>SUIT (RK 132)</c:v>
                      </c:pt>
                      <c:pt idx="2">
                        <c:v>Animas Farmington (RK 190)</c:v>
                      </c:pt>
                      <c:pt idx="3">
                        <c:v>San Juan Farmington  (RK 204)</c:v>
                      </c:pt>
                      <c:pt idx="4">
                        <c:v>San Juan Shiprock (RK 246) </c:v>
                      </c:pt>
                      <c:pt idx="5">
                        <c:v>San Juan Bluff  (RK 377)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'Excess Metals Mass Transport '!$D$25:$I$25</c15:sqref>
                        </c15:formulaRef>
                      </c:ext>
                    </c:extLst>
                    <c:numCache>
                      <c:formatCode>#,##0</c:formatCode>
                      <c:ptCount val="6"/>
                      <c:pt idx="0">
                        <c:v>-7205.8329853539981</c:v>
                      </c:pt>
                      <c:pt idx="1">
                        <c:v>4206.5997476414486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034B-444F-950B-1BD622103D54}"/>
                  </c:ext>
                </c:extLst>
              </c15:ser>
            </c15:filteredBarSeries>
          </c:ext>
        </c:extLst>
      </c:barChart>
      <c:catAx>
        <c:axId val="316859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859776"/>
        <c:crosses val="autoZero"/>
        <c:auto val="1"/>
        <c:lblAlgn val="ctr"/>
        <c:lblOffset val="100"/>
        <c:noMultiLvlLbl val="0"/>
      </c:catAx>
      <c:valAx>
        <c:axId val="31685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Mass (kg)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302988279482306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859384"/>
        <c:crosses val="autoZero"/>
        <c:crossBetween val="between"/>
        <c:minorUnit val="5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975391513560805"/>
          <c:y val="0.17233352873144378"/>
          <c:w val="0.48535236220472439"/>
          <c:h val="5.50061523999640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Excess Dissolved Aluminum  </a:t>
            </a:r>
            <a:br>
              <a:rPr lang="en-US" sz="1200"/>
            </a:br>
            <a:r>
              <a:rPr lang="en-US" sz="1200"/>
              <a:t>From August to October </a:t>
            </a:r>
          </a:p>
        </c:rich>
      </c:tx>
      <c:layout>
        <c:manualLayout>
          <c:xMode val="edge"/>
          <c:yMode val="edge"/>
          <c:x val="0.33143744531933506"/>
          <c:y val="1.91286556886402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602318460192477"/>
          <c:y val="0.17006230529595015"/>
          <c:w val="0.75342125984251962"/>
          <c:h val="0.430320847744499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'Excess Metals Mass Transport '!$A$21</c:f>
              <c:strCache>
                <c:ptCount val="1"/>
                <c:pt idx="0">
                  <c:v>Dissolved Al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'Excess Metals Mass Transport '!$D$20:$I$20</c:f>
              <c:strCache>
                <c:ptCount val="6"/>
                <c:pt idx="0">
                  <c:v>Durango (RK 94)</c:v>
                </c:pt>
                <c:pt idx="1">
                  <c:v>SUIT (RK 132)</c:v>
                </c:pt>
                <c:pt idx="2">
                  <c:v>Animas Farmington (RK 190)</c:v>
                </c:pt>
                <c:pt idx="3">
                  <c:v>San Juan Farmington  (RK 204)</c:v>
                </c:pt>
                <c:pt idx="4">
                  <c:v>San Juan Shiprock (RK 246) </c:v>
                </c:pt>
                <c:pt idx="5">
                  <c:v>San Juan Bluff (RK 377)</c:v>
                </c:pt>
              </c:strCache>
            </c:strRef>
          </c:cat>
          <c:val>
            <c:numRef>
              <c:f>'Excess Metals Mass Transport '!$D$21:$I$21</c:f>
              <c:numCache>
                <c:formatCode>#,##0</c:formatCode>
                <c:ptCount val="6"/>
                <c:pt idx="0">
                  <c:v>233.31791147934658</c:v>
                </c:pt>
                <c:pt idx="1">
                  <c:v>864.36717781376001</c:v>
                </c:pt>
                <c:pt idx="2">
                  <c:v>8079.7173825047175</c:v>
                </c:pt>
                <c:pt idx="3">
                  <c:v>10200.835736210554</c:v>
                </c:pt>
                <c:pt idx="4">
                  <c:v>8709.4145586598315</c:v>
                </c:pt>
                <c:pt idx="5">
                  <c:v>11410.779578447185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63-49C9-A29D-8BF8A8EDB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860560"/>
        <c:axId val="316860952"/>
      </c:barChart>
      <c:catAx>
        <c:axId val="316860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860952"/>
        <c:crosses val="autoZero"/>
        <c:auto val="1"/>
        <c:lblAlgn val="ctr"/>
        <c:lblOffset val="100"/>
        <c:noMultiLvlLbl val="0"/>
      </c:catAx>
      <c:valAx>
        <c:axId val="316860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Mass (kg)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860560"/>
        <c:crosses val="autoZero"/>
        <c:crossBetween val="between"/>
        <c:minorUnit val="5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Iron Above Background </a:t>
            </a:r>
            <a:br>
              <a:rPr lang="en-US" sz="1200"/>
            </a:br>
            <a:r>
              <a:rPr lang="en-US" sz="1200"/>
              <a:t>Summed From August to October </a:t>
            </a:r>
          </a:p>
        </c:rich>
      </c:tx>
      <c:layout>
        <c:manualLayout>
          <c:xMode val="edge"/>
          <c:yMode val="edge"/>
          <c:x val="0.35088188976377954"/>
          <c:y val="2.6320231097873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602318460192477"/>
          <c:y val="0.17006230529595015"/>
          <c:w val="0.75342125984251962"/>
          <c:h val="0.4906656711014571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'Excess Metals Mass Transport '!$A$22</c:f>
              <c:strCache>
                <c:ptCount val="1"/>
                <c:pt idx="0">
                  <c:v>Dissolved Fe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  <a:effectLst/>
          </c:spPr>
          <c:invertIfNegative val="0"/>
          <c:cat>
            <c:strRef>
              <c:f>'Excess Metals Mass Transport '!$C$6:$I$6</c:f>
              <c:strCache>
                <c:ptCount val="7"/>
                <c:pt idx="0">
                  <c:v>Animas Below Silverton (RK 16.4)</c:v>
                </c:pt>
                <c:pt idx="1">
                  <c:v>Durango (RK 94)</c:v>
                </c:pt>
                <c:pt idx="2">
                  <c:v>SUIT (RK 132)</c:v>
                </c:pt>
                <c:pt idx="3">
                  <c:v>Animas Farmington (RK 190)</c:v>
                </c:pt>
                <c:pt idx="4">
                  <c:v>San Juan Farmington  (RK 204)</c:v>
                </c:pt>
                <c:pt idx="5">
                  <c:v>San Juan Shiprock (RK 246) </c:v>
                </c:pt>
                <c:pt idx="6">
                  <c:v>San Juan Bluff  (RK 377)</c:v>
                </c:pt>
              </c:strCache>
            </c:strRef>
          </c:cat>
          <c:val>
            <c:numRef>
              <c:f>'Excess Metals Mass Transport '!$B$22:$I$22</c:f>
              <c:numCache>
                <c:formatCode>#,##0</c:formatCode>
                <c:ptCount val="8"/>
                <c:pt idx="0">
                  <c:v>-3523.4611199999999</c:v>
                </c:pt>
                <c:pt idx="1">
                  <c:v>2772.0326286577319</c:v>
                </c:pt>
                <c:pt idx="2">
                  <c:v>845.81159181151031</c:v>
                </c:pt>
                <c:pt idx="3">
                  <c:v>1159.8171310486437</c:v>
                </c:pt>
                <c:pt idx="4">
                  <c:v>4838.0287058236927</c:v>
                </c:pt>
                <c:pt idx="5">
                  <c:v>5335.6771128191531</c:v>
                </c:pt>
                <c:pt idx="6">
                  <c:v>3916.9660291806522</c:v>
                </c:pt>
                <c:pt idx="7">
                  <c:v>5310.8569781081187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7A-4C17-9B82-E3296A8EA12B}"/>
            </c:ext>
          </c:extLst>
        </c:ser>
        <c:ser>
          <c:idx val="1"/>
          <c:order val="1"/>
          <c:tx>
            <c:strRef>
              <c:f>'Excess Metals Mass Transport '!$A$25</c:f>
              <c:strCache>
                <c:ptCount val="1"/>
                <c:pt idx="0">
                  <c:v>Particuate Fe</c:v>
                </c:pt>
              </c:strCache>
            </c:strRef>
          </c:tx>
          <c:spPr>
            <a:solidFill>
              <a:srgbClr val="BC5610"/>
            </a:solidFill>
            <a:ln>
              <a:noFill/>
            </a:ln>
            <a:effectLst/>
          </c:spPr>
          <c:invertIfNegative val="0"/>
          <c:cat>
            <c:strRef>
              <c:f>'Excess Metals Mass Transport '!$C$6:$I$6</c:f>
              <c:strCache>
                <c:ptCount val="7"/>
                <c:pt idx="0">
                  <c:v>Animas Below Silverton (RK 16.4)</c:v>
                </c:pt>
                <c:pt idx="1">
                  <c:v>Durango (RK 94)</c:v>
                </c:pt>
                <c:pt idx="2">
                  <c:v>SUIT (RK 132)</c:v>
                </c:pt>
                <c:pt idx="3">
                  <c:v>Animas Farmington (RK 190)</c:v>
                </c:pt>
                <c:pt idx="4">
                  <c:v>San Juan Farmington  (RK 204)</c:v>
                </c:pt>
                <c:pt idx="5">
                  <c:v>San Juan Shiprock (RK 246) </c:v>
                </c:pt>
                <c:pt idx="6">
                  <c:v>San Juan Bluff  (RK 377)</c:v>
                </c:pt>
              </c:strCache>
            </c:strRef>
          </c:cat>
          <c:val>
            <c:numRef>
              <c:f>'Excess Metals Mass Transport '!$C$25:$I$25</c:f>
              <c:numCache>
                <c:formatCode>#,##0</c:formatCode>
                <c:ptCount val="7"/>
                <c:pt idx="0">
                  <c:v>16248.862636781858</c:v>
                </c:pt>
                <c:pt idx="1">
                  <c:v>-7205.8329853539981</c:v>
                </c:pt>
                <c:pt idx="2">
                  <c:v>4206.5997476414486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7A-4C17-9B82-E3296A8EA1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16712536"/>
        <c:axId val="316712144"/>
      </c:barChart>
      <c:catAx>
        <c:axId val="316712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712144"/>
        <c:crosses val="autoZero"/>
        <c:auto val="1"/>
        <c:lblAlgn val="ctr"/>
        <c:lblOffset val="100"/>
        <c:noMultiLvlLbl val="0"/>
      </c:catAx>
      <c:valAx>
        <c:axId val="31671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Mass (kg)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302988279482306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712536"/>
        <c:crosses val="autoZero"/>
        <c:crossBetween val="between"/>
        <c:minorUnit val="10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8087248468941387"/>
          <c:y val="0.1159955005624297"/>
          <c:w val="0.43825481189851268"/>
          <c:h val="5.37118743777717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Excess Dissolved Iron  </a:t>
            </a:r>
            <a:br>
              <a:rPr lang="en-US" sz="1200"/>
            </a:br>
            <a:r>
              <a:rPr lang="en-US" sz="1200"/>
              <a:t>From August to October </a:t>
            </a:r>
          </a:p>
        </c:rich>
      </c:tx>
      <c:layout>
        <c:manualLayout>
          <c:xMode val="edge"/>
          <c:yMode val="edge"/>
          <c:x val="0.33143744531933506"/>
          <c:y val="1.91286556886402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602318460192477"/>
          <c:y val="0.17006230529595015"/>
          <c:w val="0.75342125984251962"/>
          <c:h val="0.430320847744499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'Excess Metals Mass Transport '!$A$22</c:f>
              <c:strCache>
                <c:ptCount val="1"/>
                <c:pt idx="0">
                  <c:v>Dissolved Fe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'Excess Metals Mass Transport '!$D$20:$I$20</c:f>
              <c:strCache>
                <c:ptCount val="6"/>
                <c:pt idx="0">
                  <c:v>Durango (RK 94)</c:v>
                </c:pt>
                <c:pt idx="1">
                  <c:v>SUIT (RK 132)</c:v>
                </c:pt>
                <c:pt idx="2">
                  <c:v>Animas Farmington (RK 190)</c:v>
                </c:pt>
                <c:pt idx="3">
                  <c:v>San Juan Farmington  (RK 204)</c:v>
                </c:pt>
                <c:pt idx="4">
                  <c:v>San Juan Shiprock (RK 246) </c:v>
                </c:pt>
                <c:pt idx="5">
                  <c:v>San Juan Bluff (RK 377)</c:v>
                </c:pt>
              </c:strCache>
            </c:strRef>
          </c:cat>
          <c:val>
            <c:numRef>
              <c:f>'Excess Metals Mass Transport '!$D$22:$I$22</c:f>
              <c:numCache>
                <c:formatCode>#,##0</c:formatCode>
                <c:ptCount val="6"/>
                <c:pt idx="0">
                  <c:v>845.81159181151031</c:v>
                </c:pt>
                <c:pt idx="1">
                  <c:v>1159.8171310486437</c:v>
                </c:pt>
                <c:pt idx="2">
                  <c:v>4838.0287058236927</c:v>
                </c:pt>
                <c:pt idx="3">
                  <c:v>5335.6771128191531</c:v>
                </c:pt>
                <c:pt idx="4">
                  <c:v>3916.9660291806522</c:v>
                </c:pt>
                <c:pt idx="5">
                  <c:v>5310.8569781081187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93-455D-9841-4827E5420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860560"/>
        <c:axId val="316860952"/>
      </c:barChart>
      <c:catAx>
        <c:axId val="316860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860952"/>
        <c:crosses val="autoZero"/>
        <c:auto val="1"/>
        <c:lblAlgn val="ctr"/>
        <c:lblOffset val="100"/>
        <c:noMultiLvlLbl val="0"/>
      </c:catAx>
      <c:valAx>
        <c:axId val="316860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Mass (kg)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860560"/>
        <c:crosses val="autoZero"/>
        <c:crossBetween val="between"/>
        <c:minorUnit val="5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Dissolved Aluminum</a:t>
            </a:r>
          </a:p>
        </c:rich>
      </c:tx>
      <c:layout>
        <c:manualLayout>
          <c:xMode val="edge"/>
          <c:yMode val="edge"/>
          <c:x val="0.40390125147400063"/>
          <c:y val="3.92123067949839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3010004184258"/>
          <c:y val="0.17006230529595015"/>
          <c:w val="0.81380767621438621"/>
          <c:h val="0.59637416156313783"/>
        </c:manualLayout>
      </c:layout>
      <c:scatterChart>
        <c:scatterStyle val="lineMarker"/>
        <c:varyColors val="0"/>
        <c:ser>
          <c:idx val="0"/>
          <c:order val="0"/>
          <c:tx>
            <c:v>Post-Event</c:v>
          </c:tx>
          <c:spPr>
            <a:ln w="22225" cap="rnd">
              <a:solidFill>
                <a:schemeClr val="accent2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triangle"/>
            <c:size val="6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'Summary of Metal Concentration'!$C$7:$I$7</c:f>
              <c:numCache>
                <c:formatCode>General</c:formatCode>
                <c:ptCount val="7"/>
                <c:pt idx="0">
                  <c:v>16.399999999999999</c:v>
                </c:pt>
                <c:pt idx="1">
                  <c:v>94.5</c:v>
                </c:pt>
                <c:pt idx="2">
                  <c:v>132</c:v>
                </c:pt>
                <c:pt idx="3">
                  <c:v>190.2</c:v>
                </c:pt>
                <c:pt idx="4">
                  <c:v>204</c:v>
                </c:pt>
                <c:pt idx="5">
                  <c:v>246</c:v>
                </c:pt>
                <c:pt idx="6">
                  <c:v>377</c:v>
                </c:pt>
              </c:numCache>
            </c:numRef>
          </c:xVal>
          <c:yVal>
            <c:numRef>
              <c:f>'Summary of Metal Concentration'!$C$23:$I$23</c:f>
              <c:numCache>
                <c:formatCode>#,##0</c:formatCode>
                <c:ptCount val="7"/>
                <c:pt idx="0">
                  <c:v>160.34836808583981</c:v>
                </c:pt>
                <c:pt idx="1">
                  <c:v>26.955741374892561</c:v>
                </c:pt>
                <c:pt idx="2">
                  <c:v>45.72851788725044</c:v>
                </c:pt>
                <c:pt idx="3">
                  <c:v>129.86322681165936</c:v>
                </c:pt>
                <c:pt idx="4">
                  <c:v>87.096358995608071</c:v>
                </c:pt>
                <c:pt idx="5">
                  <c:v>60.255958607435822</c:v>
                </c:pt>
                <c:pt idx="6">
                  <c:v>75.857757502918361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EB-41E4-864E-351EE3AAA619}"/>
            </c:ext>
          </c:extLst>
        </c:ser>
        <c:ser>
          <c:idx val="1"/>
          <c:order val="1"/>
          <c:tx>
            <c:v>Pre-Event</c:v>
          </c:tx>
          <c:spPr>
            <a:ln w="222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'Summary of Metal Concentration'!$C$7:$I$7</c:f>
              <c:numCache>
                <c:formatCode>General</c:formatCode>
                <c:ptCount val="7"/>
                <c:pt idx="0">
                  <c:v>16.399999999999999</c:v>
                </c:pt>
                <c:pt idx="1">
                  <c:v>94.5</c:v>
                </c:pt>
                <c:pt idx="2">
                  <c:v>132</c:v>
                </c:pt>
                <c:pt idx="3">
                  <c:v>190.2</c:v>
                </c:pt>
                <c:pt idx="4">
                  <c:v>204</c:v>
                </c:pt>
                <c:pt idx="5">
                  <c:v>246</c:v>
                </c:pt>
                <c:pt idx="6">
                  <c:v>377</c:v>
                </c:pt>
              </c:numCache>
            </c:numRef>
          </c:xVal>
          <c:yVal>
            <c:numRef>
              <c:f>'Summary of Metal Concentration'!$C$8:$I$8</c:f>
              <c:numCache>
                <c:formatCode>#,##0</c:formatCode>
                <c:ptCount val="7"/>
                <c:pt idx="0">
                  <c:v>46.028099719526445</c:v>
                </c:pt>
                <c:pt idx="1">
                  <c:v>23.672185002386911</c:v>
                </c:pt>
                <c:pt idx="2">
                  <c:v>31.541473462071171</c:v>
                </c:pt>
                <c:pt idx="3">
                  <c:v>9.43682009652413</c:v>
                </c:pt>
                <c:pt idx="4">
                  <c:v>8.3176377110267108</c:v>
                </c:pt>
                <c:pt idx="5">
                  <c:v>11.748975549395301</c:v>
                </c:pt>
                <c:pt idx="6">
                  <c:v>15.135612484362087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4EB-41E4-864E-351EE3AAA6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857816"/>
        <c:axId val="316858208"/>
      </c:scatterChart>
      <c:valAx>
        <c:axId val="316857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from Source (km)</a:t>
                </a:r>
              </a:p>
            </c:rich>
          </c:tx>
          <c:layout>
            <c:manualLayout>
              <c:xMode val="edge"/>
              <c:yMode val="edge"/>
              <c:x val="0.42720244208604358"/>
              <c:y val="0.881442694663167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12700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858208"/>
        <c:crosses val="autoZero"/>
        <c:crossBetween val="midCat"/>
        <c:majorUnit val="100"/>
      </c:valAx>
      <c:valAx>
        <c:axId val="316858208"/>
        <c:scaling>
          <c:orientation val="minMax"/>
          <c:max val="2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(µg/L)</a:t>
                </a:r>
              </a:p>
            </c:rich>
          </c:tx>
          <c:layout>
            <c:manualLayout>
              <c:xMode val="edge"/>
              <c:yMode val="edge"/>
              <c:x val="2.4758459246648226E-2"/>
              <c:y val="0.309682123067949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857816"/>
        <c:crosses val="autoZero"/>
        <c:crossBetween val="midCat"/>
        <c:majorUnit val="50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63325347845032887"/>
          <c:y val="0.20960892388451444"/>
          <c:w val="0.24164817235683378"/>
          <c:h val="0.172932341790609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Excess Above Background Post GKM Release</a:t>
            </a:r>
            <a:br>
              <a:rPr lang="en-US" sz="1100"/>
            </a:br>
            <a:r>
              <a:rPr lang="en-US" sz="1100"/>
              <a:t>Summed From August to October </a:t>
            </a:r>
          </a:p>
        </c:rich>
      </c:tx>
      <c:layout>
        <c:manualLayout>
          <c:xMode val="edge"/>
          <c:yMode val="edge"/>
          <c:x val="0.24810411198600174"/>
          <c:y val="2.6320231097873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602318460192477"/>
          <c:y val="0.15396568386698142"/>
          <c:w val="0.75342125984251962"/>
          <c:h val="0.506762147689285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'Summary of Metal Concentration'!$A$23</c:f>
              <c:strCache>
                <c:ptCount val="1"/>
                <c:pt idx="0">
                  <c:v>Aluminum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  <a:effectLst/>
          </c:spPr>
          <c:invertIfNegative val="0"/>
          <c:cat>
            <c:strRef>
              <c:f>'Summary of Metal Concentration'!$D$6:$I$6</c:f>
              <c:strCache>
                <c:ptCount val="6"/>
                <c:pt idx="0">
                  <c:v>Durango (RK 94)</c:v>
                </c:pt>
                <c:pt idx="1">
                  <c:v>SUIT (RK 132)</c:v>
                </c:pt>
                <c:pt idx="2">
                  <c:v>Animas Farmington (RK 190)</c:v>
                </c:pt>
                <c:pt idx="3">
                  <c:v>San Juan Farmington  (RK 204)</c:v>
                </c:pt>
                <c:pt idx="4">
                  <c:v>San Juan Shiprock (RK 246) </c:v>
                </c:pt>
                <c:pt idx="5">
                  <c:v>San Juan Bluff  (RK 377)</c:v>
                </c:pt>
              </c:strCache>
            </c:strRef>
          </c:cat>
          <c:val>
            <c:numRef>
              <c:f>'Summary of Metal Concentration'!$D$23:$I$23</c:f>
              <c:numCache>
                <c:formatCode>#,##0</c:formatCode>
                <c:ptCount val="6"/>
                <c:pt idx="0">
                  <c:v>26.955741374892561</c:v>
                </c:pt>
                <c:pt idx="1">
                  <c:v>45.72851788725044</c:v>
                </c:pt>
                <c:pt idx="2">
                  <c:v>129.86322681165936</c:v>
                </c:pt>
                <c:pt idx="3">
                  <c:v>87.096358995608071</c:v>
                </c:pt>
                <c:pt idx="4">
                  <c:v>60.255958607435822</c:v>
                </c:pt>
                <c:pt idx="5">
                  <c:v>75.857757502918361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FD-4F1E-A265-AB4969C73F35}"/>
            </c:ext>
          </c:extLst>
        </c:ser>
        <c:ser>
          <c:idx val="2"/>
          <c:order val="2"/>
          <c:tx>
            <c:strRef>
              <c:f>'Summary of Metal Concentration'!$A$22</c:f>
              <c:strCache>
                <c:ptCount val="1"/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'Summary of Metal Concentration'!$D$22:$I$22</c:f>
              <c:numCache>
                <c:formatCode>General</c:formatCode>
                <c:ptCount val="6"/>
                <c:pt idx="0">
                  <c:v>94.5</c:v>
                </c:pt>
                <c:pt idx="1">
                  <c:v>132</c:v>
                </c:pt>
                <c:pt idx="2">
                  <c:v>190.2</c:v>
                </c:pt>
                <c:pt idx="3">
                  <c:v>204</c:v>
                </c:pt>
                <c:pt idx="4">
                  <c:v>246</c:v>
                </c:pt>
                <c:pt idx="5">
                  <c:v>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FD-4F1E-A265-AB4969C73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16859384"/>
        <c:axId val="316859776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'Summary of Metal Concentration'!$A$26</c15:sqref>
                        </c15:formulaRef>
                      </c:ext>
                    </c:extLst>
                    <c:strCache>
                      <c:ptCount val="1"/>
                      <c:pt idx="0">
                        <c:v>Iron</c:v>
                      </c:pt>
                    </c:strCache>
                  </c:strRef>
                </c:tx>
                <c:spPr>
                  <a:solidFill>
                    <a:srgbClr val="BC5610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'Summary of Metal Concentration'!$D$6:$I$6</c15:sqref>
                        </c15:formulaRef>
                      </c:ext>
                    </c:extLst>
                    <c:strCache>
                      <c:ptCount val="6"/>
                      <c:pt idx="0">
                        <c:v>Durango (RK 94)</c:v>
                      </c:pt>
                      <c:pt idx="1">
                        <c:v>SUIT (RK 132)</c:v>
                      </c:pt>
                      <c:pt idx="2">
                        <c:v>Animas Farmington (RK 190)</c:v>
                      </c:pt>
                      <c:pt idx="3">
                        <c:v>San Juan Farmington  (RK 204)</c:v>
                      </c:pt>
                      <c:pt idx="4">
                        <c:v>San Juan Shiprock (RK 246) </c:v>
                      </c:pt>
                      <c:pt idx="5">
                        <c:v>San Juan Bluff  (RK 377)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'Summary of Metal Concentration'!$D$26:$I$26</c15:sqref>
                        </c15:formulaRef>
                      </c:ext>
                    </c:extLst>
                    <c:numCache>
                      <c:formatCode>#,##0</c:formatCode>
                      <c:ptCount val="6"/>
                      <c:pt idx="0">
                        <c:v>32.730475189878725</c:v>
                      </c:pt>
                      <c:pt idx="1">
                        <c:v>49.589910789031748</c:v>
                      </c:pt>
                      <c:pt idx="2">
                        <c:v>79.968854676399232</c:v>
                      </c:pt>
                      <c:pt idx="3">
                        <c:v>50.118723362727238</c:v>
                      </c:pt>
                      <c:pt idx="4">
                        <c:v>32.359365692962832</c:v>
                      </c:pt>
                      <c:pt idx="5">
                        <c:v>43.052661049171071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3DFD-4F1E-A265-AB4969C73F35}"/>
                  </c:ext>
                </c:extLst>
              </c15:ser>
            </c15:filteredBarSeries>
          </c:ext>
        </c:extLst>
      </c:barChart>
      <c:catAx>
        <c:axId val="316859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859776"/>
        <c:crosses val="autoZero"/>
        <c:auto val="1"/>
        <c:lblAlgn val="ctr"/>
        <c:lblOffset val="100"/>
        <c:noMultiLvlLbl val="0"/>
      </c:catAx>
      <c:valAx>
        <c:axId val="31685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Mass (kg)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302988279482306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859384"/>
        <c:crosses val="autoZero"/>
        <c:crossBetween val="between"/>
        <c:minorUnit val="50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975391513560805"/>
          <c:y val="0.17233352873144378"/>
          <c:w val="0.48535236220472439"/>
          <c:h val="5.50061523999640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Dissolved Iron</a:t>
            </a:r>
          </a:p>
        </c:rich>
      </c:tx>
      <c:layout>
        <c:manualLayout>
          <c:xMode val="edge"/>
          <c:yMode val="edge"/>
          <c:x val="0.40390125147400063"/>
          <c:y val="3.92123067949839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33010004184258"/>
          <c:y val="0.17006230529595015"/>
          <c:w val="0.81380767621438621"/>
          <c:h val="0.59637416156313783"/>
        </c:manualLayout>
      </c:layout>
      <c:scatterChart>
        <c:scatterStyle val="lineMarker"/>
        <c:varyColors val="0"/>
        <c:ser>
          <c:idx val="0"/>
          <c:order val="0"/>
          <c:tx>
            <c:v>Post-Event</c:v>
          </c:tx>
          <c:spPr>
            <a:ln w="22225" cap="rnd">
              <a:solidFill>
                <a:schemeClr val="accent2">
                  <a:lumMod val="60000"/>
                  <a:lumOff val="40000"/>
                </a:schemeClr>
              </a:solidFill>
              <a:prstDash val="sysDash"/>
              <a:round/>
            </a:ln>
            <a:effectLst/>
          </c:spPr>
          <c:marker>
            <c:symbol val="triangle"/>
            <c:size val="6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'Summary of Metal Concentration'!$C$7:$I$7</c:f>
              <c:numCache>
                <c:formatCode>General</c:formatCode>
                <c:ptCount val="7"/>
                <c:pt idx="0">
                  <c:v>16.399999999999999</c:v>
                </c:pt>
                <c:pt idx="1">
                  <c:v>94.5</c:v>
                </c:pt>
                <c:pt idx="2">
                  <c:v>132</c:v>
                </c:pt>
                <c:pt idx="3">
                  <c:v>190.2</c:v>
                </c:pt>
                <c:pt idx="4">
                  <c:v>204</c:v>
                </c:pt>
                <c:pt idx="5">
                  <c:v>246</c:v>
                </c:pt>
                <c:pt idx="6">
                  <c:v>377</c:v>
                </c:pt>
              </c:numCache>
            </c:numRef>
          </c:xVal>
          <c:yVal>
            <c:numRef>
              <c:f>'Summary of Metal Concentration'!$C$26:$I$26</c:f>
              <c:numCache>
                <c:formatCode>#,##0</c:formatCode>
                <c:ptCount val="7"/>
                <c:pt idx="0">
                  <c:v>1509.3205201217158</c:v>
                </c:pt>
                <c:pt idx="1">
                  <c:v>32.730475189878725</c:v>
                </c:pt>
                <c:pt idx="2">
                  <c:v>49.589910789031748</c:v>
                </c:pt>
                <c:pt idx="3">
                  <c:v>79.968854676399232</c:v>
                </c:pt>
                <c:pt idx="4">
                  <c:v>50.118723362727238</c:v>
                </c:pt>
                <c:pt idx="5">
                  <c:v>32.359365692962832</c:v>
                </c:pt>
                <c:pt idx="6">
                  <c:v>43.052661049171071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220-4DBA-A139-969D29F9A6DB}"/>
            </c:ext>
          </c:extLst>
        </c:ser>
        <c:ser>
          <c:idx val="1"/>
          <c:order val="1"/>
          <c:tx>
            <c:v>Pre-Event</c:v>
          </c:tx>
          <c:spPr>
            <a:ln w="222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'Summary of Metal Concentration'!$C$7:$I$7</c:f>
              <c:numCache>
                <c:formatCode>General</c:formatCode>
                <c:ptCount val="7"/>
                <c:pt idx="0">
                  <c:v>16.399999999999999</c:v>
                </c:pt>
                <c:pt idx="1">
                  <c:v>94.5</c:v>
                </c:pt>
                <c:pt idx="2">
                  <c:v>132</c:v>
                </c:pt>
                <c:pt idx="3">
                  <c:v>190.2</c:v>
                </c:pt>
                <c:pt idx="4">
                  <c:v>204</c:v>
                </c:pt>
                <c:pt idx="5">
                  <c:v>246</c:v>
                </c:pt>
                <c:pt idx="6">
                  <c:v>377</c:v>
                </c:pt>
              </c:numCache>
            </c:numRef>
          </c:xVal>
          <c:yVal>
            <c:numRef>
              <c:f>'Summary of Metal Concentration'!$C$11:$I$11</c:f>
              <c:numCache>
                <c:formatCode>#,##0</c:formatCode>
                <c:ptCount val="7"/>
                <c:pt idx="0">
                  <c:v>1406.1420684818736</c:v>
                </c:pt>
                <c:pt idx="1">
                  <c:v>20.827102557136474</c:v>
                </c:pt>
                <c:pt idx="2">
                  <c:v>30.553582726588363</c:v>
                </c:pt>
                <c:pt idx="3">
                  <c:v>7.859103178332763</c:v>
                </c:pt>
                <c:pt idx="4">
                  <c:v>8.9125093813374576</c:v>
                </c:pt>
                <c:pt idx="5">
                  <c:v>10.543868963912589</c:v>
                </c:pt>
                <c:pt idx="6">
                  <c:v>14.791083881682074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220-4DBA-A139-969D29F9A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857816"/>
        <c:axId val="316858208"/>
      </c:scatterChart>
      <c:valAx>
        <c:axId val="316857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from Source (km)</a:t>
                </a:r>
              </a:p>
            </c:rich>
          </c:tx>
          <c:layout>
            <c:manualLayout>
              <c:xMode val="edge"/>
              <c:yMode val="edge"/>
              <c:x val="0.42720244208604358"/>
              <c:y val="0.881442694663167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low"/>
        <c:spPr>
          <a:noFill/>
          <a:ln w="12700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858208"/>
        <c:crosses val="autoZero"/>
        <c:crossBetween val="midCat"/>
        <c:majorUnit val="100"/>
      </c:valAx>
      <c:valAx>
        <c:axId val="316858208"/>
        <c:scaling>
          <c:logBase val="10"/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(µg/L)</a:t>
                </a:r>
              </a:p>
            </c:rich>
          </c:tx>
          <c:layout>
            <c:manualLayout>
              <c:xMode val="edge"/>
              <c:yMode val="edge"/>
              <c:x val="2.4758459246648226E-2"/>
              <c:y val="0.309682123067949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857816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6358274810243314"/>
          <c:y val="0.23923855351414403"/>
          <c:w val="0.29570222641088789"/>
          <c:h val="0.143302712160979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38</xdr:row>
      <xdr:rowOff>38101</xdr:rowOff>
    </xdr:from>
    <xdr:to>
      <xdr:col>19</xdr:col>
      <xdr:colOff>304800</xdr:colOff>
      <xdr:row>62</xdr:row>
      <xdr:rowOff>133351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200025</xdr:colOff>
      <xdr:row>10</xdr:row>
      <xdr:rowOff>76199</xdr:rowOff>
    </xdr:from>
    <xdr:to>
      <xdr:col>17</xdr:col>
      <xdr:colOff>504825</xdr:colOff>
      <xdr:row>36</xdr:row>
      <xdr:rowOff>76199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561975</xdr:colOff>
      <xdr:row>99</xdr:row>
      <xdr:rowOff>9525</xdr:rowOff>
    </xdr:from>
    <xdr:to>
      <xdr:col>5</xdr:col>
      <xdr:colOff>657225</xdr:colOff>
      <xdr:row>128</xdr:row>
      <xdr:rowOff>47625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466725</xdr:colOff>
      <xdr:row>38</xdr:row>
      <xdr:rowOff>142875</xdr:rowOff>
    </xdr:from>
    <xdr:to>
      <xdr:col>4</xdr:col>
      <xdr:colOff>752475</xdr:colOff>
      <xdr:row>60</xdr:row>
      <xdr:rowOff>19050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247650</xdr:colOff>
      <xdr:row>9</xdr:row>
      <xdr:rowOff>133350</xdr:rowOff>
    </xdr:from>
    <xdr:to>
      <xdr:col>26</xdr:col>
      <xdr:colOff>85725</xdr:colOff>
      <xdr:row>35</xdr:row>
      <xdr:rowOff>133350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323849</xdr:colOff>
      <xdr:row>37</xdr:row>
      <xdr:rowOff>114300</xdr:rowOff>
    </xdr:from>
    <xdr:to>
      <xdr:col>11</xdr:col>
      <xdr:colOff>266700</xdr:colOff>
      <xdr:row>59</xdr:row>
      <xdr:rowOff>47625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23</xdr:col>
      <xdr:colOff>438150</xdr:colOff>
      <xdr:row>9</xdr:row>
      <xdr:rowOff>19050</xdr:rowOff>
    </xdr:to>
    <xdr:sp macro="" textlink="">
      <xdr:nvSpPr>
        <xdr:cNvPr id="14" name="TextBox 13"/>
        <xdr:cNvSpPr txBox="1"/>
      </xdr:nvSpPr>
      <xdr:spPr>
        <a:xfrm>
          <a:off x="8486775" y="238125"/>
          <a:ext cx="7753350" cy="1971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9-34.  Mean dissolved A) aluminum and B) iron concentrations of historic data (pre-event) and post-event sampling. Means are plotted longitudinally along the Animas and San Juan Rivers where pre-event data were available.  Means were taken from the statistical tables (Tables 9-3 to 9-10). C) and D) Mean concentrations are translated to mass (kg) by multiplying the average concentration at each location by taking the average flow at the nearest USGS station for a period of 60 days. E and F)) Stability fields of aluminum oxide minerals (E) as a function of [Al</a:t>
          </a:r>
          <a:r>
            <a:rPr lang="en-US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3+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] and pH, with [SO</a:t>
          </a:r>
          <a:r>
            <a:rPr lang="en-US" sz="1100" b="1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en-US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] = 90 mg/L, similar to conditions expected in the upper Animas; and ferric oxide minerals (F) as a function of [Fe</a:t>
          </a:r>
          <a:r>
            <a:rPr lang="en-US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3+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] and pH, with [SO</a:t>
          </a:r>
          <a:r>
            <a:rPr lang="en-US" sz="1100" b="1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en-US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] = 90 mg/L, similar to conditions expected in the upper Animas.  Thermodynamic data for  as reported in Nordstrom </a:t>
          </a:r>
          <a:r>
            <a:rPr lang="en-US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et al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(1984) with additional data from Geochemist’s Workbench(Bethke 1998). Aluminum and iron minerals are shown at three locations in the Animas – Silverton, Durango, and Farmington ­ designated by their first letter, and before and after by ‘b’ and ‘a’, respectively. After Steefel and van Cappellen (1990). See Appendix C for more discussion.</a:t>
          </a:r>
          <a:endParaRPr lang="en-US" sz="1100" b="1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0.24375</cdr:x>
      <cdr:y>0.18914</cdr:y>
    </cdr:from>
    <cdr:to>
      <cdr:x>0.51042</cdr:x>
      <cdr:y>0.24749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14425" y="895351"/>
          <a:ext cx="121920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/>
            <a:t>Aluminum</a:t>
          </a:r>
        </a:p>
      </cdr:txBody>
    </cdr:sp>
  </cdr:relSizeAnchor>
  <cdr:relSizeAnchor xmlns:cdr="http://schemas.openxmlformats.org/drawingml/2006/chartDrawing">
    <cdr:from>
      <cdr:x>0.47083</cdr:x>
      <cdr:y>0.60832</cdr:y>
    </cdr:from>
    <cdr:to>
      <cdr:x>1</cdr:x>
      <cdr:y>0.65862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152635" y="2879725"/>
          <a:ext cx="2419365" cy="238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 i="1"/>
            <a:t>No historic particulate for RK</a:t>
          </a:r>
          <a:r>
            <a:rPr lang="en-US" sz="1000" b="1" i="1" baseline="0"/>
            <a:t> 190 to 421</a:t>
          </a:r>
          <a:endParaRPr lang="en-US" sz="1000" b="1" i="1"/>
        </a:p>
      </cdr:txBody>
    </cdr:sp>
  </cdr:relSizeAnchor>
  <cdr:relSizeAnchor xmlns:cdr="http://schemas.openxmlformats.org/drawingml/2006/chartDrawing">
    <cdr:from>
      <cdr:x>0.01111</cdr:x>
      <cdr:y>0.01073</cdr:y>
    </cdr:from>
    <cdr:to>
      <cdr:x>0.14653</cdr:x>
      <cdr:y>0.06707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0800" y="50800"/>
          <a:ext cx="61912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/>
            <a:t>C)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0.35833</cdr:x>
      <cdr:y>0.1992</cdr:y>
    </cdr:from>
    <cdr:to>
      <cdr:x>0.625</cdr:x>
      <cdr:y>0.25755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38300" y="942994"/>
          <a:ext cx="1219215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/>
            <a:t>Iron</a:t>
          </a:r>
        </a:p>
      </cdr:txBody>
    </cdr:sp>
  </cdr:relSizeAnchor>
  <cdr:relSizeAnchor xmlns:cdr="http://schemas.openxmlformats.org/drawingml/2006/chartDrawing">
    <cdr:from>
      <cdr:x>0.47083</cdr:x>
      <cdr:y>0.5996</cdr:y>
    </cdr:from>
    <cdr:to>
      <cdr:x>1</cdr:x>
      <cdr:y>0.6499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152635" y="2838461"/>
          <a:ext cx="2419365" cy="238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="1" i="1"/>
            <a:t>No historic particulate for RK</a:t>
          </a:r>
          <a:r>
            <a:rPr lang="en-US" sz="1000" b="1" i="1" baseline="0"/>
            <a:t> 190 to 421</a:t>
          </a:r>
          <a:endParaRPr lang="en-US" sz="1000" b="1" i="1"/>
        </a:p>
      </cdr:txBody>
    </cdr:sp>
  </cdr:relSizeAnchor>
  <cdr:relSizeAnchor xmlns:cdr="http://schemas.openxmlformats.org/drawingml/2006/chartDrawing">
    <cdr:from>
      <cdr:x>0.01077</cdr:x>
      <cdr:y>0.01073</cdr:y>
    </cdr:from>
    <cdr:to>
      <cdr:x>0.14209</cdr:x>
      <cdr:y>0.06707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0800" y="50800"/>
          <a:ext cx="61912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/>
            <a:t>D)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161925</xdr:colOff>
      <xdr:row>12</xdr:row>
      <xdr:rowOff>104775</xdr:rowOff>
    </xdr:from>
    <xdr:to>
      <xdr:col>18</xdr:col>
      <xdr:colOff>219075</xdr:colOff>
      <xdr:row>30</xdr:row>
      <xdr:rowOff>57150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561975</xdr:colOff>
      <xdr:row>99</xdr:row>
      <xdr:rowOff>9525</xdr:rowOff>
    </xdr:from>
    <xdr:to>
      <xdr:col>5</xdr:col>
      <xdr:colOff>657225</xdr:colOff>
      <xdr:row>128</xdr:row>
      <xdr:rowOff>47625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419100</xdr:colOff>
      <xdr:row>12</xdr:row>
      <xdr:rowOff>104775</xdr:rowOff>
    </xdr:from>
    <xdr:to>
      <xdr:col>26</xdr:col>
      <xdr:colOff>476250</xdr:colOff>
      <xdr:row>30</xdr:row>
      <xdr:rowOff>57150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466725</xdr:colOff>
      <xdr:row>3</xdr:row>
      <xdr:rowOff>123824</xdr:rowOff>
    </xdr:from>
    <xdr:to>
      <xdr:col>26</xdr:col>
      <xdr:colOff>295275</xdr:colOff>
      <xdr:row>11</xdr:row>
      <xdr:rowOff>142874</xdr:rowOff>
    </xdr:to>
    <xdr:sp macro="" textlink="">
      <xdr:nvSpPr>
        <xdr:cNvPr id="9" name="TextBox 8"/>
        <xdr:cNvSpPr txBox="1"/>
      </xdr:nvSpPr>
      <xdr:spPr>
        <a:xfrm>
          <a:off x="10172700" y="685799"/>
          <a:ext cx="7753350" cy="1971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9-34.  Mean dissolved A) aluminum and B) iron concentrations of historic data (pre-event) and post-event sampling. Means are plotted longitudinally along the Animas and San Juan Rivers where pre-event data were available.  Means were taken from the statistical tables (Tables 9-3 to 9-10). C) and D) Mean concentrations are translated to mass (kg) by multiplying the average concentration at each location by taking the average flow at the nearest USGS station for a period of 60 days. E and F)) Stability fields of aluminum oxide minerals (E) as a function of [Al</a:t>
          </a:r>
          <a:r>
            <a:rPr lang="en-US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3+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] and pH, with [SO</a:t>
          </a:r>
          <a:r>
            <a:rPr lang="en-US" sz="1100" b="1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en-US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] = 90 mg/L, similar to conditions expected in the upper Animas; and ferric oxide minerals (F) as a function of [Fe</a:t>
          </a:r>
          <a:r>
            <a:rPr lang="en-US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3+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] and pH, with [SO</a:t>
          </a:r>
          <a:r>
            <a:rPr lang="en-US" sz="1100" b="1" baseline="-25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</a:t>
          </a:r>
          <a:r>
            <a:rPr lang="en-US" sz="1100" b="1" baseline="30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] = 90 mg/L, similar to conditions expected in the upper Animas.  Thermodynamic data for  as reported in Nordstrom </a:t>
          </a:r>
          <a:r>
            <a:rPr lang="en-US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et al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(1984) with additional data from Geochemist’s Workbench(Bethke 1998). Aluminum and iron minerals are shown at three locations in the Animas – Silverton, Durango, and Farmington ­ designated by their first letter, and before and after by ‘b’ and ‘a’, respectively. After Steefel and van Cappellen (1990). See Appendix C for more discussion.</a:t>
          </a:r>
          <a:endParaRPr lang="en-US" sz="1100" b="1"/>
        </a:p>
      </xdr:txBody>
    </xdr:sp>
    <xdr:clientData/>
  </xdr:twoCellAnchor>
  <xdr:twoCellAnchor>
    <xdr:from>
      <xdr:col>0</xdr:col>
      <xdr:colOff>0</xdr:colOff>
      <xdr:row>32</xdr:row>
      <xdr:rowOff>0</xdr:rowOff>
    </xdr:from>
    <xdr:to>
      <xdr:col>5</xdr:col>
      <xdr:colOff>457200</xdr:colOff>
      <xdr:row>53</xdr:row>
      <xdr:rowOff>28575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800100</xdr:colOff>
      <xdr:row>32</xdr:row>
      <xdr:rowOff>114300</xdr:rowOff>
    </xdr:from>
    <xdr:to>
      <xdr:col>13</xdr:col>
      <xdr:colOff>504825</xdr:colOff>
      <xdr:row>53</xdr:row>
      <xdr:rowOff>142875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33</xdr:row>
      <xdr:rowOff>0</xdr:rowOff>
    </xdr:from>
    <xdr:to>
      <xdr:col>23</xdr:col>
      <xdr:colOff>57150</xdr:colOff>
      <xdr:row>54</xdr:row>
      <xdr:rowOff>28575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0.28311</cdr:x>
      <cdr:y>0.83056</cdr:y>
    </cdr:from>
    <cdr:to>
      <cdr:x>0.42804</cdr:x>
      <cdr:y>0.89167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396863" y="2847975"/>
          <a:ext cx="71506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="1" i="1"/>
            <a:t>Animas</a:t>
          </a:r>
        </a:p>
      </cdr:txBody>
    </cdr:sp>
  </cdr:relSizeAnchor>
  <cdr:relSizeAnchor xmlns:cdr="http://schemas.openxmlformats.org/drawingml/2006/chartDrawing">
    <cdr:from>
      <cdr:x>0.69807</cdr:x>
      <cdr:y>0.8287</cdr:y>
    </cdr:from>
    <cdr:to>
      <cdr:x>0.843</cdr:x>
      <cdr:y>0.88981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670300" y="2841625"/>
          <a:ext cx="76200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 i="1"/>
            <a:t>San Juan</a:t>
          </a:r>
        </a:p>
      </cdr:txBody>
    </cdr:sp>
  </cdr:relSizeAnchor>
  <cdr:relSizeAnchor xmlns:cdr="http://schemas.openxmlformats.org/drawingml/2006/chartDrawing">
    <cdr:from>
      <cdr:x>0.55182</cdr:x>
      <cdr:y>0.84722</cdr:y>
    </cdr:from>
    <cdr:to>
      <cdr:x>0.55182</cdr:x>
      <cdr:y>0.88333</cdr:y>
    </cdr:to>
    <cdr:cxnSp macro="">
      <cdr:nvCxnSpPr>
        <cdr:cNvPr id="7" name="Straight Connector 6"/>
        <cdr:cNvCxnSpPr/>
      </cdr:nvCxnSpPr>
      <cdr:spPr>
        <a:xfrm xmlns:a="http://schemas.openxmlformats.org/drawingml/2006/main">
          <a:off x="2722666" y="2905125"/>
          <a:ext cx="0" cy="123825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>
              <a:lumMod val="85000"/>
              <a:lumOff val="1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0.39989</cdr:x>
      <cdr:y>0.86667</cdr:y>
    </cdr:from>
    <cdr:to>
      <cdr:x>0.54481</cdr:x>
      <cdr:y>0.86667</cdr:y>
    </cdr:to>
    <cdr:cxnSp macro="">
      <cdr:nvCxnSpPr>
        <cdr:cNvPr id="9" name="Straight Arrow Connector 8"/>
        <cdr:cNvCxnSpPr/>
      </cdr:nvCxnSpPr>
      <cdr:spPr>
        <a:xfrm xmlns:a="http://schemas.openxmlformats.org/drawingml/2006/main">
          <a:off x="1973021" y="2971800"/>
          <a:ext cx="715065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0.56763</cdr:x>
      <cdr:y>0.86481</cdr:y>
    </cdr:from>
    <cdr:to>
      <cdr:x>0.71256</cdr:x>
      <cdr:y>0.86481</cdr:y>
    </cdr:to>
    <cdr:cxnSp macro="">
      <cdr:nvCxnSpPr>
        <cdr:cNvPr id="11" name="Straight Arrow Connector 10"/>
        <cdr:cNvCxnSpPr/>
      </cdr:nvCxnSpPr>
      <cdr:spPr>
        <a:xfrm xmlns:a="http://schemas.openxmlformats.org/drawingml/2006/main">
          <a:off x="2984500" y="2965450"/>
          <a:ext cx="762000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0.02124</cdr:x>
      <cdr:y>0.025</cdr:y>
    </cdr:from>
    <cdr:to>
      <cdr:x>0.14672</cdr:x>
      <cdr:y>0.10278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104775" y="85725"/>
          <a:ext cx="61912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/>
            <a:t>A)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0.28311</cdr:x>
      <cdr:y>0.83056</cdr:y>
    </cdr:from>
    <cdr:to>
      <cdr:x>0.42804</cdr:x>
      <cdr:y>0.89167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396863" y="2847975"/>
          <a:ext cx="71506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="1" i="1"/>
            <a:t>Animas</a:t>
          </a:r>
        </a:p>
      </cdr:txBody>
    </cdr:sp>
  </cdr:relSizeAnchor>
  <cdr:relSizeAnchor xmlns:cdr="http://schemas.openxmlformats.org/drawingml/2006/chartDrawing">
    <cdr:from>
      <cdr:x>0.69807</cdr:x>
      <cdr:y>0.8287</cdr:y>
    </cdr:from>
    <cdr:to>
      <cdr:x>0.843</cdr:x>
      <cdr:y>0.88981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670300" y="2841625"/>
          <a:ext cx="76200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 i="1"/>
            <a:t>San Juan</a:t>
          </a:r>
        </a:p>
      </cdr:txBody>
    </cdr:sp>
  </cdr:relSizeAnchor>
  <cdr:relSizeAnchor xmlns:cdr="http://schemas.openxmlformats.org/drawingml/2006/chartDrawing">
    <cdr:from>
      <cdr:x>0.55182</cdr:x>
      <cdr:y>0.84722</cdr:y>
    </cdr:from>
    <cdr:to>
      <cdr:x>0.55182</cdr:x>
      <cdr:y>0.88333</cdr:y>
    </cdr:to>
    <cdr:cxnSp macro="">
      <cdr:nvCxnSpPr>
        <cdr:cNvPr id="7" name="Straight Connector 6"/>
        <cdr:cNvCxnSpPr/>
      </cdr:nvCxnSpPr>
      <cdr:spPr>
        <a:xfrm xmlns:a="http://schemas.openxmlformats.org/drawingml/2006/main">
          <a:off x="2722666" y="2905125"/>
          <a:ext cx="0" cy="123825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>
              <a:lumMod val="85000"/>
              <a:lumOff val="1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0.39989</cdr:x>
      <cdr:y>0.86667</cdr:y>
    </cdr:from>
    <cdr:to>
      <cdr:x>0.54481</cdr:x>
      <cdr:y>0.86667</cdr:y>
    </cdr:to>
    <cdr:cxnSp macro="">
      <cdr:nvCxnSpPr>
        <cdr:cNvPr id="9" name="Straight Arrow Connector 8"/>
        <cdr:cNvCxnSpPr/>
      </cdr:nvCxnSpPr>
      <cdr:spPr>
        <a:xfrm xmlns:a="http://schemas.openxmlformats.org/drawingml/2006/main">
          <a:off x="1973021" y="2971800"/>
          <a:ext cx="715065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0.56763</cdr:x>
      <cdr:y>0.86481</cdr:y>
    </cdr:from>
    <cdr:to>
      <cdr:x>0.71256</cdr:x>
      <cdr:y>0.86481</cdr:y>
    </cdr:to>
    <cdr:cxnSp macro="">
      <cdr:nvCxnSpPr>
        <cdr:cNvPr id="11" name="Straight Arrow Connector 10"/>
        <cdr:cNvCxnSpPr/>
      </cdr:nvCxnSpPr>
      <cdr:spPr>
        <a:xfrm xmlns:a="http://schemas.openxmlformats.org/drawingml/2006/main">
          <a:off x="2984500" y="2965450"/>
          <a:ext cx="762000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0.28311</cdr:x>
      <cdr:y>0.83056</cdr:y>
    </cdr:from>
    <cdr:to>
      <cdr:x>0.42804</cdr:x>
      <cdr:y>0.89167</cdr:y>
    </cdr:to>
    <cdr:sp macro="" textlink="">
      <cdr:nvSpPr>
        <cdr:cNvPr id="2" name="TextBox 3"/>
        <cdr:cNvSpPr txBox="1"/>
      </cdr:nvSpPr>
      <cdr:spPr>
        <a:xfrm xmlns:a="http://schemas.openxmlformats.org/drawingml/2006/main">
          <a:off x="1396863" y="2847975"/>
          <a:ext cx="71506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="1" i="1"/>
            <a:t>Animas</a:t>
          </a:r>
        </a:p>
      </cdr:txBody>
    </cdr:sp>
  </cdr:relSizeAnchor>
  <cdr:relSizeAnchor xmlns:cdr="http://schemas.openxmlformats.org/drawingml/2006/chartDrawing">
    <cdr:from>
      <cdr:x>0.69807</cdr:x>
      <cdr:y>0.8287</cdr:y>
    </cdr:from>
    <cdr:to>
      <cdr:x>0.843</cdr:x>
      <cdr:y>0.88981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670300" y="2841625"/>
          <a:ext cx="76200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 i="1"/>
            <a:t>San Juan</a:t>
          </a:r>
        </a:p>
      </cdr:txBody>
    </cdr:sp>
  </cdr:relSizeAnchor>
  <cdr:relSizeAnchor xmlns:cdr="http://schemas.openxmlformats.org/drawingml/2006/chartDrawing">
    <cdr:from>
      <cdr:x>0.55182</cdr:x>
      <cdr:y>0.84722</cdr:y>
    </cdr:from>
    <cdr:to>
      <cdr:x>0.55182</cdr:x>
      <cdr:y>0.88333</cdr:y>
    </cdr:to>
    <cdr:cxnSp macro="">
      <cdr:nvCxnSpPr>
        <cdr:cNvPr id="6" name="Straight Connector 6"/>
        <cdr:cNvCxnSpPr/>
      </cdr:nvCxnSpPr>
      <cdr:spPr>
        <a:xfrm xmlns:a="http://schemas.openxmlformats.org/drawingml/2006/main">
          <a:off x="2722666" y="2905125"/>
          <a:ext cx="0" cy="123825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>
              <a:lumMod val="85000"/>
              <a:lumOff val="1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0.39989</cdr:x>
      <cdr:y>0.86667</cdr:y>
    </cdr:from>
    <cdr:to>
      <cdr:x>0.54481</cdr:x>
      <cdr:y>0.86667</cdr:y>
    </cdr:to>
    <cdr:cxnSp macro="">
      <cdr:nvCxnSpPr>
        <cdr:cNvPr id="8" name="Straight Arrow Connector 8"/>
        <cdr:cNvCxnSpPr/>
      </cdr:nvCxnSpPr>
      <cdr:spPr>
        <a:xfrm xmlns:a="http://schemas.openxmlformats.org/drawingml/2006/main">
          <a:off x="1973021" y="2971800"/>
          <a:ext cx="715065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0.56763</cdr:x>
      <cdr:y>0.86481</cdr:y>
    </cdr:from>
    <cdr:to>
      <cdr:x>0.71256</cdr:x>
      <cdr:y>0.86481</cdr:y>
    </cdr:to>
    <cdr:cxnSp macro="">
      <cdr:nvCxnSpPr>
        <cdr:cNvPr id="10" name="Straight Arrow Connector 10"/>
        <cdr:cNvCxnSpPr/>
      </cdr:nvCxnSpPr>
      <cdr:spPr>
        <a:xfrm xmlns:a="http://schemas.openxmlformats.org/drawingml/2006/main">
          <a:off x="2984500" y="2965450"/>
          <a:ext cx="762000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0.0103</cdr:x>
      <cdr:y>0.01481</cdr:y>
    </cdr:from>
    <cdr:to>
      <cdr:x>0.13578</cdr:x>
      <cdr:y>0.09259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50800" y="50800"/>
          <a:ext cx="61912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/>
            <a:t>B)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0.28311</cdr:x>
      <cdr:y>0.83056</cdr:y>
    </cdr:from>
    <cdr:to>
      <cdr:x>0.42804</cdr:x>
      <cdr:y>0.89167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396863" y="2847975"/>
          <a:ext cx="71506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="1" i="1"/>
            <a:t>Animas</a:t>
          </a:r>
        </a:p>
      </cdr:txBody>
    </cdr:sp>
  </cdr:relSizeAnchor>
  <cdr:relSizeAnchor xmlns:cdr="http://schemas.openxmlformats.org/drawingml/2006/chartDrawing">
    <cdr:from>
      <cdr:x>0.69807</cdr:x>
      <cdr:y>0.8287</cdr:y>
    </cdr:from>
    <cdr:to>
      <cdr:x>0.843</cdr:x>
      <cdr:y>0.88981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670300" y="2841625"/>
          <a:ext cx="76200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 i="1"/>
            <a:t>San Juan</a:t>
          </a:r>
        </a:p>
      </cdr:txBody>
    </cdr:sp>
  </cdr:relSizeAnchor>
  <cdr:relSizeAnchor xmlns:cdr="http://schemas.openxmlformats.org/drawingml/2006/chartDrawing">
    <cdr:from>
      <cdr:x>0.55182</cdr:x>
      <cdr:y>0.84722</cdr:y>
    </cdr:from>
    <cdr:to>
      <cdr:x>0.55182</cdr:x>
      <cdr:y>0.88333</cdr:y>
    </cdr:to>
    <cdr:cxnSp macro="">
      <cdr:nvCxnSpPr>
        <cdr:cNvPr id="7" name="Straight Connector 6"/>
        <cdr:cNvCxnSpPr/>
      </cdr:nvCxnSpPr>
      <cdr:spPr>
        <a:xfrm xmlns:a="http://schemas.openxmlformats.org/drawingml/2006/main">
          <a:off x="2722666" y="2905125"/>
          <a:ext cx="0" cy="123825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>
              <a:lumMod val="85000"/>
              <a:lumOff val="1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0.39989</cdr:x>
      <cdr:y>0.86667</cdr:y>
    </cdr:from>
    <cdr:to>
      <cdr:x>0.54481</cdr:x>
      <cdr:y>0.86667</cdr:y>
    </cdr:to>
    <cdr:cxnSp macro="">
      <cdr:nvCxnSpPr>
        <cdr:cNvPr id="9" name="Straight Arrow Connector 8"/>
        <cdr:cNvCxnSpPr/>
      </cdr:nvCxnSpPr>
      <cdr:spPr>
        <a:xfrm xmlns:a="http://schemas.openxmlformats.org/drawingml/2006/main">
          <a:off x="1973021" y="2971800"/>
          <a:ext cx="715065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0.56763</cdr:x>
      <cdr:y>0.86481</cdr:y>
    </cdr:from>
    <cdr:to>
      <cdr:x>0.71256</cdr:x>
      <cdr:y>0.86481</cdr:y>
    </cdr:to>
    <cdr:cxnSp macro="">
      <cdr:nvCxnSpPr>
        <cdr:cNvPr id="11" name="Straight Arrow Connector 10"/>
        <cdr:cNvCxnSpPr/>
      </cdr:nvCxnSpPr>
      <cdr:spPr>
        <a:xfrm xmlns:a="http://schemas.openxmlformats.org/drawingml/2006/main">
          <a:off x="2984500" y="2965450"/>
          <a:ext cx="762000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0.28311</cdr:x>
      <cdr:y>0.83056</cdr:y>
    </cdr:from>
    <cdr:to>
      <cdr:x>0.42804</cdr:x>
      <cdr:y>0.89167</cdr:y>
    </cdr:to>
    <cdr:sp macro="" textlink="">
      <cdr:nvSpPr>
        <cdr:cNvPr id="2" name="TextBox 3"/>
        <cdr:cNvSpPr txBox="1"/>
      </cdr:nvSpPr>
      <cdr:spPr>
        <a:xfrm xmlns:a="http://schemas.openxmlformats.org/drawingml/2006/main">
          <a:off x="1396863" y="2847975"/>
          <a:ext cx="71506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="1" i="1"/>
            <a:t>Animas</a:t>
          </a:r>
        </a:p>
      </cdr:txBody>
    </cdr:sp>
  </cdr:relSizeAnchor>
  <cdr:relSizeAnchor xmlns:cdr="http://schemas.openxmlformats.org/drawingml/2006/chartDrawing">
    <cdr:from>
      <cdr:x>0.69807</cdr:x>
      <cdr:y>0.8287</cdr:y>
    </cdr:from>
    <cdr:to>
      <cdr:x>0.843</cdr:x>
      <cdr:y>0.88981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670300" y="2841625"/>
          <a:ext cx="76200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 i="1"/>
            <a:t>San Juan</a:t>
          </a:r>
        </a:p>
      </cdr:txBody>
    </cdr:sp>
  </cdr:relSizeAnchor>
  <cdr:relSizeAnchor xmlns:cdr="http://schemas.openxmlformats.org/drawingml/2006/chartDrawing">
    <cdr:from>
      <cdr:x>0.55182</cdr:x>
      <cdr:y>0.84722</cdr:y>
    </cdr:from>
    <cdr:to>
      <cdr:x>0.55182</cdr:x>
      <cdr:y>0.88333</cdr:y>
    </cdr:to>
    <cdr:cxnSp macro="">
      <cdr:nvCxnSpPr>
        <cdr:cNvPr id="6" name="Straight Connector 6"/>
        <cdr:cNvCxnSpPr/>
      </cdr:nvCxnSpPr>
      <cdr:spPr>
        <a:xfrm xmlns:a="http://schemas.openxmlformats.org/drawingml/2006/main">
          <a:off x="2722666" y="2905125"/>
          <a:ext cx="0" cy="123825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>
              <a:lumMod val="85000"/>
              <a:lumOff val="1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0.39989</cdr:x>
      <cdr:y>0.86667</cdr:y>
    </cdr:from>
    <cdr:to>
      <cdr:x>0.54481</cdr:x>
      <cdr:y>0.86667</cdr:y>
    </cdr:to>
    <cdr:cxnSp macro="">
      <cdr:nvCxnSpPr>
        <cdr:cNvPr id="8" name="Straight Arrow Connector 8"/>
        <cdr:cNvCxnSpPr/>
      </cdr:nvCxnSpPr>
      <cdr:spPr>
        <a:xfrm xmlns:a="http://schemas.openxmlformats.org/drawingml/2006/main">
          <a:off x="1973021" y="2971800"/>
          <a:ext cx="715065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0.56763</cdr:x>
      <cdr:y>0.86481</cdr:y>
    </cdr:from>
    <cdr:to>
      <cdr:x>0.71256</cdr:x>
      <cdr:y>0.86481</cdr:y>
    </cdr:to>
    <cdr:cxnSp macro="">
      <cdr:nvCxnSpPr>
        <cdr:cNvPr id="10" name="Straight Arrow Connector 10"/>
        <cdr:cNvCxnSpPr/>
      </cdr:nvCxnSpPr>
      <cdr:spPr>
        <a:xfrm xmlns:a="http://schemas.openxmlformats.org/drawingml/2006/main">
          <a:off x="2984500" y="2965450"/>
          <a:ext cx="762000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0.28311</cdr:x>
      <cdr:y>0.83056</cdr:y>
    </cdr:from>
    <cdr:to>
      <cdr:x>0.42804</cdr:x>
      <cdr:y>0.89167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396863" y="2847975"/>
          <a:ext cx="71506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="1" i="1"/>
            <a:t>Animas</a:t>
          </a:r>
        </a:p>
      </cdr:txBody>
    </cdr:sp>
  </cdr:relSizeAnchor>
  <cdr:relSizeAnchor xmlns:cdr="http://schemas.openxmlformats.org/drawingml/2006/chartDrawing">
    <cdr:from>
      <cdr:x>0.69807</cdr:x>
      <cdr:y>0.8287</cdr:y>
    </cdr:from>
    <cdr:to>
      <cdr:x>0.843</cdr:x>
      <cdr:y>0.88981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670300" y="2841625"/>
          <a:ext cx="76200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 i="1"/>
            <a:t>San Juan</a:t>
          </a:r>
        </a:p>
      </cdr:txBody>
    </cdr:sp>
  </cdr:relSizeAnchor>
  <cdr:relSizeAnchor xmlns:cdr="http://schemas.openxmlformats.org/drawingml/2006/chartDrawing">
    <cdr:from>
      <cdr:x>0.55182</cdr:x>
      <cdr:y>0.84722</cdr:y>
    </cdr:from>
    <cdr:to>
      <cdr:x>0.55182</cdr:x>
      <cdr:y>0.88333</cdr:y>
    </cdr:to>
    <cdr:cxnSp macro="">
      <cdr:nvCxnSpPr>
        <cdr:cNvPr id="7" name="Straight Connector 6"/>
        <cdr:cNvCxnSpPr/>
      </cdr:nvCxnSpPr>
      <cdr:spPr>
        <a:xfrm xmlns:a="http://schemas.openxmlformats.org/drawingml/2006/main">
          <a:off x="2722666" y="2905125"/>
          <a:ext cx="0" cy="123825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>
              <a:lumMod val="85000"/>
              <a:lumOff val="1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0.39989</cdr:x>
      <cdr:y>0.86667</cdr:y>
    </cdr:from>
    <cdr:to>
      <cdr:x>0.54481</cdr:x>
      <cdr:y>0.86667</cdr:y>
    </cdr:to>
    <cdr:cxnSp macro="">
      <cdr:nvCxnSpPr>
        <cdr:cNvPr id="9" name="Straight Arrow Connector 8"/>
        <cdr:cNvCxnSpPr/>
      </cdr:nvCxnSpPr>
      <cdr:spPr>
        <a:xfrm xmlns:a="http://schemas.openxmlformats.org/drawingml/2006/main">
          <a:off x="1973021" y="2971800"/>
          <a:ext cx="715065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0.56763</cdr:x>
      <cdr:y>0.86481</cdr:y>
    </cdr:from>
    <cdr:to>
      <cdr:x>0.71256</cdr:x>
      <cdr:y>0.86481</cdr:y>
    </cdr:to>
    <cdr:cxnSp macro="">
      <cdr:nvCxnSpPr>
        <cdr:cNvPr id="11" name="Straight Arrow Connector 10"/>
        <cdr:cNvCxnSpPr/>
      </cdr:nvCxnSpPr>
      <cdr:spPr>
        <a:xfrm xmlns:a="http://schemas.openxmlformats.org/drawingml/2006/main">
          <a:off x="2984500" y="2965450"/>
          <a:ext cx="762000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0.28311</cdr:x>
      <cdr:y>0.83056</cdr:y>
    </cdr:from>
    <cdr:to>
      <cdr:x>0.42804</cdr:x>
      <cdr:y>0.89167</cdr:y>
    </cdr:to>
    <cdr:sp macro="" textlink="">
      <cdr:nvSpPr>
        <cdr:cNvPr id="2" name="TextBox 3"/>
        <cdr:cNvSpPr txBox="1"/>
      </cdr:nvSpPr>
      <cdr:spPr>
        <a:xfrm xmlns:a="http://schemas.openxmlformats.org/drawingml/2006/main">
          <a:off x="1396863" y="2847975"/>
          <a:ext cx="71506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="1" i="1"/>
            <a:t>Animas</a:t>
          </a:r>
        </a:p>
      </cdr:txBody>
    </cdr:sp>
  </cdr:relSizeAnchor>
  <cdr:relSizeAnchor xmlns:cdr="http://schemas.openxmlformats.org/drawingml/2006/chartDrawing">
    <cdr:from>
      <cdr:x>0.69807</cdr:x>
      <cdr:y>0.8287</cdr:y>
    </cdr:from>
    <cdr:to>
      <cdr:x>0.843</cdr:x>
      <cdr:y>0.88981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670300" y="2841625"/>
          <a:ext cx="76200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 i="1"/>
            <a:t>San Juan</a:t>
          </a:r>
        </a:p>
      </cdr:txBody>
    </cdr:sp>
  </cdr:relSizeAnchor>
  <cdr:relSizeAnchor xmlns:cdr="http://schemas.openxmlformats.org/drawingml/2006/chartDrawing">
    <cdr:from>
      <cdr:x>0.55182</cdr:x>
      <cdr:y>0.84722</cdr:y>
    </cdr:from>
    <cdr:to>
      <cdr:x>0.55182</cdr:x>
      <cdr:y>0.88333</cdr:y>
    </cdr:to>
    <cdr:cxnSp macro="">
      <cdr:nvCxnSpPr>
        <cdr:cNvPr id="6" name="Straight Connector 6"/>
        <cdr:cNvCxnSpPr/>
      </cdr:nvCxnSpPr>
      <cdr:spPr>
        <a:xfrm xmlns:a="http://schemas.openxmlformats.org/drawingml/2006/main">
          <a:off x="2722666" y="2905125"/>
          <a:ext cx="0" cy="123825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>
              <a:lumMod val="85000"/>
              <a:lumOff val="1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0.39989</cdr:x>
      <cdr:y>0.86667</cdr:y>
    </cdr:from>
    <cdr:to>
      <cdr:x>0.54481</cdr:x>
      <cdr:y>0.86667</cdr:y>
    </cdr:to>
    <cdr:cxnSp macro="">
      <cdr:nvCxnSpPr>
        <cdr:cNvPr id="8" name="Straight Arrow Connector 8"/>
        <cdr:cNvCxnSpPr/>
      </cdr:nvCxnSpPr>
      <cdr:spPr>
        <a:xfrm xmlns:a="http://schemas.openxmlformats.org/drawingml/2006/main">
          <a:off x="1973021" y="2971800"/>
          <a:ext cx="715065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0.56763</cdr:x>
      <cdr:y>0.86481</cdr:y>
    </cdr:from>
    <cdr:to>
      <cdr:x>0.71256</cdr:x>
      <cdr:y>0.86481</cdr:y>
    </cdr:to>
    <cdr:cxnSp macro="">
      <cdr:nvCxnSpPr>
        <cdr:cNvPr id="10" name="Straight Arrow Connector 10"/>
        <cdr:cNvCxnSpPr/>
      </cdr:nvCxnSpPr>
      <cdr:spPr>
        <a:xfrm xmlns:a="http://schemas.openxmlformats.org/drawingml/2006/main">
          <a:off x="2984500" y="2965450"/>
          <a:ext cx="762000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0.28311</cdr:x>
      <cdr:y>0.83056</cdr:y>
    </cdr:from>
    <cdr:to>
      <cdr:x>0.42804</cdr:x>
      <cdr:y>0.89167</cdr:y>
    </cdr:to>
    <cdr:sp macro="" textlink="">
      <cdr:nvSpPr>
        <cdr:cNvPr id="12" name="TextBox 3"/>
        <cdr:cNvSpPr txBox="1"/>
      </cdr:nvSpPr>
      <cdr:spPr>
        <a:xfrm xmlns:a="http://schemas.openxmlformats.org/drawingml/2006/main">
          <a:off x="1396863" y="2847975"/>
          <a:ext cx="71506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="1" i="1"/>
            <a:t>Animas</a:t>
          </a:r>
        </a:p>
      </cdr:txBody>
    </cdr:sp>
  </cdr:relSizeAnchor>
  <cdr:relSizeAnchor xmlns:cdr="http://schemas.openxmlformats.org/drawingml/2006/chartDrawing">
    <cdr:from>
      <cdr:x>0.69807</cdr:x>
      <cdr:y>0.8287</cdr:y>
    </cdr:from>
    <cdr:to>
      <cdr:x>0.843</cdr:x>
      <cdr:y>0.88981</cdr:y>
    </cdr:to>
    <cdr:sp macro="" textlink="">
      <cdr:nvSpPr>
        <cdr:cNvPr id="13" name="TextBox 1"/>
        <cdr:cNvSpPr txBox="1"/>
      </cdr:nvSpPr>
      <cdr:spPr>
        <a:xfrm xmlns:a="http://schemas.openxmlformats.org/drawingml/2006/main">
          <a:off x="3670300" y="2841625"/>
          <a:ext cx="76200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 i="1"/>
            <a:t>San Juan</a:t>
          </a:r>
        </a:p>
      </cdr:txBody>
    </cdr:sp>
  </cdr:relSizeAnchor>
  <cdr:relSizeAnchor xmlns:cdr="http://schemas.openxmlformats.org/drawingml/2006/chartDrawing">
    <cdr:from>
      <cdr:x>0.55182</cdr:x>
      <cdr:y>0.84722</cdr:y>
    </cdr:from>
    <cdr:to>
      <cdr:x>0.55182</cdr:x>
      <cdr:y>0.88333</cdr:y>
    </cdr:to>
    <cdr:cxnSp macro="">
      <cdr:nvCxnSpPr>
        <cdr:cNvPr id="14" name="Straight Connector 6"/>
        <cdr:cNvCxnSpPr/>
      </cdr:nvCxnSpPr>
      <cdr:spPr>
        <a:xfrm xmlns:a="http://schemas.openxmlformats.org/drawingml/2006/main">
          <a:off x="2722666" y="2905125"/>
          <a:ext cx="0" cy="123825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>
              <a:lumMod val="85000"/>
              <a:lumOff val="1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0.39989</cdr:x>
      <cdr:y>0.86667</cdr:y>
    </cdr:from>
    <cdr:to>
      <cdr:x>0.54481</cdr:x>
      <cdr:y>0.86667</cdr:y>
    </cdr:to>
    <cdr:cxnSp macro="">
      <cdr:nvCxnSpPr>
        <cdr:cNvPr id="15" name="Straight Arrow Connector 8"/>
        <cdr:cNvCxnSpPr/>
      </cdr:nvCxnSpPr>
      <cdr:spPr>
        <a:xfrm xmlns:a="http://schemas.openxmlformats.org/drawingml/2006/main">
          <a:off x="1973021" y="2971800"/>
          <a:ext cx="715065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0.56763</cdr:x>
      <cdr:y>0.86481</cdr:y>
    </cdr:from>
    <cdr:to>
      <cdr:x>0.71256</cdr:x>
      <cdr:y>0.86481</cdr:y>
    </cdr:to>
    <cdr:cxnSp macro="">
      <cdr:nvCxnSpPr>
        <cdr:cNvPr id="16" name="Straight Arrow Connector 10"/>
        <cdr:cNvCxnSpPr/>
      </cdr:nvCxnSpPr>
      <cdr:spPr>
        <a:xfrm xmlns:a="http://schemas.openxmlformats.org/drawingml/2006/main">
          <a:off x="2984500" y="2965450"/>
          <a:ext cx="762000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0.28311</cdr:x>
      <cdr:y>0.83056</cdr:y>
    </cdr:from>
    <cdr:to>
      <cdr:x>0.42804</cdr:x>
      <cdr:y>0.89167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396863" y="2847975"/>
          <a:ext cx="71506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="1" i="1"/>
            <a:t>Animas</a:t>
          </a:r>
        </a:p>
      </cdr:txBody>
    </cdr:sp>
  </cdr:relSizeAnchor>
  <cdr:relSizeAnchor xmlns:cdr="http://schemas.openxmlformats.org/drawingml/2006/chartDrawing">
    <cdr:from>
      <cdr:x>0.69807</cdr:x>
      <cdr:y>0.8287</cdr:y>
    </cdr:from>
    <cdr:to>
      <cdr:x>0.843</cdr:x>
      <cdr:y>0.88981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3670300" y="2841625"/>
          <a:ext cx="76200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 i="1"/>
            <a:t>San Juan</a:t>
          </a:r>
        </a:p>
      </cdr:txBody>
    </cdr:sp>
  </cdr:relSizeAnchor>
  <cdr:relSizeAnchor xmlns:cdr="http://schemas.openxmlformats.org/drawingml/2006/chartDrawing">
    <cdr:from>
      <cdr:x>0.55182</cdr:x>
      <cdr:y>0.84722</cdr:y>
    </cdr:from>
    <cdr:to>
      <cdr:x>0.55182</cdr:x>
      <cdr:y>0.88333</cdr:y>
    </cdr:to>
    <cdr:cxnSp macro="">
      <cdr:nvCxnSpPr>
        <cdr:cNvPr id="7" name="Straight Connector 6"/>
        <cdr:cNvCxnSpPr/>
      </cdr:nvCxnSpPr>
      <cdr:spPr>
        <a:xfrm xmlns:a="http://schemas.openxmlformats.org/drawingml/2006/main">
          <a:off x="2722666" y="2905125"/>
          <a:ext cx="0" cy="123825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>
              <a:lumMod val="85000"/>
              <a:lumOff val="1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0.39989</cdr:x>
      <cdr:y>0.86667</cdr:y>
    </cdr:from>
    <cdr:to>
      <cdr:x>0.54481</cdr:x>
      <cdr:y>0.86667</cdr:y>
    </cdr:to>
    <cdr:cxnSp macro="">
      <cdr:nvCxnSpPr>
        <cdr:cNvPr id="9" name="Straight Arrow Connector 8"/>
        <cdr:cNvCxnSpPr/>
      </cdr:nvCxnSpPr>
      <cdr:spPr>
        <a:xfrm xmlns:a="http://schemas.openxmlformats.org/drawingml/2006/main">
          <a:off x="1973021" y="2971800"/>
          <a:ext cx="715065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0.56763</cdr:x>
      <cdr:y>0.86481</cdr:y>
    </cdr:from>
    <cdr:to>
      <cdr:x>0.71256</cdr:x>
      <cdr:y>0.86481</cdr:y>
    </cdr:to>
    <cdr:cxnSp macro="">
      <cdr:nvCxnSpPr>
        <cdr:cNvPr id="11" name="Straight Arrow Connector 10"/>
        <cdr:cNvCxnSpPr/>
      </cdr:nvCxnSpPr>
      <cdr:spPr>
        <a:xfrm xmlns:a="http://schemas.openxmlformats.org/drawingml/2006/main">
          <a:off x="2984500" y="2965450"/>
          <a:ext cx="762000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0.28311</cdr:x>
      <cdr:y>0.83056</cdr:y>
    </cdr:from>
    <cdr:to>
      <cdr:x>0.42804</cdr:x>
      <cdr:y>0.89167</cdr:y>
    </cdr:to>
    <cdr:sp macro="" textlink="">
      <cdr:nvSpPr>
        <cdr:cNvPr id="2" name="TextBox 3"/>
        <cdr:cNvSpPr txBox="1"/>
      </cdr:nvSpPr>
      <cdr:spPr>
        <a:xfrm xmlns:a="http://schemas.openxmlformats.org/drawingml/2006/main">
          <a:off x="1396863" y="2847975"/>
          <a:ext cx="71506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="1" i="1"/>
            <a:t>Animas</a:t>
          </a:r>
        </a:p>
      </cdr:txBody>
    </cdr:sp>
  </cdr:relSizeAnchor>
  <cdr:relSizeAnchor xmlns:cdr="http://schemas.openxmlformats.org/drawingml/2006/chartDrawing">
    <cdr:from>
      <cdr:x>0.69807</cdr:x>
      <cdr:y>0.8287</cdr:y>
    </cdr:from>
    <cdr:to>
      <cdr:x>0.843</cdr:x>
      <cdr:y>0.88981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670300" y="2841625"/>
          <a:ext cx="76200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 i="1"/>
            <a:t>San Juan</a:t>
          </a:r>
        </a:p>
      </cdr:txBody>
    </cdr:sp>
  </cdr:relSizeAnchor>
  <cdr:relSizeAnchor xmlns:cdr="http://schemas.openxmlformats.org/drawingml/2006/chartDrawing">
    <cdr:from>
      <cdr:x>0.55182</cdr:x>
      <cdr:y>0.84722</cdr:y>
    </cdr:from>
    <cdr:to>
      <cdr:x>0.55182</cdr:x>
      <cdr:y>0.88333</cdr:y>
    </cdr:to>
    <cdr:cxnSp macro="">
      <cdr:nvCxnSpPr>
        <cdr:cNvPr id="6" name="Straight Connector 6"/>
        <cdr:cNvCxnSpPr/>
      </cdr:nvCxnSpPr>
      <cdr:spPr>
        <a:xfrm xmlns:a="http://schemas.openxmlformats.org/drawingml/2006/main">
          <a:off x="2722666" y="2905125"/>
          <a:ext cx="0" cy="123825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>
              <a:lumMod val="85000"/>
              <a:lumOff val="1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0.39989</cdr:x>
      <cdr:y>0.86667</cdr:y>
    </cdr:from>
    <cdr:to>
      <cdr:x>0.54481</cdr:x>
      <cdr:y>0.86667</cdr:y>
    </cdr:to>
    <cdr:cxnSp macro="">
      <cdr:nvCxnSpPr>
        <cdr:cNvPr id="8" name="Straight Arrow Connector 8"/>
        <cdr:cNvCxnSpPr/>
      </cdr:nvCxnSpPr>
      <cdr:spPr>
        <a:xfrm xmlns:a="http://schemas.openxmlformats.org/drawingml/2006/main">
          <a:off x="1973021" y="2971800"/>
          <a:ext cx="715065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0.56763</cdr:x>
      <cdr:y>0.86481</cdr:y>
    </cdr:from>
    <cdr:to>
      <cdr:x>0.71256</cdr:x>
      <cdr:y>0.86481</cdr:y>
    </cdr:to>
    <cdr:cxnSp macro="">
      <cdr:nvCxnSpPr>
        <cdr:cNvPr id="10" name="Straight Arrow Connector 10"/>
        <cdr:cNvCxnSpPr/>
      </cdr:nvCxnSpPr>
      <cdr:spPr>
        <a:xfrm xmlns:a="http://schemas.openxmlformats.org/drawingml/2006/main">
          <a:off x="2984500" y="2965450"/>
          <a:ext cx="762000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0.28311</cdr:x>
      <cdr:y>0.83056</cdr:y>
    </cdr:from>
    <cdr:to>
      <cdr:x>0.42804</cdr:x>
      <cdr:y>0.89167</cdr:y>
    </cdr:to>
    <cdr:sp macro="" textlink="">
      <cdr:nvSpPr>
        <cdr:cNvPr id="13" name="TextBox 3"/>
        <cdr:cNvSpPr txBox="1"/>
      </cdr:nvSpPr>
      <cdr:spPr>
        <a:xfrm xmlns:a="http://schemas.openxmlformats.org/drawingml/2006/main">
          <a:off x="1396863" y="2847975"/>
          <a:ext cx="71506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="1" i="1"/>
            <a:t>Animas</a:t>
          </a:r>
        </a:p>
      </cdr:txBody>
    </cdr:sp>
  </cdr:relSizeAnchor>
  <cdr:relSizeAnchor xmlns:cdr="http://schemas.openxmlformats.org/drawingml/2006/chartDrawing">
    <cdr:from>
      <cdr:x>0.69807</cdr:x>
      <cdr:y>0.8287</cdr:y>
    </cdr:from>
    <cdr:to>
      <cdr:x>0.843</cdr:x>
      <cdr:y>0.88981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3670300" y="2841625"/>
          <a:ext cx="76200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 i="1"/>
            <a:t>San Juan</a:t>
          </a:r>
        </a:p>
      </cdr:txBody>
    </cdr:sp>
  </cdr:relSizeAnchor>
  <cdr:relSizeAnchor xmlns:cdr="http://schemas.openxmlformats.org/drawingml/2006/chartDrawing">
    <cdr:from>
      <cdr:x>0.55182</cdr:x>
      <cdr:y>0.84722</cdr:y>
    </cdr:from>
    <cdr:to>
      <cdr:x>0.55182</cdr:x>
      <cdr:y>0.88333</cdr:y>
    </cdr:to>
    <cdr:cxnSp macro="">
      <cdr:nvCxnSpPr>
        <cdr:cNvPr id="15" name="Straight Connector 6"/>
        <cdr:cNvCxnSpPr/>
      </cdr:nvCxnSpPr>
      <cdr:spPr>
        <a:xfrm xmlns:a="http://schemas.openxmlformats.org/drawingml/2006/main">
          <a:off x="2722666" y="2905125"/>
          <a:ext cx="0" cy="123825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>
              <a:lumMod val="85000"/>
              <a:lumOff val="1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0.39989</cdr:x>
      <cdr:y>0.86667</cdr:y>
    </cdr:from>
    <cdr:to>
      <cdr:x>0.54481</cdr:x>
      <cdr:y>0.86667</cdr:y>
    </cdr:to>
    <cdr:cxnSp macro="">
      <cdr:nvCxnSpPr>
        <cdr:cNvPr id="16" name="Straight Arrow Connector 8"/>
        <cdr:cNvCxnSpPr/>
      </cdr:nvCxnSpPr>
      <cdr:spPr>
        <a:xfrm xmlns:a="http://schemas.openxmlformats.org/drawingml/2006/main">
          <a:off x="1973021" y="2971800"/>
          <a:ext cx="715065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0.56763</cdr:x>
      <cdr:y>0.86481</cdr:y>
    </cdr:from>
    <cdr:to>
      <cdr:x>0.71256</cdr:x>
      <cdr:y>0.86481</cdr:y>
    </cdr:to>
    <cdr:cxnSp macro="">
      <cdr:nvCxnSpPr>
        <cdr:cNvPr id="17" name="Straight Arrow Connector 10"/>
        <cdr:cNvCxnSpPr/>
      </cdr:nvCxnSpPr>
      <cdr:spPr>
        <a:xfrm xmlns:a="http://schemas.openxmlformats.org/drawingml/2006/main">
          <a:off x="2984500" y="2965450"/>
          <a:ext cx="762000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0.28311</cdr:x>
      <cdr:y>0.83056</cdr:y>
    </cdr:from>
    <cdr:to>
      <cdr:x>0.42804</cdr:x>
      <cdr:y>0.89167</cdr:y>
    </cdr:to>
    <cdr:sp macro="" textlink="">
      <cdr:nvSpPr>
        <cdr:cNvPr id="18" name="TextBox 3"/>
        <cdr:cNvSpPr txBox="1"/>
      </cdr:nvSpPr>
      <cdr:spPr>
        <a:xfrm xmlns:a="http://schemas.openxmlformats.org/drawingml/2006/main">
          <a:off x="1396863" y="2847975"/>
          <a:ext cx="71506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="1" i="1"/>
            <a:t>Animas</a:t>
          </a:r>
        </a:p>
      </cdr:txBody>
    </cdr:sp>
  </cdr:relSizeAnchor>
  <cdr:relSizeAnchor xmlns:cdr="http://schemas.openxmlformats.org/drawingml/2006/chartDrawing">
    <cdr:from>
      <cdr:x>0.69807</cdr:x>
      <cdr:y>0.8287</cdr:y>
    </cdr:from>
    <cdr:to>
      <cdr:x>0.843</cdr:x>
      <cdr:y>0.88981</cdr:y>
    </cdr:to>
    <cdr:sp macro="" textlink="">
      <cdr:nvSpPr>
        <cdr:cNvPr id="19" name="TextBox 1"/>
        <cdr:cNvSpPr txBox="1"/>
      </cdr:nvSpPr>
      <cdr:spPr>
        <a:xfrm xmlns:a="http://schemas.openxmlformats.org/drawingml/2006/main">
          <a:off x="3670300" y="2841625"/>
          <a:ext cx="76200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 i="1"/>
            <a:t>San Juan</a:t>
          </a:r>
        </a:p>
      </cdr:txBody>
    </cdr:sp>
  </cdr:relSizeAnchor>
  <cdr:relSizeAnchor xmlns:cdr="http://schemas.openxmlformats.org/drawingml/2006/chartDrawing">
    <cdr:from>
      <cdr:x>0.55182</cdr:x>
      <cdr:y>0.84722</cdr:y>
    </cdr:from>
    <cdr:to>
      <cdr:x>0.55182</cdr:x>
      <cdr:y>0.88333</cdr:y>
    </cdr:to>
    <cdr:cxnSp macro="">
      <cdr:nvCxnSpPr>
        <cdr:cNvPr id="20" name="Straight Connector 6"/>
        <cdr:cNvCxnSpPr/>
      </cdr:nvCxnSpPr>
      <cdr:spPr>
        <a:xfrm xmlns:a="http://schemas.openxmlformats.org/drawingml/2006/main">
          <a:off x="2722666" y="2905125"/>
          <a:ext cx="0" cy="123825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>
              <a:lumMod val="85000"/>
              <a:lumOff val="15000"/>
            </a:schemeClr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0.39989</cdr:x>
      <cdr:y>0.86667</cdr:y>
    </cdr:from>
    <cdr:to>
      <cdr:x>0.54481</cdr:x>
      <cdr:y>0.86667</cdr:y>
    </cdr:to>
    <cdr:cxnSp macro="">
      <cdr:nvCxnSpPr>
        <cdr:cNvPr id="21" name="Straight Arrow Connector 8"/>
        <cdr:cNvCxnSpPr/>
      </cdr:nvCxnSpPr>
      <cdr:spPr>
        <a:xfrm xmlns:a="http://schemas.openxmlformats.org/drawingml/2006/main">
          <a:off x="1973021" y="2971800"/>
          <a:ext cx="715065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0.56763</cdr:x>
      <cdr:y>0.86481</cdr:y>
    </cdr:from>
    <cdr:to>
      <cdr:x>0.71256</cdr:x>
      <cdr:y>0.86481</cdr:y>
    </cdr:to>
    <cdr:cxnSp macro="">
      <cdr:nvCxnSpPr>
        <cdr:cNvPr id="22" name="Straight Arrow Connector 10"/>
        <cdr:cNvCxnSpPr/>
      </cdr:nvCxnSpPr>
      <cdr:spPr>
        <a:xfrm xmlns:a="http://schemas.openxmlformats.org/drawingml/2006/main">
          <a:off x="2984500" y="2965450"/>
          <a:ext cx="762000" cy="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B20" sqref="B20"/>
    </sheetView>
  </sheetViews>
  <sheetFormatPr defaultRowHeight="12.75" x14ac:dyDescent="0.2"/>
  <cols>
    <col min="1" max="1" width="64.7109375" style="64" customWidth="1"/>
    <col min="2" max="2" width="23" customWidth="1"/>
    <col min="3" max="3" width="36.140625" customWidth="1"/>
  </cols>
  <sheetData>
    <row r="1" spans="1:3" ht="18.75" x14ac:dyDescent="0.3">
      <c r="A1" s="220" t="s">
        <v>71</v>
      </c>
    </row>
    <row r="3" spans="1:3" ht="45" x14ac:dyDescent="0.25">
      <c r="A3" s="221" t="s">
        <v>72</v>
      </c>
    </row>
    <row r="4" spans="1:3" ht="32.25" customHeight="1" x14ac:dyDescent="0.25">
      <c r="A4" s="221" t="s">
        <v>73</v>
      </c>
    </row>
    <row r="5" spans="1:3" ht="21.75" customHeight="1" x14ac:dyDescent="0.25">
      <c r="A5" s="221" t="s">
        <v>74</v>
      </c>
    </row>
    <row r="6" spans="1:3" ht="15" x14ac:dyDescent="0.25">
      <c r="A6" s="221"/>
    </row>
    <row r="7" spans="1:3" ht="15" x14ac:dyDescent="0.25">
      <c r="A7" s="221"/>
    </row>
    <row r="8" spans="1:3" ht="30" x14ac:dyDescent="0.25">
      <c r="A8" s="222" t="s">
        <v>75</v>
      </c>
      <c r="B8" s="227" t="s">
        <v>76</v>
      </c>
      <c r="C8" s="227"/>
    </row>
    <row r="9" spans="1:3" ht="15" x14ac:dyDescent="0.25">
      <c r="A9" s="136"/>
      <c r="B9" s="223" t="s">
        <v>77</v>
      </c>
      <c r="C9" s="223" t="s">
        <v>78</v>
      </c>
    </row>
    <row r="10" spans="1:3" ht="15.75" x14ac:dyDescent="0.25">
      <c r="A10"/>
      <c r="B10" s="224" t="s">
        <v>85</v>
      </c>
      <c r="C10" s="48" t="s">
        <v>86</v>
      </c>
    </row>
    <row r="11" spans="1:3" ht="15.75" x14ac:dyDescent="0.25">
      <c r="A11"/>
      <c r="B11" s="224" t="s">
        <v>79</v>
      </c>
      <c r="C11" s="48" t="s">
        <v>80</v>
      </c>
    </row>
    <row r="12" spans="1:3" ht="15.75" x14ac:dyDescent="0.25">
      <c r="A12"/>
      <c r="B12" s="48"/>
      <c r="C12" s="48"/>
    </row>
    <row r="13" spans="1:3" ht="26.25" x14ac:dyDescent="0.25">
      <c r="A13" s="64" t="s">
        <v>87</v>
      </c>
      <c r="B13" s="48"/>
      <c r="C13" s="48"/>
    </row>
    <row r="14" spans="1:3" ht="15.75" x14ac:dyDescent="0.25">
      <c r="A14"/>
      <c r="B14" s="48"/>
      <c r="C14" s="48"/>
    </row>
    <row r="15" spans="1:3" ht="15.75" x14ac:dyDescent="0.25">
      <c r="B15" s="48"/>
      <c r="C15" s="48"/>
    </row>
    <row r="16" spans="1:3" ht="15.75" x14ac:dyDescent="0.25">
      <c r="B16" s="48"/>
      <c r="C16" s="48"/>
    </row>
    <row r="17" spans="2:3" ht="15.75" x14ac:dyDescent="0.25">
      <c r="B17" s="48"/>
      <c r="C17" s="48"/>
    </row>
    <row r="18" spans="2:3" ht="15.75" x14ac:dyDescent="0.25">
      <c r="B18" s="48"/>
      <c r="C18" s="48"/>
    </row>
    <row r="19" spans="2:3" ht="15.75" x14ac:dyDescent="0.25">
      <c r="B19" s="48"/>
      <c r="C19" s="48"/>
    </row>
    <row r="20" spans="2:3" ht="15.75" x14ac:dyDescent="0.25">
      <c r="B20" s="48"/>
      <c r="C20" s="48"/>
    </row>
  </sheetData>
  <sheetProtection algorithmName="SHA-512" hashValue="ZPyQwkMvBHr8OlrDO7Ap6eJrjlZ6rZpxjC+MGwIPcE4YNR5FO2tr8R8qgpCOdDChyLEAEq1becFDTqJTCkT4oA==" saltValue="F+JfqdnRw+c1jFPlzE5MnQ==" spinCount="100000" sheet="1" objects="1" scenarios="1"/>
  <mergeCells count="1">
    <mergeCell ref="B8:C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I25"/>
  <sheetViews>
    <sheetView workbookViewId="0">
      <selection activeCell="B16" sqref="B16"/>
    </sheetView>
  </sheetViews>
  <sheetFormatPr defaultRowHeight="12.75" x14ac:dyDescent="0.2"/>
  <cols>
    <col min="1" max="1" width="14" customWidth="1"/>
    <col min="2" max="2" width="14.140625" customWidth="1"/>
    <col min="3" max="3" width="11.7109375" customWidth="1"/>
    <col min="4" max="4" width="15.5703125" customWidth="1"/>
    <col min="5" max="5" width="11.7109375" customWidth="1"/>
    <col min="6" max="6" width="12.28515625" customWidth="1"/>
    <col min="7" max="7" width="11.28515625" customWidth="1"/>
    <col min="9" max="9" width="9.140625" customWidth="1"/>
  </cols>
  <sheetData>
    <row r="1" spans="1:9" ht="18.75" x14ac:dyDescent="0.3">
      <c r="A1" s="32" t="s">
        <v>55</v>
      </c>
    </row>
    <row r="4" spans="1:9" ht="15.75" x14ac:dyDescent="0.25">
      <c r="B4" s="48" t="s">
        <v>81</v>
      </c>
    </row>
    <row r="5" spans="1:9" ht="20.25" customHeight="1" x14ac:dyDescent="0.2">
      <c r="A5" s="209" t="s">
        <v>56</v>
      </c>
    </row>
    <row r="6" spans="1:9" ht="51" x14ac:dyDescent="0.2">
      <c r="B6" s="142" t="s">
        <v>65</v>
      </c>
      <c r="C6" s="142" t="s">
        <v>66</v>
      </c>
      <c r="D6" s="142" t="s">
        <v>67</v>
      </c>
      <c r="E6" s="142" t="s">
        <v>68</v>
      </c>
      <c r="F6" s="142" t="s">
        <v>69</v>
      </c>
      <c r="G6" s="142" t="s">
        <v>36</v>
      </c>
      <c r="H6" s="142" t="s">
        <v>34</v>
      </c>
      <c r="I6" s="142" t="s">
        <v>70</v>
      </c>
    </row>
    <row r="7" spans="1:9" x14ac:dyDescent="0.2">
      <c r="A7" s="44" t="s">
        <v>5</v>
      </c>
      <c r="B7" s="59">
        <f>Cement!I19</f>
        <v>6166.0569599999999</v>
      </c>
      <c r="C7" s="59">
        <f>Silverton!B6</f>
        <v>46.028099719526445</v>
      </c>
      <c r="D7" s="59">
        <f>Durango!I19</f>
        <v>-4101.2635679356663</v>
      </c>
      <c r="E7" s="59">
        <f>SUIT!I19</f>
        <v>-8242.6902080760919</v>
      </c>
      <c r="F7" s="60">
        <f>AnimasFarmington!I6</f>
        <v>8079.7173825047175</v>
      </c>
      <c r="G7" s="60">
        <f>'San Juan WQ results'!I6</f>
        <v>10200.835736210554</v>
      </c>
      <c r="H7" s="60">
        <f>'San Juan WQ results'!I18</f>
        <v>8709.4145586598315</v>
      </c>
      <c r="I7" s="60">
        <f>'San Juan WQ results'!I31</f>
        <v>11410.779578447185</v>
      </c>
    </row>
    <row r="8" spans="1:9" x14ac:dyDescent="0.2">
      <c r="A8" s="44" t="s">
        <v>7</v>
      </c>
      <c r="B8" s="59">
        <f>Cement!I20</f>
        <v>17.176872960000001</v>
      </c>
      <c r="C8" s="59">
        <f>Silverton!B7</f>
        <v>1.2671780303277116</v>
      </c>
      <c r="D8" s="59">
        <f>Durango!I20</f>
        <v>-1.7966090758557891</v>
      </c>
      <c r="E8" s="59">
        <f>SUIT!I20</f>
        <v>-80.879901319254444</v>
      </c>
      <c r="F8" s="60">
        <f>AnimasFarmington!I7</f>
        <v>3.8010277295101251</v>
      </c>
      <c r="G8" s="60">
        <f>'San Juan WQ results'!I7</f>
        <v>21.366526037796838</v>
      </c>
      <c r="H8" s="60">
        <f>'San Juan WQ results'!I19</f>
        <v>22.195044603963346</v>
      </c>
      <c r="I8" s="60">
        <f>'San Juan WQ results'!I32</f>
        <v>-4.4386640079983311</v>
      </c>
    </row>
    <row r="9" spans="1:9" x14ac:dyDescent="0.2">
      <c r="A9" s="44" t="s">
        <v>9</v>
      </c>
      <c r="B9" s="59">
        <f>Cement!I21</f>
        <v>1189.168128</v>
      </c>
      <c r="C9" s="59">
        <f>Silverton!B8</f>
        <v>2.6980926950845765</v>
      </c>
      <c r="D9" s="59">
        <f>Durango!I21</f>
        <v>22.320922281872686</v>
      </c>
      <c r="E9" s="59">
        <f>SUIT!I21</f>
        <v>-58.433496942581897</v>
      </c>
      <c r="F9" s="60">
        <f>AnimasFarmington!I8</f>
        <v>1.2058610867041921</v>
      </c>
      <c r="G9" s="60">
        <f>'San Juan WQ results'!I8</f>
        <v>90.714391584003778</v>
      </c>
      <c r="H9" s="60">
        <f>'San Juan WQ results'!I20</f>
        <v>56.644899666279287</v>
      </c>
      <c r="I9" s="60">
        <f>'San Juan WQ results'!I33</f>
        <v>-230.54579299117452</v>
      </c>
    </row>
    <row r="10" spans="1:9" x14ac:dyDescent="0.2">
      <c r="A10" s="44" t="s">
        <v>11</v>
      </c>
      <c r="B10" s="59">
        <f>Cement!I22</f>
        <v>25985.52576</v>
      </c>
      <c r="C10" s="59">
        <f>Silverton!B9</f>
        <v>1406.1420684818736</v>
      </c>
      <c r="D10" s="59">
        <f>Durango!I22</f>
        <v>-6360.0213935424881</v>
      </c>
      <c r="E10" s="59">
        <f>SUIT!I22</f>
        <v>5366.4168786900918</v>
      </c>
      <c r="F10" s="60">
        <f>AnimasFarmington!I9</f>
        <v>4838.0287058236927</v>
      </c>
      <c r="G10" s="60">
        <f>'San Juan WQ results'!I9</f>
        <v>5335.6771128191531</v>
      </c>
      <c r="H10" s="60">
        <f>'San Juan WQ results'!I21</f>
        <v>3916.9660291806522</v>
      </c>
      <c r="I10" s="60">
        <f>'San Juan WQ results'!I34</f>
        <v>5310.8569781081187</v>
      </c>
    </row>
    <row r="11" spans="1:9" x14ac:dyDescent="0.2">
      <c r="A11" s="44" t="s">
        <v>12</v>
      </c>
      <c r="B11" s="59">
        <f>Cement!I23</f>
        <v>39.638937599999991</v>
      </c>
      <c r="C11" s="59">
        <f>Silverton!B10</f>
        <v>0.28687084889595849</v>
      </c>
      <c r="D11" s="59">
        <f>Durango!I23</f>
        <v>-126.62968328077963</v>
      </c>
      <c r="E11" s="59">
        <f>SUIT!I23</f>
        <v>-492.99506869488732</v>
      </c>
      <c r="F11" s="60">
        <f>AnimasFarmington!I10</f>
        <v>8.6660138664027357</v>
      </c>
      <c r="G11" s="60">
        <f>'San Juan WQ results'!I10</f>
        <v>5.8458443696159517</v>
      </c>
      <c r="H11" s="60">
        <f>'San Juan WQ results'!I22</f>
        <v>-3.3061823087533617</v>
      </c>
      <c r="I11" s="60">
        <f>'San Juan WQ results'!I35</f>
        <v>10.186149627336475</v>
      </c>
    </row>
    <row r="12" spans="1:9" x14ac:dyDescent="0.2">
      <c r="A12" s="44" t="s">
        <v>13</v>
      </c>
      <c r="B12" s="59">
        <f>Cement!I24</f>
        <v>7927.7875199999999</v>
      </c>
      <c r="C12" s="59">
        <f>Silverton!B11</f>
        <v>1418.6400457558648</v>
      </c>
      <c r="D12" s="59">
        <f>Durango!I24</f>
        <v>-1360.4547719893646</v>
      </c>
      <c r="E12" s="59">
        <f>SUIT!I24</f>
        <v>235.6110318908687</v>
      </c>
      <c r="F12" s="60">
        <f>AnimasFarmington!I11</f>
        <v>-379.92982094846911</v>
      </c>
      <c r="G12" s="60">
        <f>'San Juan WQ results'!I11</f>
        <v>-473.15786417728475</v>
      </c>
      <c r="H12" s="60">
        <f>'San Juan WQ results'!I23</f>
        <v>-653.6123354631784</v>
      </c>
      <c r="I12" s="60">
        <f>'San Juan WQ results'!I36</f>
        <v>-296.65048199211287</v>
      </c>
    </row>
    <row r="13" spans="1:9" x14ac:dyDescent="0.2">
      <c r="A13" s="57" t="s">
        <v>14</v>
      </c>
      <c r="B13" s="62">
        <f>Cement!I25</f>
        <v>4844.7590399999999</v>
      </c>
      <c r="C13" s="59">
        <f>Silverton!B12</f>
        <v>490.27342730910823</v>
      </c>
      <c r="D13" s="62">
        <f>Durango!I25</f>
        <v>-719.11927050863346</v>
      </c>
      <c r="E13" s="62">
        <f>SUIT!I25</f>
        <v>99.760119162314282</v>
      </c>
      <c r="F13" s="61">
        <f>AnimasFarmington!I12</f>
        <v>-462.02854341293721</v>
      </c>
      <c r="G13" s="61">
        <f>'San Juan WQ results'!I12</f>
        <v>-145.49866518429147</v>
      </c>
      <c r="H13" s="61">
        <f>'San Juan WQ results'!I24</f>
        <v>-60.288356799232588</v>
      </c>
      <c r="I13" s="61">
        <f>'San Juan WQ results'!I37</f>
        <v>22.448818790962438</v>
      </c>
    </row>
    <row r="14" spans="1:9" x14ac:dyDescent="0.2">
      <c r="A14" s="44" t="s">
        <v>27</v>
      </c>
      <c r="B14" s="60">
        <f t="shared" ref="B14" si="0">SUM(B7:B13)</f>
        <v>46170.113218559993</v>
      </c>
      <c r="C14" s="60">
        <f t="shared" ref="C14" si="1">SUM(C7:C13)</f>
        <v>3365.3357828406815</v>
      </c>
      <c r="D14" s="60">
        <f t="shared" ref="D14:E14" si="2">SUM(D7:D13)</f>
        <v>-12646.964374050916</v>
      </c>
      <c r="E14" s="60">
        <f t="shared" si="2"/>
        <v>-3173.2106452895409</v>
      </c>
      <c r="F14" s="60">
        <f>SUM(F7:F13)</f>
        <v>12089.460626649621</v>
      </c>
      <c r="G14" s="60">
        <f t="shared" ref="G14:I14" si="3">SUM(G7:G13)</f>
        <v>15035.783081659549</v>
      </c>
      <c r="H14" s="60">
        <f t="shared" si="3"/>
        <v>11988.013657539561</v>
      </c>
      <c r="I14" s="60">
        <f t="shared" si="3"/>
        <v>16222.636585982316</v>
      </c>
    </row>
    <row r="18" spans="1:9" x14ac:dyDescent="0.2">
      <c r="A18" s="210" t="s">
        <v>57</v>
      </c>
    </row>
    <row r="19" spans="1:9" ht="15.75" x14ac:dyDescent="0.25">
      <c r="B19" s="48" t="s">
        <v>81</v>
      </c>
    </row>
    <row r="20" spans="1:9" ht="51" x14ac:dyDescent="0.2">
      <c r="B20" s="142" t="s">
        <v>65</v>
      </c>
      <c r="C20" s="142" t="s">
        <v>66</v>
      </c>
      <c r="D20" s="142" t="s">
        <v>67</v>
      </c>
      <c r="E20" s="142" t="s">
        <v>68</v>
      </c>
      <c r="F20" s="142" t="s">
        <v>69</v>
      </c>
      <c r="G20" s="142" t="s">
        <v>36</v>
      </c>
      <c r="H20" s="142" t="s">
        <v>34</v>
      </c>
      <c r="I20" s="142" t="s">
        <v>35</v>
      </c>
    </row>
    <row r="21" spans="1:9" x14ac:dyDescent="0.2">
      <c r="A21" t="s">
        <v>30</v>
      </c>
      <c r="B21" s="60">
        <f>Cement!I6</f>
        <v>2420.5339630217659</v>
      </c>
      <c r="C21" s="60">
        <f>Silverton!I6</f>
        <v>3071.3730337271181</v>
      </c>
      <c r="D21" s="60">
        <f>Durango!I6</f>
        <v>233.31791147934658</v>
      </c>
      <c r="E21" s="60">
        <f>SUIT!I6</f>
        <v>864.36717781376001</v>
      </c>
      <c r="F21" s="60">
        <f>AnimasFarmington!I6</f>
        <v>8079.7173825047175</v>
      </c>
      <c r="G21" s="60">
        <f>'San Juan WQ results'!I6</f>
        <v>10200.835736210554</v>
      </c>
      <c r="H21" s="60">
        <f>'San Juan WQ results'!I18</f>
        <v>8709.4145586598315</v>
      </c>
      <c r="I21" s="60">
        <f>'San Juan WQ results'!I31</f>
        <v>11410.779578447185</v>
      </c>
    </row>
    <row r="22" spans="1:9" x14ac:dyDescent="0.2">
      <c r="A22" t="s">
        <v>32</v>
      </c>
      <c r="B22" s="60">
        <f>Cement!I9</f>
        <v>-3523.4611199999999</v>
      </c>
      <c r="C22" s="60">
        <f>Silverton!I9</f>
        <v>2772.0326286577319</v>
      </c>
      <c r="D22" s="60">
        <f>Durango!I9</f>
        <v>845.81159181151031</v>
      </c>
      <c r="E22" s="60">
        <f>SUIT!I9</f>
        <v>1159.8171310486437</v>
      </c>
      <c r="F22" s="60">
        <f>AnimasFarmington!I9</f>
        <v>4838.0287058236927</v>
      </c>
      <c r="G22" s="60">
        <f>'San Juan WQ results'!I9</f>
        <v>5335.6771128191531</v>
      </c>
      <c r="H22" s="60">
        <f>'San Juan WQ results'!I21</f>
        <v>3916.9660291806522</v>
      </c>
      <c r="I22" s="60">
        <f>'San Juan WQ results'!I34</f>
        <v>5310.8569781081187</v>
      </c>
    </row>
    <row r="23" spans="1:9" x14ac:dyDescent="0.2">
      <c r="B23" s="60"/>
      <c r="C23" s="60"/>
      <c r="D23" s="60"/>
      <c r="E23" s="60"/>
      <c r="F23" s="60"/>
      <c r="G23" s="60"/>
      <c r="H23" s="60"/>
      <c r="I23" s="60"/>
    </row>
    <row r="24" spans="1:9" x14ac:dyDescent="0.2">
      <c r="A24" t="s">
        <v>31</v>
      </c>
      <c r="B24" s="60">
        <f>Cement!I31</f>
        <v>3745.522996978234</v>
      </c>
      <c r="C24" s="60">
        <f>Silverton!I32</f>
        <v>-7193.8438620230636</v>
      </c>
      <c r="D24" s="60">
        <f>Durango!I32</f>
        <v>-4334.5814794150128</v>
      </c>
      <c r="E24" s="60">
        <f>SUIT!I31</f>
        <v>-9107.0573858898551</v>
      </c>
      <c r="F24" s="60"/>
      <c r="G24" s="60"/>
      <c r="H24" s="60"/>
      <c r="I24" s="60"/>
    </row>
    <row r="25" spans="1:9" x14ac:dyDescent="0.2">
      <c r="A25" t="s">
        <v>33</v>
      </c>
      <c r="B25" s="60">
        <f>Cement!I34</f>
        <v>29508.98688</v>
      </c>
      <c r="C25" s="60">
        <f>Silverton!I35</f>
        <v>16248.862636781858</v>
      </c>
      <c r="D25" s="60">
        <f>Durango!I35</f>
        <v>-7205.8329853539981</v>
      </c>
      <c r="E25" s="60">
        <f>SUIT!I34</f>
        <v>4206.5997476414486</v>
      </c>
      <c r="F25" s="35"/>
      <c r="G25" s="35"/>
      <c r="H25" s="35"/>
      <c r="I25" s="35"/>
    </row>
  </sheetData>
  <sheetProtection algorithmName="SHA-512" hashValue="A01KAM3ESZMYS+esa5YUCPetdVmBeVM4XRz8EH20QIRIHAWLr9U5DCGlOiuE9XmtyyFfHOpFRPFxgTIFu1hPYA==" saltValue="yoZSTePhXcbaTlvMFJ/jPg==" spinCount="100000" sheet="1" scenarios="1"/>
  <pageMargins left="0.7" right="0.7" top="0.75" bottom="0.75" header="0.3" footer="0.3"/>
  <pageSetup orientation="landscape" r:id="rId1"/>
  <headerFooter>
    <oddFooter>&amp;L&amp;Z&amp;F&amp;R&amp;D &amp;T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L29"/>
  <sheetViews>
    <sheetView workbookViewId="0">
      <selection activeCell="F18" sqref="F18"/>
    </sheetView>
  </sheetViews>
  <sheetFormatPr defaultRowHeight="12.75" x14ac:dyDescent="0.2"/>
  <cols>
    <col min="1" max="1" width="14" customWidth="1"/>
    <col min="2" max="2" width="14.140625" customWidth="1"/>
    <col min="3" max="3" width="11.7109375" customWidth="1"/>
    <col min="4" max="4" width="15.5703125" customWidth="1"/>
    <col min="5" max="5" width="11.7109375" customWidth="1"/>
    <col min="6" max="6" width="12.28515625" customWidth="1"/>
    <col min="7" max="7" width="11.28515625" customWidth="1"/>
    <col min="9" max="9" width="9.140625" customWidth="1"/>
  </cols>
  <sheetData>
    <row r="1" spans="1:12" ht="18.75" x14ac:dyDescent="0.3">
      <c r="A1" s="32" t="s">
        <v>55</v>
      </c>
    </row>
    <row r="4" spans="1:12" ht="15.75" x14ac:dyDescent="0.25">
      <c r="B4" s="48" t="s">
        <v>84</v>
      </c>
    </row>
    <row r="5" spans="1:12" ht="20.25" customHeight="1" x14ac:dyDescent="0.3">
      <c r="A5" s="209" t="s">
        <v>56</v>
      </c>
      <c r="L5" s="226" t="s">
        <v>82</v>
      </c>
    </row>
    <row r="6" spans="1:12" ht="51" x14ac:dyDescent="0.2">
      <c r="B6" s="142" t="s">
        <v>65</v>
      </c>
      <c r="C6" s="142" t="s">
        <v>66</v>
      </c>
      <c r="D6" s="142" t="s">
        <v>67</v>
      </c>
      <c r="E6" s="142" t="s">
        <v>68</v>
      </c>
      <c r="F6" s="142" t="s">
        <v>69</v>
      </c>
      <c r="G6" s="142" t="s">
        <v>36</v>
      </c>
      <c r="H6" s="142" t="s">
        <v>34</v>
      </c>
      <c r="I6" s="142" t="s">
        <v>70</v>
      </c>
    </row>
    <row r="7" spans="1:12" ht="15.75" x14ac:dyDescent="0.25">
      <c r="B7" s="58">
        <v>12.5</v>
      </c>
      <c r="C7" s="58">
        <v>16.399999999999999</v>
      </c>
      <c r="D7" s="58">
        <v>94.5</v>
      </c>
      <c r="E7" s="58">
        <v>132</v>
      </c>
      <c r="F7" s="58">
        <v>190.2</v>
      </c>
      <c r="G7" s="58">
        <v>204</v>
      </c>
      <c r="H7" s="58">
        <v>246</v>
      </c>
      <c r="I7" s="58">
        <v>377</v>
      </c>
    </row>
    <row r="8" spans="1:12" x14ac:dyDescent="0.2">
      <c r="A8" s="44" t="s">
        <v>5</v>
      </c>
      <c r="B8" s="59">
        <f>Cement!B6</f>
        <v>7050</v>
      </c>
      <c r="C8" s="59">
        <f>Silverton!B6</f>
        <v>46.028099719526445</v>
      </c>
      <c r="D8" s="59">
        <f>Durango!B6</f>
        <v>23.672185002386911</v>
      </c>
      <c r="E8" s="59">
        <f>SUIT!B6</f>
        <v>31.541473462071171</v>
      </c>
      <c r="F8" s="60">
        <f>AnimasFarmington!B6</f>
        <v>9.43682009652413</v>
      </c>
      <c r="G8" s="60">
        <f>'San Juan WQ results'!B6</f>
        <v>8.3176377110267108</v>
      </c>
      <c r="H8" s="60">
        <f>'San Juan WQ results'!B18</f>
        <v>11.748975549395301</v>
      </c>
      <c r="I8" s="60">
        <f>'San Juan WQ results'!B31</f>
        <v>15.135612484362087</v>
      </c>
    </row>
    <row r="9" spans="1:12" x14ac:dyDescent="0.2">
      <c r="A9" s="44" t="s">
        <v>7</v>
      </c>
      <c r="B9" s="59">
        <f>Cement!B7</f>
        <v>5.67</v>
      </c>
      <c r="C9" s="59">
        <f>Silverton!B7</f>
        <v>1.2671780303277116</v>
      </c>
      <c r="D9" s="59">
        <f>Durango!B7</f>
        <v>1</v>
      </c>
      <c r="E9" s="59">
        <f>SUIT!B7</f>
        <v>0.57185773681660679</v>
      </c>
      <c r="F9" s="60">
        <f>AnimasFarmington!B7</f>
        <v>4.9090912916091564E-2</v>
      </c>
      <c r="G9" s="60">
        <f>'San Juan WQ results'!B7</f>
        <v>0.30661966160107373</v>
      </c>
      <c r="H9" s="60">
        <f>'San Juan WQ results'!B19</f>
        <v>0.377572190925416</v>
      </c>
      <c r="I9" s="60">
        <f>'San Juan WQ results'!B32</f>
        <v>0.52480746024977254</v>
      </c>
    </row>
    <row r="10" spans="1:12" x14ac:dyDescent="0.2">
      <c r="A10" s="44" t="s">
        <v>9</v>
      </c>
      <c r="B10" s="59">
        <f>Cement!B8</f>
        <v>106</v>
      </c>
      <c r="C10" s="59">
        <f>Silverton!B8</f>
        <v>2.6980926950845765</v>
      </c>
      <c r="D10" s="59">
        <f>Durango!B8</f>
        <v>1.4196103157508695</v>
      </c>
      <c r="E10" s="59">
        <f>SUIT!B8</f>
        <v>4.5121162290119656</v>
      </c>
      <c r="F10" s="60">
        <f>AnimasFarmington!B8</f>
        <v>2.4397219641386467</v>
      </c>
      <c r="G10" s="60">
        <f>'San Juan WQ results'!B8</f>
        <v>1.5381546403030348</v>
      </c>
      <c r="H10" s="60">
        <f>'San Juan WQ results'!B20</f>
        <v>2.0558905959841418</v>
      </c>
      <c r="I10" s="60">
        <f>'San Juan WQ results'!B33</f>
        <v>3.9810717055349727</v>
      </c>
    </row>
    <row r="11" spans="1:12" x14ac:dyDescent="0.2">
      <c r="A11" s="44" t="s">
        <v>11</v>
      </c>
      <c r="B11" s="59">
        <f>Cement!B9</f>
        <v>8700</v>
      </c>
      <c r="C11" s="59">
        <f>Silverton!B9</f>
        <v>1406.1420684818736</v>
      </c>
      <c r="D11" s="59">
        <f>Durango!B9</f>
        <v>20.827102557136474</v>
      </c>
      <c r="E11" s="59">
        <f>SUIT!B9</f>
        <v>30.553582726588363</v>
      </c>
      <c r="F11" s="60">
        <f>AnimasFarmington!B9</f>
        <v>7.859103178332763</v>
      </c>
      <c r="G11" s="60">
        <f>'San Juan WQ results'!B9</f>
        <v>8.9125093813374576</v>
      </c>
      <c r="H11" s="60">
        <f>'San Juan WQ results'!B21</f>
        <v>10.543868963912589</v>
      </c>
      <c r="I11" s="60">
        <f>'San Juan WQ results'!B34</f>
        <v>14.791083881682074</v>
      </c>
    </row>
    <row r="12" spans="1:12" x14ac:dyDescent="0.2">
      <c r="A12" s="44" t="s">
        <v>12</v>
      </c>
      <c r="B12" s="59">
        <f>Cement!B10</f>
        <v>15.15553738481684</v>
      </c>
      <c r="C12" s="59">
        <f>Silverton!B10</f>
        <v>0.28687084889595849</v>
      </c>
      <c r="D12" s="59">
        <f>Durango!B10</f>
        <v>2.9184406393907896</v>
      </c>
      <c r="E12" s="59">
        <f>SUIT!B10</f>
        <v>9.7001444235304408</v>
      </c>
      <c r="F12" s="60">
        <f>AnimasFarmington!B10</f>
        <v>0.22538744957916809</v>
      </c>
      <c r="G12" s="60">
        <f>'San Juan WQ results'!B10</f>
        <v>0.14321878992735435</v>
      </c>
      <c r="H12" s="60">
        <f>'San Juan WQ results'!B22</f>
        <v>0.17258378919902034</v>
      </c>
      <c r="I12" s="60">
        <f>'San Juan WQ results'!B35</f>
        <v>0.14996848355023734</v>
      </c>
    </row>
    <row r="13" spans="1:12" x14ac:dyDescent="0.2">
      <c r="A13" s="44" t="s">
        <v>13</v>
      </c>
      <c r="B13" s="59">
        <f>Cement!B11</f>
        <v>4700</v>
      </c>
      <c r="C13" s="59">
        <f>Silverton!B11</f>
        <v>1418.6400457558648</v>
      </c>
      <c r="D13" s="59">
        <f>Durango!B11</f>
        <v>69.25280861108628</v>
      </c>
      <c r="E13" s="59">
        <f>SUIT!B11</f>
        <v>38.923415481146129</v>
      </c>
      <c r="F13" s="60">
        <f>AnimasFarmington!B11</f>
        <v>33.788214177643653</v>
      </c>
      <c r="G13" s="60">
        <f>'San Juan WQ results'!B11</f>
        <v>14.125375446227544</v>
      </c>
      <c r="H13" s="60">
        <f>'San Juan WQ results'!B23</f>
        <v>8.3176377110267108</v>
      </c>
      <c r="I13" s="60">
        <f>'San Juan WQ results'!B36</f>
        <v>4.5708818961487507</v>
      </c>
    </row>
    <row r="14" spans="1:12" x14ac:dyDescent="0.2">
      <c r="A14" s="44" t="s">
        <v>14</v>
      </c>
      <c r="B14" s="59">
        <f>Cement!B12</f>
        <v>2400</v>
      </c>
      <c r="C14" s="59">
        <f>Silverton!B12</f>
        <v>490.27342730910823</v>
      </c>
      <c r="D14" s="59">
        <f>Durango!B12</f>
        <v>36.224247594132777</v>
      </c>
      <c r="E14" s="59">
        <f>SUIT!B12</f>
        <v>13.06288169771994</v>
      </c>
      <c r="F14" s="225">
        <f>AnimasFarmington!B12</f>
        <v>12.078129690255755</v>
      </c>
      <c r="G14" s="225">
        <f>'San Juan WQ results'!B12</f>
        <v>4.3151907682776525</v>
      </c>
      <c r="H14" s="225">
        <f>'San Juan WQ results'!B24</f>
        <v>4.111497211045223</v>
      </c>
      <c r="I14" s="225">
        <f>'San Juan WQ results'!B37</f>
        <v>5.1286138399136494</v>
      </c>
    </row>
    <row r="18" spans="1:9" x14ac:dyDescent="0.2">
      <c r="A18" s="210" t="s">
        <v>57</v>
      </c>
    </row>
    <row r="20" spans="1:9" ht="15.75" x14ac:dyDescent="0.25">
      <c r="B20" s="48" t="s">
        <v>83</v>
      </c>
    </row>
    <row r="21" spans="1:9" ht="51" x14ac:dyDescent="0.2">
      <c r="B21" s="142" t="s">
        <v>65</v>
      </c>
      <c r="C21" s="142" t="s">
        <v>66</v>
      </c>
      <c r="D21" s="142" t="s">
        <v>67</v>
      </c>
      <c r="E21" s="142" t="s">
        <v>68</v>
      </c>
      <c r="F21" s="142" t="s">
        <v>69</v>
      </c>
      <c r="G21" s="142" t="s">
        <v>36</v>
      </c>
      <c r="H21" s="142" t="s">
        <v>34</v>
      </c>
      <c r="I21" s="142" t="s">
        <v>70</v>
      </c>
    </row>
    <row r="22" spans="1:9" ht="15.75" x14ac:dyDescent="0.25">
      <c r="B22" s="58">
        <v>12.5</v>
      </c>
      <c r="C22" s="58">
        <v>16.399999999999999</v>
      </c>
      <c r="D22" s="58">
        <v>94.5</v>
      </c>
      <c r="E22" s="58">
        <v>132</v>
      </c>
      <c r="F22" s="58">
        <v>190.2</v>
      </c>
      <c r="G22" s="58">
        <v>204</v>
      </c>
      <c r="H22" s="58">
        <v>246</v>
      </c>
      <c r="I22" s="58">
        <v>377</v>
      </c>
    </row>
    <row r="23" spans="1:9" x14ac:dyDescent="0.2">
      <c r="A23" s="44" t="s">
        <v>5</v>
      </c>
      <c r="B23" s="59">
        <f>Cement!C6</f>
        <v>7599.5809672556888</v>
      </c>
      <c r="C23" s="59">
        <f>Silverton!C6</f>
        <v>160.34836808583981</v>
      </c>
      <c r="D23" s="59">
        <f>Durango!C6</f>
        <v>26.955741374892561</v>
      </c>
      <c r="E23" s="59">
        <f>SUIT!C6</f>
        <v>45.72851788725044</v>
      </c>
      <c r="F23" s="60">
        <f>AnimasFarmington!C6</f>
        <v>129.86322681165936</v>
      </c>
      <c r="G23" s="60">
        <f>'San Juan WQ results'!C6</f>
        <v>87.096358995608071</v>
      </c>
      <c r="H23" s="60">
        <f>'San Juan WQ results'!C18</f>
        <v>60.255958607435822</v>
      </c>
      <c r="I23" s="60">
        <f>'San Juan WQ results'!C31</f>
        <v>75.857757502918361</v>
      </c>
    </row>
    <row r="24" spans="1:9" x14ac:dyDescent="0.2">
      <c r="A24" s="44" t="s">
        <v>7</v>
      </c>
      <c r="B24" s="59">
        <f>Cement!C7</f>
        <v>9.6925857569357294</v>
      </c>
      <c r="C24" s="59">
        <f>Silverton!C7</f>
        <v>2.0578858194126779</v>
      </c>
      <c r="D24" s="59">
        <f>Durango!C7</f>
        <v>0.13536566901966718</v>
      </c>
      <c r="E24" s="59">
        <f>SUIT!C7</f>
        <v>5.5204475683690621E-2</v>
      </c>
      <c r="F24" s="60">
        <f>AnimasFarmington!C7</f>
        <v>0.10574439343023206</v>
      </c>
      <c r="G24" s="60">
        <f>'San Juan WQ results'!C7</f>
        <v>0.47162845529983782</v>
      </c>
      <c r="H24" s="60">
        <f>'San Juan WQ results'!C19</f>
        <v>0.50118723362727224</v>
      </c>
      <c r="I24" s="60">
        <f>'San Juan WQ results'!C32</f>
        <v>0.50118723362727224</v>
      </c>
    </row>
    <row r="25" spans="1:9" x14ac:dyDescent="0.2">
      <c r="A25" s="44" t="s">
        <v>9</v>
      </c>
      <c r="B25" s="59">
        <f>Cement!C8</f>
        <v>388.35687209186699</v>
      </c>
      <c r="C25" s="59">
        <f>Silverton!C8</f>
        <v>22.312316023848279</v>
      </c>
      <c r="D25" s="59">
        <f>Durango!C8</f>
        <v>1.9317830735498804</v>
      </c>
      <c r="E25" s="59">
        <f>SUIT!C8</f>
        <v>1.8188913060877736</v>
      </c>
      <c r="F25" s="60">
        <f>AnimasFarmington!C8</f>
        <v>2.4576950578490577</v>
      </c>
      <c r="G25" s="60">
        <f>'San Juan WQ results'!C8</f>
        <v>2.2387211385683394</v>
      </c>
      <c r="H25" s="60">
        <f>'San Juan WQ results'!C20</f>
        <v>2.3713737056616555</v>
      </c>
      <c r="I25" s="60">
        <f>'San Juan WQ results'!C33</f>
        <v>2.7542287033381663</v>
      </c>
    </row>
    <row r="26" spans="1:9" x14ac:dyDescent="0.2">
      <c r="A26" s="44" t="s">
        <v>11</v>
      </c>
      <c r="B26" s="59">
        <f>Cement!C9</f>
        <v>7900</v>
      </c>
      <c r="C26" s="59">
        <f>Silverton!C9</f>
        <v>1509.3205201217158</v>
      </c>
      <c r="D26" s="59">
        <f>Durango!C9</f>
        <v>32.730475189878725</v>
      </c>
      <c r="E26" s="59">
        <f>SUIT!C9</f>
        <v>49.589910789031748</v>
      </c>
      <c r="F26" s="60">
        <f>AnimasFarmington!C9</f>
        <v>79.968854676399232</v>
      </c>
      <c r="G26" s="60">
        <f>'San Juan WQ results'!C9</f>
        <v>50.118723362727238</v>
      </c>
      <c r="H26" s="60">
        <f>'San Juan WQ results'!C21</f>
        <v>32.359365692962832</v>
      </c>
      <c r="I26" s="60">
        <f>'San Juan WQ results'!C34</f>
        <v>43.052661049171071</v>
      </c>
    </row>
    <row r="27" spans="1:9" x14ac:dyDescent="0.2">
      <c r="A27" s="44" t="s">
        <v>12</v>
      </c>
      <c r="B27" s="59">
        <f>Cement!C10</f>
        <v>18.073185970524801</v>
      </c>
      <c r="C27" s="59">
        <f>Silverton!C10</f>
        <v>0.36654619444125097</v>
      </c>
      <c r="D27" s="59">
        <f>Durango!C10</f>
        <v>0.33661733894512519</v>
      </c>
      <c r="E27" s="59">
        <f>SUIT!C10</f>
        <v>0.38173557970315941</v>
      </c>
      <c r="F27" s="60">
        <f>AnimasFarmington!C10</f>
        <v>0.3545524761597012</v>
      </c>
      <c r="G27" s="60">
        <f>'San Juan WQ results'!C10</f>
        <v>0.18836490894898003</v>
      </c>
      <c r="H27" s="60">
        <f>'San Juan WQ results'!C22</f>
        <v>0.1541700452949559</v>
      </c>
      <c r="I27" s="60">
        <f>'San Juan WQ results'!C35</f>
        <v>0.20417379446695291</v>
      </c>
    </row>
    <row r="28" spans="1:9" x14ac:dyDescent="0.2">
      <c r="A28" s="44" t="s">
        <v>13</v>
      </c>
      <c r="B28" s="59">
        <f>Cement!C11</f>
        <v>6300</v>
      </c>
      <c r="C28" s="59">
        <f>Silverton!C11</f>
        <v>1470.6493346307761</v>
      </c>
      <c r="D28" s="59">
        <f>Durango!C11</f>
        <v>52.773949767777253</v>
      </c>
      <c r="E28" s="59">
        <f>SUIT!C11</f>
        <v>20.441269038816248</v>
      </c>
      <c r="F28" s="60">
        <f>AnimasFarmington!C11</f>
        <v>28.12544393770672</v>
      </c>
      <c r="G28" s="60">
        <f>'San Juan WQ results'!C11</f>
        <v>10.471285480509</v>
      </c>
      <c r="H28" s="60">
        <f>'San Juan WQ results'!C23</f>
        <v>4.6773514128719835</v>
      </c>
      <c r="I28" s="60">
        <f>'San Juan WQ results'!C36</f>
        <v>2.9922646366081898</v>
      </c>
    </row>
    <row r="29" spans="1:9" x14ac:dyDescent="0.2">
      <c r="A29" s="44" t="s">
        <v>14</v>
      </c>
      <c r="B29" s="59">
        <f>Cement!C12</f>
        <v>3500</v>
      </c>
      <c r="C29" s="59">
        <f>Silverton!C12</f>
        <v>651.21990826372553</v>
      </c>
      <c r="D29" s="59">
        <f>Durango!C12</f>
        <v>29.227377798805104</v>
      </c>
      <c r="E29" s="59">
        <f>SUIT!C12</f>
        <v>9.6411809920593949</v>
      </c>
      <c r="F29" s="60">
        <f>AnimasFarmington!C12</f>
        <v>5.1916960875745533</v>
      </c>
      <c r="G29" s="60">
        <f>'San Juan WQ results'!C12</f>
        <v>3.1915378551007616</v>
      </c>
      <c r="H29" s="60">
        <f>'San Juan WQ results'!C24</f>
        <v>3.7757219092541607</v>
      </c>
      <c r="I29" s="60">
        <f>'San Juan WQ results'!C37</f>
        <v>5.2480746024977263</v>
      </c>
    </row>
  </sheetData>
  <sheetProtection algorithmName="SHA-512" hashValue="YNcAlpTPOOUzf22OXcn45LI9em+JuFbC0VnRlamieuRQkJ20pXvVF7D5ICOFofkwnDR1oDjPTPrVU27VF7g/GA==" saltValue="2SIcs8tHSMw52EthX9590Q==" spinCount="100000" sheet="1" scenarios="1"/>
  <pageMargins left="0.7" right="0.7" top="0.75" bottom="0.75" header="0.3" footer="0.3"/>
  <pageSetup orientation="landscape" r:id="rId1"/>
  <headerFooter>
    <oddFooter>&amp;L&amp;Z&amp;F&amp;R&amp;D &amp;T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workbookViewId="0">
      <selection activeCell="K20" sqref="K20"/>
    </sheetView>
  </sheetViews>
  <sheetFormatPr defaultRowHeight="12.75" x14ac:dyDescent="0.2"/>
  <cols>
    <col min="1" max="3" width="11.7109375" customWidth="1"/>
    <col min="4" max="4" width="12" customWidth="1"/>
    <col min="5" max="5" width="15.28515625" customWidth="1"/>
    <col min="7" max="7" width="14.140625" customWidth="1"/>
    <col min="8" max="8" width="12.7109375" customWidth="1"/>
    <col min="9" max="9" width="10.85546875" customWidth="1"/>
    <col min="11" max="11" width="15" customWidth="1"/>
    <col min="12" max="12" width="12" customWidth="1"/>
    <col min="13" max="13" width="14.5703125" customWidth="1"/>
  </cols>
  <sheetData>
    <row r="1" spans="1:14" ht="30" customHeight="1" x14ac:dyDescent="0.3">
      <c r="A1" s="32" t="s">
        <v>62</v>
      </c>
    </row>
    <row r="2" spans="1:14" ht="23.25" x14ac:dyDescent="0.35">
      <c r="G2" s="63"/>
      <c r="H2" s="63"/>
    </row>
    <row r="3" spans="1:14" ht="15" x14ac:dyDescent="0.25">
      <c r="A3" s="31" t="s">
        <v>63</v>
      </c>
      <c r="G3" s="31"/>
      <c r="H3" s="181" t="s">
        <v>46</v>
      </c>
      <c r="I3" s="182"/>
    </row>
    <row r="4" spans="1:14" ht="15" x14ac:dyDescent="0.2">
      <c r="G4" s="229" t="s">
        <v>28</v>
      </c>
      <c r="H4" s="229"/>
      <c r="I4" s="229"/>
      <c r="L4" s="228" t="s">
        <v>48</v>
      </c>
      <c r="M4" s="228"/>
      <c r="N4" s="228"/>
    </row>
    <row r="5" spans="1:14" ht="36" x14ac:dyDescent="0.2">
      <c r="A5" s="38" t="s">
        <v>0</v>
      </c>
      <c r="B5" s="39" t="s">
        <v>1</v>
      </c>
      <c r="C5" s="39" t="s">
        <v>2</v>
      </c>
      <c r="D5" s="38" t="s">
        <v>3</v>
      </c>
      <c r="E5" s="38" t="s">
        <v>4</v>
      </c>
      <c r="G5" s="175" t="s">
        <v>0</v>
      </c>
      <c r="H5" s="193" t="s">
        <v>41</v>
      </c>
      <c r="I5" s="174" t="s">
        <v>42</v>
      </c>
    </row>
    <row r="6" spans="1:14" x14ac:dyDescent="0.2">
      <c r="A6" s="43" t="s">
        <v>5</v>
      </c>
      <c r="B6" s="121">
        <v>7050</v>
      </c>
      <c r="C6" s="121">
        <v>7599.5809672556888</v>
      </c>
      <c r="D6" s="125">
        <v>0.15</v>
      </c>
      <c r="E6" s="126">
        <v>1.6E-2</v>
      </c>
      <c r="G6" s="44" t="s">
        <v>5</v>
      </c>
      <c r="H6" s="46">
        <f t="shared" ref="H6:H12" si="0">C6-B6</f>
        <v>549.58096725568885</v>
      </c>
      <c r="I6" s="60">
        <f t="shared" ref="I6:I12" si="1">((H6/1000)*$M$7)/1000000</f>
        <v>2420.5339630217659</v>
      </c>
      <c r="J6" s="60"/>
      <c r="K6" s="60"/>
      <c r="L6" s="49" t="s">
        <v>19</v>
      </c>
      <c r="M6" s="49" t="s">
        <v>20</v>
      </c>
    </row>
    <row r="7" spans="1:14" x14ac:dyDescent="0.2">
      <c r="A7" s="40" t="s">
        <v>7</v>
      </c>
      <c r="B7" s="122">
        <v>5.67</v>
      </c>
      <c r="C7" s="122">
        <v>9.6925857569357294</v>
      </c>
      <c r="D7" s="127" t="s">
        <v>37</v>
      </c>
      <c r="E7" s="127" t="s">
        <v>37</v>
      </c>
      <c r="G7" s="44" t="s">
        <v>7</v>
      </c>
      <c r="H7" s="46">
        <f t="shared" si="0"/>
        <v>4.0225857569357295</v>
      </c>
      <c r="I7" s="60">
        <f t="shared" si="1"/>
        <v>17.716780645536016</v>
      </c>
      <c r="J7" s="60"/>
      <c r="K7" s="60" t="s">
        <v>17</v>
      </c>
      <c r="L7" s="50">
        <v>30</v>
      </c>
      <c r="M7" s="51">
        <f t="shared" ref="M7" si="2">L7*0.02832*60*60*24*60*1000</f>
        <v>4404326400</v>
      </c>
    </row>
    <row r="8" spans="1:14" x14ac:dyDescent="0.2">
      <c r="A8" s="40" t="s">
        <v>9</v>
      </c>
      <c r="B8" s="122">
        <v>106</v>
      </c>
      <c r="C8" s="122">
        <v>388.35687209186699</v>
      </c>
      <c r="D8" s="127">
        <v>1E-4</v>
      </c>
      <c r="E8" s="127" t="s">
        <v>37</v>
      </c>
      <c r="G8" s="44" t="s">
        <v>9</v>
      </c>
      <c r="H8" s="46">
        <f t="shared" si="0"/>
        <v>282.35687209186699</v>
      </c>
      <c r="I8" s="60">
        <f t="shared" si="1"/>
        <v>1243.5918259756331</v>
      </c>
      <c r="J8" s="60"/>
      <c r="K8" s="60"/>
    </row>
    <row r="9" spans="1:14" x14ac:dyDescent="0.2">
      <c r="A9" s="41" t="s">
        <v>11</v>
      </c>
      <c r="B9" s="123">
        <v>8700</v>
      </c>
      <c r="C9" s="123">
        <v>7900</v>
      </c>
      <c r="D9" s="128">
        <v>0.52</v>
      </c>
      <c r="E9" s="74">
        <v>0.28999999999999998</v>
      </c>
      <c r="G9" s="44" t="s">
        <v>11</v>
      </c>
      <c r="H9" s="46">
        <f t="shared" si="0"/>
        <v>-800</v>
      </c>
      <c r="I9" s="60">
        <f t="shared" si="1"/>
        <v>-3523.4611199999999</v>
      </c>
      <c r="J9" s="60"/>
      <c r="K9" s="60"/>
    </row>
    <row r="10" spans="1:14" x14ac:dyDescent="0.2">
      <c r="A10" s="41" t="s">
        <v>12</v>
      </c>
      <c r="B10" s="123">
        <v>15.15553738481684</v>
      </c>
      <c r="C10" s="123">
        <v>18.073185970524801</v>
      </c>
      <c r="D10" s="128">
        <v>0.38</v>
      </c>
      <c r="E10" s="74">
        <v>0.92</v>
      </c>
      <c r="G10" s="44" t="s">
        <v>12</v>
      </c>
      <c r="H10" s="46">
        <f t="shared" si="0"/>
        <v>2.9176485857079602</v>
      </c>
      <c r="I10" s="60">
        <f t="shared" si="1"/>
        <v>12.850276691956232</v>
      </c>
      <c r="J10" s="60"/>
      <c r="K10" s="60"/>
    </row>
    <row r="11" spans="1:14" x14ac:dyDescent="0.2">
      <c r="A11" s="40" t="s">
        <v>13</v>
      </c>
      <c r="B11" s="122">
        <v>4700</v>
      </c>
      <c r="C11" s="122">
        <v>6300</v>
      </c>
      <c r="D11" s="127">
        <v>1.4E-3</v>
      </c>
      <c r="E11" s="127" t="s">
        <v>37</v>
      </c>
      <c r="G11" s="44" t="s">
        <v>13</v>
      </c>
      <c r="H11" s="46">
        <f t="shared" si="0"/>
        <v>1600</v>
      </c>
      <c r="I11" s="60">
        <f t="shared" si="1"/>
        <v>7046.9222399999999</v>
      </c>
      <c r="J11" s="60"/>
      <c r="K11" s="60"/>
    </row>
    <row r="12" spans="1:14" x14ac:dyDescent="0.2">
      <c r="A12" s="42" t="s">
        <v>14</v>
      </c>
      <c r="B12" s="124">
        <v>2400</v>
      </c>
      <c r="C12" s="124">
        <v>3500</v>
      </c>
      <c r="D12" s="129">
        <v>2.0000000000000001E-4</v>
      </c>
      <c r="E12" s="129" t="s">
        <v>37</v>
      </c>
      <c r="G12" s="57" t="s">
        <v>14</v>
      </c>
      <c r="H12" s="47">
        <f t="shared" si="0"/>
        <v>1100</v>
      </c>
      <c r="I12" s="61">
        <f t="shared" si="1"/>
        <v>4844.7590399999999</v>
      </c>
      <c r="J12" s="60"/>
      <c r="K12" s="60"/>
    </row>
    <row r="13" spans="1:14" x14ac:dyDescent="0.2">
      <c r="A13" s="44"/>
      <c r="B13" s="45"/>
      <c r="C13" s="45"/>
      <c r="D13" s="44"/>
      <c r="E13" s="44"/>
      <c r="I13" s="60"/>
      <c r="J13" s="60"/>
      <c r="K13" s="60"/>
    </row>
    <row r="14" spans="1:14" x14ac:dyDescent="0.2">
      <c r="I14" s="60"/>
      <c r="J14" s="60"/>
      <c r="K14" s="60"/>
    </row>
    <row r="15" spans="1:14" x14ac:dyDescent="0.2">
      <c r="I15" s="60"/>
      <c r="J15" s="60"/>
      <c r="K15" s="60"/>
    </row>
    <row r="16" spans="1:14" ht="15" x14ac:dyDescent="0.25">
      <c r="A16" s="31" t="s">
        <v>64</v>
      </c>
      <c r="G16" s="31"/>
      <c r="H16" s="181" t="s">
        <v>46</v>
      </c>
      <c r="J16" s="60"/>
      <c r="K16" s="60"/>
    </row>
    <row r="17" spans="1:11" x14ac:dyDescent="0.2">
      <c r="G17" s="229" t="s">
        <v>51</v>
      </c>
      <c r="H17" s="229"/>
      <c r="I17" s="229"/>
      <c r="J17" s="60"/>
    </row>
    <row r="18" spans="1:11" ht="36" x14ac:dyDescent="0.2">
      <c r="A18" s="38" t="s">
        <v>0</v>
      </c>
      <c r="B18" s="39" t="s">
        <v>1</v>
      </c>
      <c r="C18" s="39" t="s">
        <v>2</v>
      </c>
      <c r="D18" s="38" t="s">
        <v>3</v>
      </c>
      <c r="E18" s="38" t="s">
        <v>4</v>
      </c>
      <c r="G18" s="38" t="s">
        <v>0</v>
      </c>
      <c r="H18" s="193" t="s">
        <v>41</v>
      </c>
      <c r="I18" s="174" t="s">
        <v>42</v>
      </c>
      <c r="J18" s="60"/>
    </row>
    <row r="19" spans="1:11" x14ac:dyDescent="0.2">
      <c r="A19" s="40" t="s">
        <v>5</v>
      </c>
      <c r="B19" s="130">
        <v>6600</v>
      </c>
      <c r="C19" s="131">
        <v>8000</v>
      </c>
      <c r="D19" s="134">
        <v>2.8000000000000001E-2</v>
      </c>
      <c r="E19" s="73">
        <v>3.0000000000000001E-3</v>
      </c>
      <c r="G19" s="44" t="s">
        <v>5</v>
      </c>
      <c r="H19" s="46">
        <f t="shared" ref="H19:H25" si="3">C19-B19</f>
        <v>1400</v>
      </c>
      <c r="I19" s="60">
        <f t="shared" ref="I19:I25" si="4">((H19/1000)*$M$7)/1000000</f>
        <v>6166.0569599999999</v>
      </c>
      <c r="J19" s="60"/>
    </row>
    <row r="20" spans="1:11" x14ac:dyDescent="0.2">
      <c r="A20" s="40" t="s">
        <v>7</v>
      </c>
      <c r="B20" s="122">
        <v>5.6</v>
      </c>
      <c r="C20" s="131">
        <v>9.5</v>
      </c>
      <c r="D20" s="127" t="s">
        <v>37</v>
      </c>
      <c r="E20" s="127" t="s">
        <v>37</v>
      </c>
      <c r="G20" s="44" t="s">
        <v>7</v>
      </c>
      <c r="H20" s="46">
        <f t="shared" si="3"/>
        <v>3.9000000000000004</v>
      </c>
      <c r="I20" s="60">
        <f t="shared" si="4"/>
        <v>17.176872960000001</v>
      </c>
      <c r="J20" s="60"/>
    </row>
    <row r="21" spans="1:11" x14ac:dyDescent="0.2">
      <c r="A21" s="40" t="s">
        <v>9</v>
      </c>
      <c r="B21" s="122">
        <v>100</v>
      </c>
      <c r="C21" s="131">
        <v>370</v>
      </c>
      <c r="D21" s="127" t="s">
        <v>37</v>
      </c>
      <c r="E21" s="127" t="s">
        <v>37</v>
      </c>
      <c r="G21" s="44" t="s">
        <v>9</v>
      </c>
      <c r="H21" s="46">
        <f t="shared" si="3"/>
        <v>270</v>
      </c>
      <c r="I21" s="60">
        <f t="shared" si="4"/>
        <v>1189.168128</v>
      </c>
      <c r="J21" s="60"/>
    </row>
    <row r="22" spans="1:11" x14ac:dyDescent="0.2">
      <c r="A22" s="40" t="s">
        <v>11</v>
      </c>
      <c r="B22" s="122">
        <v>9300</v>
      </c>
      <c r="C22" s="131">
        <v>15200</v>
      </c>
      <c r="D22" s="127">
        <v>2E-3</v>
      </c>
      <c r="E22" s="127" t="s">
        <v>37</v>
      </c>
      <c r="G22" s="44" t="s">
        <v>11</v>
      </c>
      <c r="H22" s="46">
        <f t="shared" si="3"/>
        <v>5900</v>
      </c>
      <c r="I22" s="60">
        <f t="shared" si="4"/>
        <v>25985.52576</v>
      </c>
      <c r="J22" s="60"/>
    </row>
    <row r="23" spans="1:11" x14ac:dyDescent="0.2">
      <c r="A23" s="41" t="s">
        <v>12</v>
      </c>
      <c r="B23" s="123">
        <v>16</v>
      </c>
      <c r="C23" s="132">
        <v>25</v>
      </c>
      <c r="D23" s="128">
        <v>0.12</v>
      </c>
      <c r="E23" s="74">
        <v>0.4</v>
      </c>
      <c r="G23" s="44" t="s">
        <v>12</v>
      </c>
      <c r="H23" s="46">
        <f t="shared" si="3"/>
        <v>9</v>
      </c>
      <c r="I23" s="60">
        <f t="shared" si="4"/>
        <v>39.638937599999991</v>
      </c>
      <c r="J23" s="60"/>
    </row>
    <row r="24" spans="1:11" x14ac:dyDescent="0.2">
      <c r="A24" s="40" t="s">
        <v>13</v>
      </c>
      <c r="B24" s="122">
        <v>4500</v>
      </c>
      <c r="C24" s="131">
        <v>6300</v>
      </c>
      <c r="D24" s="127">
        <v>4.0000000000000002E-4</v>
      </c>
      <c r="E24" s="127" t="s">
        <v>37</v>
      </c>
      <c r="G24" s="44" t="s">
        <v>13</v>
      </c>
      <c r="H24" s="46">
        <f t="shared" si="3"/>
        <v>1800</v>
      </c>
      <c r="I24" s="60">
        <f t="shared" si="4"/>
        <v>7927.7875199999999</v>
      </c>
      <c r="J24" s="60"/>
    </row>
    <row r="25" spans="1:11" x14ac:dyDescent="0.2">
      <c r="A25" s="42" t="s">
        <v>14</v>
      </c>
      <c r="B25" s="124">
        <v>2300</v>
      </c>
      <c r="C25" s="133">
        <v>3400</v>
      </c>
      <c r="D25" s="129" t="s">
        <v>37</v>
      </c>
      <c r="E25" s="129" t="s">
        <v>37</v>
      </c>
      <c r="G25" s="57" t="s">
        <v>14</v>
      </c>
      <c r="H25" s="47">
        <f t="shared" si="3"/>
        <v>1100</v>
      </c>
      <c r="I25" s="61">
        <f t="shared" si="4"/>
        <v>4844.7590399999999</v>
      </c>
      <c r="J25" s="60"/>
    </row>
    <row r="26" spans="1:11" x14ac:dyDescent="0.2">
      <c r="I26" s="60"/>
      <c r="J26" s="60"/>
    </row>
    <row r="27" spans="1:11" x14ac:dyDescent="0.2">
      <c r="H27" s="46"/>
      <c r="I27" s="60"/>
      <c r="J27" s="60"/>
    </row>
    <row r="28" spans="1:11" ht="15" x14ac:dyDescent="0.25">
      <c r="G28" s="120"/>
      <c r="H28" s="181" t="s">
        <v>46</v>
      </c>
      <c r="I28" s="60"/>
      <c r="J28" s="60"/>
    </row>
    <row r="29" spans="1:11" x14ac:dyDescent="0.2">
      <c r="G29" s="229" t="s">
        <v>29</v>
      </c>
      <c r="H29" s="229"/>
      <c r="I29" s="229"/>
      <c r="J29" s="60"/>
      <c r="K29" s="60"/>
    </row>
    <row r="30" spans="1:11" ht="36" x14ac:dyDescent="0.2">
      <c r="G30" s="175" t="s">
        <v>0</v>
      </c>
      <c r="H30" s="193" t="s">
        <v>41</v>
      </c>
      <c r="I30" s="174" t="s">
        <v>42</v>
      </c>
      <c r="J30" s="60"/>
      <c r="K30" s="60"/>
    </row>
    <row r="31" spans="1:11" x14ac:dyDescent="0.2">
      <c r="G31" s="44" t="s">
        <v>5</v>
      </c>
      <c r="H31" s="46">
        <f t="shared" ref="H31:I37" si="5">H19-H6</f>
        <v>850.41903274431115</v>
      </c>
      <c r="I31" s="46">
        <f t="shared" si="5"/>
        <v>3745.522996978234</v>
      </c>
      <c r="J31" s="60"/>
      <c r="K31" s="60"/>
    </row>
    <row r="32" spans="1:11" x14ac:dyDescent="0.2">
      <c r="G32" s="44" t="s">
        <v>7</v>
      </c>
      <c r="H32" s="46">
        <f t="shared" si="5"/>
        <v>-0.12258575693572915</v>
      </c>
      <c r="I32" s="46">
        <f t="shared" si="5"/>
        <v>-0.53990768553601498</v>
      </c>
      <c r="J32" s="60"/>
      <c r="K32" s="60"/>
    </row>
    <row r="33" spans="7:11" x14ac:dyDescent="0.2">
      <c r="G33" s="44" t="s">
        <v>9</v>
      </c>
      <c r="H33" s="46">
        <f t="shared" si="5"/>
        <v>-12.35687209186699</v>
      </c>
      <c r="I33" s="46">
        <f t="shared" si="5"/>
        <v>-54.423697975633104</v>
      </c>
      <c r="J33" s="60"/>
      <c r="K33" s="60"/>
    </row>
    <row r="34" spans="7:11" x14ac:dyDescent="0.2">
      <c r="G34" s="44" t="s">
        <v>11</v>
      </c>
      <c r="H34" s="46">
        <f t="shared" si="5"/>
        <v>6700</v>
      </c>
      <c r="I34" s="46">
        <f t="shared" si="5"/>
        <v>29508.98688</v>
      </c>
      <c r="J34" s="60"/>
      <c r="K34" s="60"/>
    </row>
    <row r="35" spans="7:11" x14ac:dyDescent="0.2">
      <c r="G35" s="44" t="s">
        <v>12</v>
      </c>
      <c r="H35" s="46">
        <f t="shared" si="5"/>
        <v>6.0823514142920398</v>
      </c>
      <c r="I35" s="46">
        <f t="shared" si="5"/>
        <v>26.788660908043759</v>
      </c>
      <c r="J35" s="60"/>
      <c r="K35" s="60"/>
    </row>
    <row r="36" spans="7:11" x14ac:dyDescent="0.2">
      <c r="G36" s="44" t="s">
        <v>13</v>
      </c>
      <c r="H36" s="46">
        <f t="shared" si="5"/>
        <v>200</v>
      </c>
      <c r="I36" s="46">
        <f t="shared" si="5"/>
        <v>880.86527999999998</v>
      </c>
      <c r="J36" s="60"/>
      <c r="K36" s="60"/>
    </row>
    <row r="37" spans="7:11" x14ac:dyDescent="0.2">
      <c r="G37" s="57" t="s">
        <v>14</v>
      </c>
      <c r="H37" s="47">
        <f t="shared" si="5"/>
        <v>0</v>
      </c>
      <c r="I37" s="47">
        <f t="shared" si="5"/>
        <v>0</v>
      </c>
      <c r="J37" s="60"/>
      <c r="K37" s="60"/>
    </row>
    <row r="38" spans="7:11" x14ac:dyDescent="0.2">
      <c r="I38" s="60"/>
      <c r="J38" s="60"/>
      <c r="K38" s="60"/>
    </row>
    <row r="39" spans="7:11" x14ac:dyDescent="0.2">
      <c r="I39" s="60"/>
      <c r="J39" s="60"/>
      <c r="K39" s="60"/>
    </row>
    <row r="40" spans="7:11" x14ac:dyDescent="0.2">
      <c r="H40" s="53"/>
      <c r="I40" s="60"/>
      <c r="J40" s="60"/>
      <c r="K40" s="60"/>
    </row>
  </sheetData>
  <sheetProtection algorithmName="SHA-512" hashValue="NYqNBBJbL7tujPreNjm8x3CnOCfgrz+3nk1kuslkvrOy1qwv3uauF+sX9/+dhHxnBBqTDQrmbJdLzTmMnr4rCg==" saltValue="l9Uhg+1P+2Tn9UExxAvfig==" spinCount="100000" sheet="1" objects="1" scenarios="1"/>
  <mergeCells count="4">
    <mergeCell ref="L4:N4"/>
    <mergeCell ref="G4:I4"/>
    <mergeCell ref="G17:I17"/>
    <mergeCell ref="G29:I2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workbookViewId="0">
      <selection activeCell="B6" sqref="B6"/>
    </sheetView>
  </sheetViews>
  <sheetFormatPr defaultRowHeight="15" x14ac:dyDescent="0.25"/>
  <cols>
    <col min="1" max="5" width="15.140625" style="37" customWidth="1"/>
    <col min="7" max="8" width="11.7109375" customWidth="1"/>
    <col min="9" max="9" width="12.140625" customWidth="1"/>
    <col min="11" max="11" width="13.42578125" customWidth="1"/>
    <col min="12" max="12" width="12.42578125" customWidth="1"/>
    <col min="13" max="13" width="12" customWidth="1"/>
    <col min="14" max="14" width="18.85546875" customWidth="1"/>
  </cols>
  <sheetData>
    <row r="1" spans="1:15" ht="18.75" x14ac:dyDescent="0.3">
      <c r="A1" s="32" t="s">
        <v>59</v>
      </c>
    </row>
    <row r="3" spans="1:15" x14ac:dyDescent="0.25">
      <c r="A3" s="36"/>
      <c r="G3" s="31"/>
      <c r="H3" s="181" t="s">
        <v>46</v>
      </c>
      <c r="I3" s="182"/>
    </row>
    <row r="4" spans="1:15" x14ac:dyDescent="0.25">
      <c r="A4" s="36" t="s">
        <v>60</v>
      </c>
      <c r="G4" s="229" t="s">
        <v>28</v>
      </c>
      <c r="H4" s="229"/>
      <c r="I4" s="229"/>
      <c r="M4" s="228" t="s">
        <v>48</v>
      </c>
      <c r="N4" s="228"/>
      <c r="O4" s="228"/>
    </row>
    <row r="5" spans="1:15" ht="36" x14ac:dyDescent="0.2">
      <c r="A5" s="49" t="s">
        <v>0</v>
      </c>
      <c r="B5" s="49" t="s">
        <v>1</v>
      </c>
      <c r="C5" s="49" t="s">
        <v>2</v>
      </c>
      <c r="D5" s="49" t="s">
        <v>3</v>
      </c>
      <c r="E5" s="49" t="s">
        <v>4</v>
      </c>
      <c r="G5" s="175" t="s">
        <v>0</v>
      </c>
      <c r="H5" s="193" t="s">
        <v>41</v>
      </c>
      <c r="I5" s="174" t="s">
        <v>42</v>
      </c>
      <c r="M5" s="49" t="s">
        <v>19</v>
      </c>
      <c r="N5" s="49" t="s">
        <v>20</v>
      </c>
    </row>
    <row r="6" spans="1:15" ht="12.75" x14ac:dyDescent="0.2">
      <c r="A6" s="211" t="s">
        <v>5</v>
      </c>
      <c r="B6" s="97">
        <v>46.028099719526445</v>
      </c>
      <c r="C6" s="97">
        <v>160.34836808583981</v>
      </c>
      <c r="D6" s="102">
        <v>4.5999999999999999E-3</v>
      </c>
      <c r="E6" s="103">
        <v>4.4000000000000003E-3</v>
      </c>
      <c r="G6" s="44" t="s">
        <v>5</v>
      </c>
      <c r="H6" s="46">
        <f t="shared" ref="H6:H12" si="0">C6-B6</f>
        <v>114.32026836631337</v>
      </c>
      <c r="I6" s="60">
        <f t="shared" ref="I6:I12" si="1">((H6/1000)*$N$6)/1000000</f>
        <v>3071.3730337271181</v>
      </c>
      <c r="L6" s="218" t="s">
        <v>58</v>
      </c>
      <c r="M6" s="50">
        <v>183</v>
      </c>
      <c r="N6" s="51">
        <f t="shared" ref="N6" si="2">M6*0.02832*60*60*24*60*1000</f>
        <v>26866391040.000008</v>
      </c>
    </row>
    <row r="7" spans="1:15" ht="12.75" x14ac:dyDescent="0.2">
      <c r="A7" s="211" t="s">
        <v>7</v>
      </c>
      <c r="B7" s="98">
        <v>1.2671780303277116</v>
      </c>
      <c r="C7" s="98">
        <v>2.0578858194126779</v>
      </c>
      <c r="D7" s="104" t="s">
        <v>37</v>
      </c>
      <c r="E7" s="105" t="s">
        <v>37</v>
      </c>
      <c r="G7" s="44" t="s">
        <v>7</v>
      </c>
      <c r="H7" s="46">
        <f t="shared" si="0"/>
        <v>0.79070778908496631</v>
      </c>
      <c r="I7" s="60">
        <f t="shared" si="1"/>
        <v>21.243464659930552</v>
      </c>
    </row>
    <row r="8" spans="1:15" ht="12.75" x14ac:dyDescent="0.2">
      <c r="A8" s="211" t="s">
        <v>9</v>
      </c>
      <c r="B8" s="98">
        <v>2.6980926950845765</v>
      </c>
      <c r="C8" s="98">
        <v>22.312316023848279</v>
      </c>
      <c r="D8" s="104" t="s">
        <v>37</v>
      </c>
      <c r="E8" s="105" t="s">
        <v>37</v>
      </c>
      <c r="G8" s="44" t="s">
        <v>9</v>
      </c>
      <c r="H8" s="46">
        <f t="shared" si="0"/>
        <v>19.614223328763703</v>
      </c>
      <c r="I8" s="60">
        <f t="shared" si="1"/>
        <v>526.9633938964563</v>
      </c>
    </row>
    <row r="9" spans="1:15" ht="12.75" x14ac:dyDescent="0.2">
      <c r="A9" s="212" t="s">
        <v>11</v>
      </c>
      <c r="B9" s="99">
        <v>1406.1420684818736</v>
      </c>
      <c r="C9" s="99">
        <v>1509.3205201217158</v>
      </c>
      <c r="D9" s="106">
        <v>0.71</v>
      </c>
      <c r="E9" s="107">
        <v>0.78</v>
      </c>
      <c r="G9" s="44" t="s">
        <v>11</v>
      </c>
      <c r="H9" s="46">
        <f t="shared" si="0"/>
        <v>103.17845163984225</v>
      </c>
      <c r="I9" s="60">
        <f t="shared" si="1"/>
        <v>2772.0326286577319</v>
      </c>
    </row>
    <row r="10" spans="1:15" ht="12.75" x14ac:dyDescent="0.2">
      <c r="A10" s="201" t="s">
        <v>12</v>
      </c>
      <c r="B10" s="100">
        <v>0.28687084889595849</v>
      </c>
      <c r="C10" s="100">
        <v>0.36654619444125097</v>
      </c>
      <c r="D10" s="230" t="s">
        <v>21</v>
      </c>
      <c r="E10" s="231"/>
      <c r="G10" s="44" t="s">
        <v>12</v>
      </c>
      <c r="H10" s="52">
        <f t="shared" si="0"/>
        <v>7.9675345545292486E-2</v>
      </c>
      <c r="I10" s="60">
        <f t="shared" si="1"/>
        <v>2.1405889896669508</v>
      </c>
    </row>
    <row r="11" spans="1:15" ht="12.75" x14ac:dyDescent="0.2">
      <c r="A11" s="212" t="s">
        <v>13</v>
      </c>
      <c r="B11" s="99">
        <v>1418.6400457558648</v>
      </c>
      <c r="C11" s="99">
        <v>1470.6493346307761</v>
      </c>
      <c r="D11" s="106">
        <v>0.77</v>
      </c>
      <c r="E11" s="107">
        <v>0.91</v>
      </c>
      <c r="G11" s="44" t="s">
        <v>13</v>
      </c>
      <c r="H11" s="46">
        <f t="shared" si="0"/>
        <v>52.009288874911363</v>
      </c>
      <c r="I11" s="60">
        <f t="shared" si="1"/>
        <v>1397.3018926256907</v>
      </c>
    </row>
    <row r="12" spans="1:15" ht="12.75" x14ac:dyDescent="0.2">
      <c r="A12" s="213" t="s">
        <v>14</v>
      </c>
      <c r="B12" s="101">
        <v>490.27342730910823</v>
      </c>
      <c r="C12" s="101">
        <v>651.21990826372553</v>
      </c>
      <c r="D12" s="108" t="s">
        <v>37</v>
      </c>
      <c r="E12" s="108">
        <v>2.0000000000000001E-4</v>
      </c>
      <c r="G12" s="57" t="s">
        <v>14</v>
      </c>
      <c r="H12" s="47">
        <f t="shared" si="0"/>
        <v>160.9464809546173</v>
      </c>
      <c r="I12" s="61">
        <f t="shared" si="1"/>
        <v>4324.0510938386624</v>
      </c>
    </row>
    <row r="13" spans="1:15" x14ac:dyDescent="0.25">
      <c r="G13" s="34"/>
      <c r="I13" s="60"/>
    </row>
    <row r="14" spans="1:15" x14ac:dyDescent="0.25">
      <c r="G14" s="34"/>
      <c r="I14" s="60"/>
    </row>
    <row r="15" spans="1:15" x14ac:dyDescent="0.25">
      <c r="G15" s="34"/>
      <c r="I15" s="60"/>
    </row>
    <row r="16" spans="1:15" x14ac:dyDescent="0.25">
      <c r="A16" s="36" t="s">
        <v>61</v>
      </c>
      <c r="G16" s="31"/>
      <c r="H16" s="181" t="s">
        <v>46</v>
      </c>
    </row>
    <row r="17" spans="1:9" x14ac:dyDescent="0.25">
      <c r="G17" s="229" t="s">
        <v>51</v>
      </c>
      <c r="H17" s="229"/>
      <c r="I17" s="229"/>
    </row>
    <row r="18" spans="1:9" ht="36" x14ac:dyDescent="0.2">
      <c r="A18" s="214" t="s">
        <v>0</v>
      </c>
      <c r="B18" s="57" t="s">
        <v>1</v>
      </c>
      <c r="C18" s="57" t="s">
        <v>2</v>
      </c>
      <c r="D18" s="57" t="s">
        <v>3</v>
      </c>
      <c r="E18" s="57" t="s">
        <v>4</v>
      </c>
      <c r="G18" s="38" t="s">
        <v>0</v>
      </c>
      <c r="H18" s="193" t="s">
        <v>41</v>
      </c>
      <c r="I18" s="174" t="s">
        <v>42</v>
      </c>
    </row>
    <row r="19" spans="1:9" ht="12.75" x14ac:dyDescent="0.2">
      <c r="A19" s="215" t="s">
        <v>5</v>
      </c>
      <c r="B19" s="109">
        <v>2206.597360551677</v>
      </c>
      <c r="C19" s="109">
        <v>2053.1539441226446</v>
      </c>
      <c r="D19" s="113">
        <v>0.74</v>
      </c>
      <c r="E19" s="114">
        <v>0.16</v>
      </c>
      <c r="G19" s="44" t="s">
        <v>5</v>
      </c>
      <c r="H19" s="46">
        <f t="shared" ref="H19:H25" si="3">C19-B19</f>
        <v>-153.44341642903237</v>
      </c>
      <c r="I19" s="60">
        <f t="shared" ref="I19:I25" si="4">((H19/1000)*$N$6)/1000000</f>
        <v>-4122.4708282959455</v>
      </c>
    </row>
    <row r="20" spans="1:9" ht="12.75" x14ac:dyDescent="0.2">
      <c r="A20" s="215" t="s">
        <v>7</v>
      </c>
      <c r="B20" s="110">
        <v>1.9381082566182399</v>
      </c>
      <c r="C20" s="110">
        <v>2.0918166354426089</v>
      </c>
      <c r="D20" s="115">
        <v>0.17</v>
      </c>
      <c r="E20" s="116">
        <v>0.12</v>
      </c>
      <c r="G20" s="44" t="s">
        <v>7</v>
      </c>
      <c r="H20" s="46">
        <f t="shared" si="3"/>
        <v>0.15370837882436894</v>
      </c>
      <c r="I20" s="60">
        <f t="shared" si="4"/>
        <v>4.1295894116199525</v>
      </c>
    </row>
    <row r="21" spans="1:9" ht="12.75" x14ac:dyDescent="0.2">
      <c r="A21" s="216" t="s">
        <v>9</v>
      </c>
      <c r="B21" s="111">
        <v>25.781377851739869</v>
      </c>
      <c r="C21" s="111">
        <v>57.235882025769918</v>
      </c>
      <c r="D21" s="117" t="s">
        <v>37</v>
      </c>
      <c r="E21" s="117" t="s">
        <v>37</v>
      </c>
      <c r="G21" s="44" t="s">
        <v>9</v>
      </c>
      <c r="H21" s="46">
        <f t="shared" si="3"/>
        <v>31.454504174030049</v>
      </c>
      <c r="I21" s="60">
        <f t="shared" si="4"/>
        <v>845.0690091088037</v>
      </c>
    </row>
    <row r="22" spans="1:9" ht="12.75" x14ac:dyDescent="0.2">
      <c r="A22" s="219" t="s">
        <v>11</v>
      </c>
      <c r="B22" s="110">
        <v>3037.9141960338029</v>
      </c>
      <c r="C22" s="110">
        <v>3745.8952284367165</v>
      </c>
      <c r="D22" s="115">
        <v>0.06</v>
      </c>
      <c r="E22" s="116">
        <v>0.08</v>
      </c>
      <c r="G22" s="44" t="s">
        <v>11</v>
      </c>
      <c r="H22" s="46">
        <f t="shared" si="3"/>
        <v>707.98103240291357</v>
      </c>
      <c r="I22" s="60">
        <f t="shared" si="4"/>
        <v>19020.895265439591</v>
      </c>
    </row>
    <row r="23" spans="1:9" ht="12.75" x14ac:dyDescent="0.2">
      <c r="A23" s="215" t="s">
        <v>12</v>
      </c>
      <c r="B23" s="110">
        <v>10.25651394548588</v>
      </c>
      <c r="C23" s="110">
        <v>8.5532726790119558</v>
      </c>
      <c r="D23" s="115">
        <v>0.91</v>
      </c>
      <c r="E23" s="116">
        <v>0.91</v>
      </c>
      <c r="G23" s="44" t="s">
        <v>12</v>
      </c>
      <c r="H23" s="46">
        <f t="shared" si="3"/>
        <v>-1.703241266473924</v>
      </c>
      <c r="I23" s="60">
        <f t="shared" si="4"/>
        <v>-45.759945900553291</v>
      </c>
    </row>
    <row r="24" spans="1:9" ht="12.75" x14ac:dyDescent="0.2">
      <c r="A24" s="215" t="s">
        <v>13</v>
      </c>
      <c r="B24" s="110">
        <v>1439.8720892399181</v>
      </c>
      <c r="C24" s="110">
        <v>1449.0945824895732</v>
      </c>
      <c r="D24" s="115">
        <v>0.6</v>
      </c>
      <c r="E24" s="116">
        <v>0.72</v>
      </c>
      <c r="G24" s="44" t="s">
        <v>13</v>
      </c>
      <c r="H24" s="46">
        <f t="shared" si="3"/>
        <v>9.2224932496551446</v>
      </c>
      <c r="I24" s="60">
        <f t="shared" si="4"/>
        <v>247.77511000899551</v>
      </c>
    </row>
    <row r="25" spans="1:9" ht="12.75" x14ac:dyDescent="0.2">
      <c r="A25" s="217" t="s">
        <v>14</v>
      </c>
      <c r="B25" s="112">
        <v>653.66861587521566</v>
      </c>
      <c r="C25" s="112">
        <v>645.3113454751732</v>
      </c>
      <c r="D25" s="118">
        <v>0.56999999999999995</v>
      </c>
      <c r="E25" s="119">
        <v>0.75</v>
      </c>
      <c r="G25" s="57" t="s">
        <v>14</v>
      </c>
      <c r="H25" s="47">
        <f t="shared" si="3"/>
        <v>-8.3572704000424665</v>
      </c>
      <c r="I25" s="61">
        <f t="shared" si="4"/>
        <v>-224.52969459455818</v>
      </c>
    </row>
    <row r="26" spans="1:9" x14ac:dyDescent="0.25">
      <c r="I26" s="60"/>
    </row>
    <row r="27" spans="1:9" x14ac:dyDescent="0.25">
      <c r="I27" s="60"/>
    </row>
    <row r="28" spans="1:9" x14ac:dyDescent="0.25">
      <c r="A28"/>
      <c r="B28"/>
      <c r="C28"/>
      <c r="D28"/>
      <c r="H28" s="46"/>
      <c r="I28" s="60"/>
    </row>
    <row r="29" spans="1:9" x14ac:dyDescent="0.25">
      <c r="A29"/>
      <c r="B29"/>
      <c r="C29"/>
      <c r="D29"/>
      <c r="G29" s="120"/>
      <c r="H29" s="181" t="s">
        <v>46</v>
      </c>
      <c r="I29" s="60"/>
    </row>
    <row r="30" spans="1:9" x14ac:dyDescent="0.25">
      <c r="A30"/>
      <c r="B30"/>
      <c r="C30"/>
      <c r="D30"/>
      <c r="G30" s="229" t="s">
        <v>29</v>
      </c>
      <c r="H30" s="229"/>
      <c r="I30" s="229"/>
    </row>
    <row r="31" spans="1:9" ht="36" x14ac:dyDescent="0.25">
      <c r="A31"/>
      <c r="B31"/>
      <c r="C31"/>
      <c r="D31"/>
      <c r="G31" s="175" t="s">
        <v>0</v>
      </c>
      <c r="H31" s="193" t="s">
        <v>41</v>
      </c>
      <c r="I31" s="174" t="s">
        <v>42</v>
      </c>
    </row>
    <row r="32" spans="1:9" x14ac:dyDescent="0.25">
      <c r="A32"/>
      <c r="B32"/>
      <c r="C32"/>
      <c r="D32"/>
      <c r="G32" s="65" t="s">
        <v>5</v>
      </c>
      <c r="H32" s="46">
        <f>H19-H6</f>
        <v>-267.76368479534574</v>
      </c>
      <c r="I32" s="46">
        <f>I19-I6</f>
        <v>-7193.8438620230636</v>
      </c>
    </row>
    <row r="33" spans="1:9" x14ac:dyDescent="0.25">
      <c r="A33"/>
      <c r="B33"/>
      <c r="C33"/>
      <c r="D33"/>
      <c r="G33" s="65" t="s">
        <v>7</v>
      </c>
      <c r="H33" s="46">
        <f t="shared" ref="H33:I33" si="5">H20-H7</f>
        <v>-0.63699941026059737</v>
      </c>
      <c r="I33" s="46">
        <f t="shared" si="5"/>
        <v>-17.113875248310599</v>
      </c>
    </row>
    <row r="34" spans="1:9" x14ac:dyDescent="0.25">
      <c r="A34"/>
      <c r="B34"/>
      <c r="C34"/>
      <c r="D34"/>
      <c r="G34" s="65" t="s">
        <v>9</v>
      </c>
      <c r="H34" s="46">
        <f t="shared" ref="H34:I34" si="6">H21-H8</f>
        <v>11.840280845266346</v>
      </c>
      <c r="I34" s="46">
        <f t="shared" si="6"/>
        <v>318.1056152123474</v>
      </c>
    </row>
    <row r="35" spans="1:9" x14ac:dyDescent="0.25">
      <c r="A35"/>
      <c r="B35"/>
      <c r="C35"/>
      <c r="D35"/>
      <c r="G35" s="65" t="s">
        <v>11</v>
      </c>
      <c r="H35" s="46">
        <f t="shared" ref="H35:I35" si="7">H22-H9</f>
        <v>604.80258076307132</v>
      </c>
      <c r="I35" s="46">
        <f t="shared" si="7"/>
        <v>16248.862636781858</v>
      </c>
    </row>
    <row r="36" spans="1:9" x14ac:dyDescent="0.25">
      <c r="A36"/>
      <c r="B36"/>
      <c r="C36"/>
      <c r="D36"/>
      <c r="G36" s="65" t="s">
        <v>12</v>
      </c>
      <c r="H36" s="46">
        <f t="shared" ref="H36:I36" si="8">H23-H10</f>
        <v>-1.7829166120192166</v>
      </c>
      <c r="I36" s="46">
        <f t="shared" si="8"/>
        <v>-47.900534890220243</v>
      </c>
    </row>
    <row r="37" spans="1:9" x14ac:dyDescent="0.25">
      <c r="G37" s="65" t="s">
        <v>13</v>
      </c>
      <c r="H37" s="46">
        <f t="shared" ref="H37:I37" si="9">H24-H11</f>
        <v>-42.786795625256218</v>
      </c>
      <c r="I37" s="46">
        <f t="shared" si="9"/>
        <v>-1149.5267826166951</v>
      </c>
    </row>
    <row r="38" spans="1:9" x14ac:dyDescent="0.25">
      <c r="G38" s="187" t="s">
        <v>14</v>
      </c>
      <c r="H38" s="183">
        <f t="shared" ref="H38:I38" si="10">H25-H12</f>
        <v>-169.30375135465977</v>
      </c>
      <c r="I38" s="47">
        <f t="shared" si="10"/>
        <v>-4548.5807884332207</v>
      </c>
    </row>
    <row r="39" spans="1:9" x14ac:dyDescent="0.25">
      <c r="H39" s="46"/>
      <c r="I39" s="60"/>
    </row>
  </sheetData>
  <sheetProtection algorithmName="SHA-512" hashValue="gLyll4TMA/4+Ltq8HE/rfF/mmcVrNjUG+Qv9dYBJPeFFgIAoNIyLGATgm4iYNHhX+3kjxh1EYQm/tabZ3vpPxA==" saltValue="K62YY8GjW8zKBinthl8Xog==" spinCount="100000" sheet="1" objects="1" scenarios="1"/>
  <mergeCells count="5">
    <mergeCell ref="D10:E10"/>
    <mergeCell ref="M4:O4"/>
    <mergeCell ref="G4:I4"/>
    <mergeCell ref="G17:I17"/>
    <mergeCell ref="G30:I3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selection activeCell="O18" sqref="O18"/>
    </sheetView>
  </sheetViews>
  <sheetFormatPr defaultRowHeight="12.75" x14ac:dyDescent="0.2"/>
  <cols>
    <col min="1" max="1" width="20.140625" customWidth="1"/>
    <col min="2" max="5" width="11.85546875" customWidth="1"/>
    <col min="7" max="7" width="13.42578125" customWidth="1"/>
    <col min="8" max="8" width="11.42578125" customWidth="1"/>
    <col min="13" max="13" width="11.140625" customWidth="1"/>
    <col min="14" max="14" width="12" customWidth="1"/>
    <col min="15" max="15" width="14" customWidth="1"/>
  </cols>
  <sheetData>
    <row r="1" spans="1:15" ht="26.25" customHeight="1" x14ac:dyDescent="0.3">
      <c r="A1" s="32" t="s">
        <v>53</v>
      </c>
    </row>
    <row r="2" spans="1:15" ht="23.25" x14ac:dyDescent="0.35">
      <c r="G2" s="63"/>
      <c r="H2" s="63"/>
      <c r="I2" s="63"/>
      <c r="J2" s="63"/>
      <c r="K2" s="63"/>
    </row>
    <row r="3" spans="1:15" ht="15" x14ac:dyDescent="0.25">
      <c r="G3" s="31"/>
      <c r="H3" s="181" t="s">
        <v>46</v>
      </c>
      <c r="I3" s="182"/>
    </row>
    <row r="4" spans="1:15" ht="15.75" x14ac:dyDescent="0.25">
      <c r="A4" s="48" t="s">
        <v>22</v>
      </c>
      <c r="G4" s="229" t="s">
        <v>28</v>
      </c>
      <c r="H4" s="229"/>
      <c r="I4" s="229"/>
    </row>
    <row r="5" spans="1:15" ht="36" x14ac:dyDescent="0.2">
      <c r="A5" s="49" t="s">
        <v>0</v>
      </c>
      <c r="B5" s="49" t="s">
        <v>1</v>
      </c>
      <c r="C5" s="49" t="s">
        <v>2</v>
      </c>
      <c r="D5" s="49" t="s">
        <v>3</v>
      </c>
      <c r="E5" s="49" t="s">
        <v>4</v>
      </c>
      <c r="G5" s="175" t="s">
        <v>0</v>
      </c>
      <c r="H5" s="193" t="s">
        <v>41</v>
      </c>
      <c r="I5" s="174" t="s">
        <v>42</v>
      </c>
      <c r="M5" s="228" t="s">
        <v>48</v>
      </c>
      <c r="N5" s="228"/>
      <c r="O5" s="228"/>
    </row>
    <row r="6" spans="1:15" x14ac:dyDescent="0.2">
      <c r="A6" s="200" t="s">
        <v>5</v>
      </c>
      <c r="B6" s="79">
        <v>23.672185002386911</v>
      </c>
      <c r="C6" s="79">
        <v>26.955741374892561</v>
      </c>
      <c r="D6" s="86">
        <v>0.31</v>
      </c>
      <c r="E6" s="87">
        <v>0.77</v>
      </c>
      <c r="G6" s="184" t="s">
        <v>5</v>
      </c>
      <c r="H6" s="194">
        <f>C6-B6</f>
        <v>3.2835563725056502</v>
      </c>
      <c r="I6" s="195">
        <f>((H6/1000)*$O$7)/1000000</f>
        <v>233.31791147934658</v>
      </c>
      <c r="N6" s="49" t="s">
        <v>19</v>
      </c>
      <c r="O6" s="49" t="s">
        <v>20</v>
      </c>
    </row>
    <row r="7" spans="1:15" x14ac:dyDescent="0.2">
      <c r="A7" s="201" t="s">
        <v>7</v>
      </c>
      <c r="B7" s="80">
        <v>1</v>
      </c>
      <c r="C7" s="80">
        <v>0.13536566901966718</v>
      </c>
      <c r="D7" s="232" t="s">
        <v>8</v>
      </c>
      <c r="E7" s="231"/>
      <c r="G7" s="185" t="s">
        <v>7</v>
      </c>
      <c r="H7" s="194">
        <f t="shared" ref="H7:H12" si="0">C7-B7</f>
        <v>-0.86463433098033282</v>
      </c>
      <c r="I7" s="195">
        <f t="shared" ref="I7:I12" si="1">((H7/1000)*$O$7)/1000000</f>
        <v>-61.437859872566023</v>
      </c>
      <c r="M7" s="55" t="s">
        <v>54</v>
      </c>
      <c r="N7" s="50">
        <v>484</v>
      </c>
      <c r="O7" s="51">
        <f t="shared" ref="O7" si="2">N7*0.02832*60*60*24*60*1000</f>
        <v>71056465920</v>
      </c>
    </row>
    <row r="8" spans="1:15" x14ac:dyDescent="0.2">
      <c r="A8" s="201" t="s">
        <v>9</v>
      </c>
      <c r="B8" s="81">
        <v>1.4196103157508695</v>
      </c>
      <c r="C8" s="81">
        <v>1.9317830735498804</v>
      </c>
      <c r="D8" s="232" t="s">
        <v>8</v>
      </c>
      <c r="E8" s="231"/>
      <c r="G8" s="185" t="s">
        <v>9</v>
      </c>
      <c r="H8" s="194">
        <f t="shared" si="0"/>
        <v>0.51217275779901095</v>
      </c>
      <c r="I8" s="195">
        <f t="shared" si="1"/>
        <v>36.393186109697837</v>
      </c>
    </row>
    <row r="9" spans="1:15" x14ac:dyDescent="0.2">
      <c r="A9" s="202" t="s">
        <v>11</v>
      </c>
      <c r="B9" s="82">
        <v>20.827102557136474</v>
      </c>
      <c r="C9" s="82">
        <v>32.730475189878725</v>
      </c>
      <c r="D9" s="88">
        <v>0.04</v>
      </c>
      <c r="E9" s="89">
        <v>0.68</v>
      </c>
      <c r="G9" s="185" t="s">
        <v>11</v>
      </c>
      <c r="H9" s="194">
        <f t="shared" si="0"/>
        <v>11.903372632742251</v>
      </c>
      <c r="I9" s="195">
        <f t="shared" si="1"/>
        <v>845.81159181151031</v>
      </c>
    </row>
    <row r="10" spans="1:15" x14ac:dyDescent="0.2">
      <c r="A10" s="201" t="s">
        <v>12</v>
      </c>
      <c r="B10" s="83">
        <v>2.9184406393907896</v>
      </c>
      <c r="C10" s="80">
        <v>0.33661733894512519</v>
      </c>
      <c r="D10" s="232" t="s">
        <v>8</v>
      </c>
      <c r="E10" s="231"/>
      <c r="G10" s="185" t="s">
        <v>12</v>
      </c>
      <c r="H10" s="194">
        <f t="shared" si="0"/>
        <v>-2.5818233004456643</v>
      </c>
      <c r="I10" s="195">
        <f t="shared" si="1"/>
        <v>-183.45523935957925</v>
      </c>
    </row>
    <row r="11" spans="1:15" x14ac:dyDescent="0.2">
      <c r="A11" s="203" t="s">
        <v>13</v>
      </c>
      <c r="B11" s="84">
        <v>69.25280861108628</v>
      </c>
      <c r="C11" s="84">
        <v>52.773949767777253</v>
      </c>
      <c r="D11" s="90">
        <v>0.03</v>
      </c>
      <c r="E11" s="91">
        <v>0.11</v>
      </c>
      <c r="G11" s="185" t="s">
        <v>13</v>
      </c>
      <c r="H11" s="194">
        <f t="shared" si="0"/>
        <v>-16.478858843309027</v>
      </c>
      <c r="I11" s="195">
        <f t="shared" si="1"/>
        <v>-1170.9294718000783</v>
      </c>
    </row>
    <row r="12" spans="1:15" x14ac:dyDescent="0.2">
      <c r="A12" s="204" t="s">
        <v>14</v>
      </c>
      <c r="B12" s="85">
        <v>36.224247594132777</v>
      </c>
      <c r="C12" s="85">
        <v>29.227377798805104</v>
      </c>
      <c r="D12" s="92">
        <v>0.03</v>
      </c>
      <c r="E12" s="93">
        <v>7.0000000000000007E-2</v>
      </c>
      <c r="G12" s="186" t="s">
        <v>14</v>
      </c>
      <c r="H12" s="196">
        <f t="shared" si="0"/>
        <v>-6.9968697953276724</v>
      </c>
      <c r="I12" s="197">
        <f t="shared" si="1"/>
        <v>-497.17284015837816</v>
      </c>
    </row>
    <row r="16" spans="1:15" ht="15" x14ac:dyDescent="0.25">
      <c r="G16" s="31"/>
      <c r="H16" s="181" t="s">
        <v>46</v>
      </c>
    </row>
    <row r="17" spans="1:14" ht="15.75" x14ac:dyDescent="0.25">
      <c r="A17" s="48" t="s">
        <v>18</v>
      </c>
      <c r="G17" s="229" t="s">
        <v>51</v>
      </c>
      <c r="H17" s="229"/>
      <c r="I17" s="229"/>
    </row>
    <row r="18" spans="1:14" ht="36" x14ac:dyDescent="0.2">
      <c r="A18" s="205" t="s">
        <v>0</v>
      </c>
      <c r="B18" s="49" t="s">
        <v>1</v>
      </c>
      <c r="C18" s="49" t="s">
        <v>2</v>
      </c>
      <c r="D18" s="49" t="s">
        <v>3</v>
      </c>
      <c r="E18" s="57" t="s">
        <v>4</v>
      </c>
      <c r="G18" s="175" t="s">
        <v>0</v>
      </c>
      <c r="H18" s="193" t="s">
        <v>41</v>
      </c>
      <c r="I18" s="174" t="s">
        <v>42</v>
      </c>
      <c r="M18" t="s">
        <v>23</v>
      </c>
      <c r="N18" s="60"/>
    </row>
    <row r="19" spans="1:14" x14ac:dyDescent="0.2">
      <c r="A19" s="206" t="s">
        <v>5</v>
      </c>
      <c r="B19" s="94">
        <v>152.11809391315316</v>
      </c>
      <c r="C19" s="94">
        <v>94.399721421153117</v>
      </c>
      <c r="D19" s="95">
        <v>0.01</v>
      </c>
      <c r="E19" s="96">
        <v>0.06</v>
      </c>
      <c r="G19" s="184" t="s">
        <v>5</v>
      </c>
      <c r="H19" s="194">
        <f>C19-B19</f>
        <v>-57.718372492000043</v>
      </c>
      <c r="I19" s="195">
        <f>((H19/1000)*$O$7)/1000000</f>
        <v>-4101.2635679356663</v>
      </c>
    </row>
    <row r="20" spans="1:14" x14ac:dyDescent="0.2">
      <c r="A20" s="51" t="s">
        <v>7</v>
      </c>
      <c r="B20" s="80">
        <v>0.24746624459535199</v>
      </c>
      <c r="C20" s="80">
        <v>0.22218199983881529</v>
      </c>
      <c r="D20" s="232" t="s">
        <v>8</v>
      </c>
      <c r="E20" s="231"/>
      <c r="G20" s="185" t="s">
        <v>7</v>
      </c>
      <c r="H20" s="194">
        <f t="shared" ref="H20:H25" si="3">C20-B20</f>
        <v>-2.5284244756536706E-2</v>
      </c>
      <c r="I20" s="195">
        <f t="shared" ref="I20:I25" si="4">((H20/1000)*$O$7)/1000000</f>
        <v>-1.7966090758557891</v>
      </c>
    </row>
    <row r="21" spans="1:14" x14ac:dyDescent="0.2">
      <c r="A21" s="51" t="s">
        <v>9</v>
      </c>
      <c r="B21" s="81">
        <v>2.6716968626529547</v>
      </c>
      <c r="C21" s="81">
        <v>2.9858262243215048</v>
      </c>
      <c r="D21" s="232" t="s">
        <v>8</v>
      </c>
      <c r="E21" s="231"/>
      <c r="G21" s="185" t="s">
        <v>9</v>
      </c>
      <c r="H21" s="194">
        <f t="shared" si="3"/>
        <v>0.3141293616685501</v>
      </c>
      <c r="I21" s="195">
        <f t="shared" si="4"/>
        <v>22.320922281872686</v>
      </c>
    </row>
    <row r="22" spans="1:14" x14ac:dyDescent="0.2">
      <c r="A22" s="207" t="s">
        <v>11</v>
      </c>
      <c r="B22" s="84">
        <v>300.59388374615986</v>
      </c>
      <c r="C22" s="84">
        <v>211.08730174554341</v>
      </c>
      <c r="D22" s="90">
        <v>2.1000000000000001E-2</v>
      </c>
      <c r="E22" s="91">
        <v>0.18</v>
      </c>
      <c r="G22" s="185" t="s">
        <v>11</v>
      </c>
      <c r="H22" s="194">
        <f t="shared" si="3"/>
        <v>-89.506582000616447</v>
      </c>
      <c r="I22" s="195">
        <f t="shared" si="4"/>
        <v>-6360.0213935424881</v>
      </c>
    </row>
    <row r="23" spans="1:14" x14ac:dyDescent="0.2">
      <c r="A23" s="201" t="s">
        <v>12</v>
      </c>
      <c r="B23" s="81">
        <v>3.7487387369413385</v>
      </c>
      <c r="C23" s="81">
        <v>1.966639365107288</v>
      </c>
      <c r="D23" s="232" t="s">
        <v>8</v>
      </c>
      <c r="E23" s="231"/>
      <c r="G23" s="185" t="s">
        <v>12</v>
      </c>
      <c r="H23" s="194">
        <f t="shared" si="3"/>
        <v>-1.7820993718340505</v>
      </c>
      <c r="I23" s="195">
        <f t="shared" si="4"/>
        <v>-126.62968328077963</v>
      </c>
    </row>
    <row r="24" spans="1:14" x14ac:dyDescent="0.2">
      <c r="A24" s="206" t="s">
        <v>13</v>
      </c>
      <c r="B24" s="84">
        <v>101.78428303551495</v>
      </c>
      <c r="C24" s="84">
        <v>82.638175015999124</v>
      </c>
      <c r="D24" s="90">
        <v>0.04</v>
      </c>
      <c r="E24" s="91">
        <v>0.08</v>
      </c>
      <c r="G24" s="185" t="s">
        <v>13</v>
      </c>
      <c r="H24" s="194">
        <f t="shared" si="3"/>
        <v>-19.146108019515822</v>
      </c>
      <c r="I24" s="195">
        <f t="shared" si="4"/>
        <v>-1360.4547719893646</v>
      </c>
    </row>
    <row r="25" spans="1:14" x14ac:dyDescent="0.2">
      <c r="A25" s="208" t="s">
        <v>14</v>
      </c>
      <c r="B25" s="85">
        <v>54.225671122111088</v>
      </c>
      <c r="C25" s="85">
        <v>44.105279385794439</v>
      </c>
      <c r="D25" s="92">
        <v>0.02</v>
      </c>
      <c r="E25" s="93">
        <v>0.15</v>
      </c>
      <c r="G25" s="186" t="s">
        <v>14</v>
      </c>
      <c r="H25" s="196">
        <f t="shared" si="3"/>
        <v>-10.120391736316648</v>
      </c>
      <c r="I25" s="197">
        <f t="shared" si="4"/>
        <v>-719.11927050863346</v>
      </c>
    </row>
    <row r="27" spans="1:14" x14ac:dyDescent="0.2">
      <c r="H27" s="46"/>
    </row>
    <row r="29" spans="1:14" ht="15" x14ac:dyDescent="0.25">
      <c r="G29" s="120"/>
      <c r="H29" s="181" t="s">
        <v>46</v>
      </c>
      <c r="I29" s="60"/>
    </row>
    <row r="30" spans="1:14" x14ac:dyDescent="0.2">
      <c r="G30" s="229" t="s">
        <v>29</v>
      </c>
      <c r="H30" s="229"/>
      <c r="I30" s="229"/>
    </row>
    <row r="31" spans="1:14" ht="36" x14ac:dyDescent="0.2">
      <c r="G31" s="175" t="s">
        <v>0</v>
      </c>
      <c r="H31" s="193" t="s">
        <v>41</v>
      </c>
      <c r="I31" s="174" t="s">
        <v>42</v>
      </c>
    </row>
    <row r="32" spans="1:14" x14ac:dyDescent="0.2">
      <c r="G32" s="65" t="s">
        <v>5</v>
      </c>
      <c r="H32" s="46">
        <f t="shared" ref="H32:I38" si="5">H19-H6</f>
        <v>-61.001928864505693</v>
      </c>
      <c r="I32" s="46">
        <f t="shared" si="5"/>
        <v>-4334.5814794150128</v>
      </c>
    </row>
    <row r="33" spans="7:9" x14ac:dyDescent="0.2">
      <c r="G33" s="65" t="s">
        <v>7</v>
      </c>
      <c r="H33" s="46">
        <f t="shared" si="5"/>
        <v>0.83935008622379614</v>
      </c>
      <c r="I33" s="46">
        <f t="shared" si="5"/>
        <v>59.641250796710231</v>
      </c>
    </row>
    <row r="34" spans="7:9" x14ac:dyDescent="0.2">
      <c r="G34" s="65" t="s">
        <v>9</v>
      </c>
      <c r="H34" s="46">
        <f t="shared" si="5"/>
        <v>-0.19804339613046085</v>
      </c>
      <c r="I34" s="46">
        <f t="shared" si="5"/>
        <v>-14.07226382782515</v>
      </c>
    </row>
    <row r="35" spans="7:9" x14ac:dyDescent="0.2">
      <c r="G35" s="65" t="s">
        <v>11</v>
      </c>
      <c r="H35" s="46">
        <f t="shared" si="5"/>
        <v>-101.40995463335869</v>
      </c>
      <c r="I35" s="46">
        <f t="shared" si="5"/>
        <v>-7205.8329853539981</v>
      </c>
    </row>
    <row r="36" spans="7:9" x14ac:dyDescent="0.2">
      <c r="G36" s="65" t="s">
        <v>12</v>
      </c>
      <c r="H36" s="46">
        <f t="shared" si="5"/>
        <v>0.79972392861161379</v>
      </c>
      <c r="I36" s="46">
        <f t="shared" si="5"/>
        <v>56.825556078799622</v>
      </c>
    </row>
    <row r="37" spans="7:9" x14ac:dyDescent="0.2">
      <c r="G37" s="65" t="s">
        <v>13</v>
      </c>
      <c r="H37" s="46">
        <f t="shared" si="5"/>
        <v>-2.6672491762067949</v>
      </c>
      <c r="I37" s="46">
        <f t="shared" si="5"/>
        <v>-189.52530018928633</v>
      </c>
    </row>
    <row r="38" spans="7:9" x14ac:dyDescent="0.2">
      <c r="G38" s="187" t="s">
        <v>14</v>
      </c>
      <c r="H38" s="183">
        <f t="shared" si="5"/>
        <v>-3.1235219409889758</v>
      </c>
      <c r="I38" s="47">
        <f t="shared" si="5"/>
        <v>-221.9464303502553</v>
      </c>
    </row>
  </sheetData>
  <sheetProtection algorithmName="SHA-512" hashValue="6Vk5O79QcrthePuR/Pk3wFrfv1g7VXGFjUYGw3gsUsnBznOMu2BVLOQSwADPyGzksPlHyagA6PSbxBgSFWX6hg==" saltValue="nJS29QX1pHBjms0vd6ZvfA==" spinCount="100000" sheet="1" objects="1" scenarios="1"/>
  <mergeCells count="10">
    <mergeCell ref="G4:I4"/>
    <mergeCell ref="M5:O5"/>
    <mergeCell ref="G17:I17"/>
    <mergeCell ref="G30:I30"/>
    <mergeCell ref="D23:E23"/>
    <mergeCell ref="D7:E7"/>
    <mergeCell ref="D8:E8"/>
    <mergeCell ref="D10:E10"/>
    <mergeCell ref="D20:E20"/>
    <mergeCell ref="D21:E2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workbookViewId="0">
      <selection activeCell="K1" sqref="K1"/>
    </sheetView>
  </sheetViews>
  <sheetFormatPr defaultRowHeight="12.75" x14ac:dyDescent="0.2"/>
  <cols>
    <col min="1" max="1" width="18" customWidth="1"/>
    <col min="2" max="2" width="19.5703125" customWidth="1"/>
    <col min="3" max="3" width="22" customWidth="1"/>
    <col min="4" max="4" width="18" customWidth="1"/>
    <col min="5" max="5" width="19.5703125" customWidth="1"/>
    <col min="7" max="7" width="16.85546875" customWidth="1"/>
    <col min="8" max="8" width="12.7109375" customWidth="1"/>
    <col min="9" max="9" width="11" customWidth="1"/>
    <col min="11" max="11" width="18.5703125" customWidth="1"/>
    <col min="12" max="12" width="16.5703125" customWidth="1"/>
    <col min="13" max="13" width="17.28515625" customWidth="1"/>
  </cols>
  <sheetData>
    <row r="1" spans="1:13" ht="23.25" x14ac:dyDescent="0.35">
      <c r="A1" s="32" t="s">
        <v>49</v>
      </c>
      <c r="H1" s="63"/>
    </row>
    <row r="2" spans="1:13" ht="23.25" x14ac:dyDescent="0.35">
      <c r="A2" s="32"/>
      <c r="H2" s="63"/>
    </row>
    <row r="3" spans="1:13" ht="18.75" x14ac:dyDescent="0.3">
      <c r="A3" s="32"/>
      <c r="G3" s="31"/>
      <c r="H3" s="181" t="s">
        <v>46</v>
      </c>
      <c r="I3" s="182"/>
    </row>
    <row r="4" spans="1:13" ht="18.75" x14ac:dyDescent="0.3">
      <c r="A4" s="32" t="s">
        <v>43</v>
      </c>
      <c r="G4" s="229" t="s">
        <v>28</v>
      </c>
      <c r="H4" s="229"/>
      <c r="I4" s="229"/>
    </row>
    <row r="5" spans="1:13" ht="36" x14ac:dyDescent="0.2">
      <c r="A5" s="29" t="s">
        <v>0</v>
      </c>
      <c r="B5" s="29" t="s">
        <v>1</v>
      </c>
      <c r="C5" s="29" t="s">
        <v>2</v>
      </c>
      <c r="D5" s="29" t="s">
        <v>3</v>
      </c>
      <c r="E5" s="29" t="s">
        <v>4</v>
      </c>
      <c r="G5" s="175" t="s">
        <v>0</v>
      </c>
      <c r="H5" s="140" t="s">
        <v>41</v>
      </c>
      <c r="I5" s="174" t="s">
        <v>42</v>
      </c>
    </row>
    <row r="6" spans="1:13" ht="15" x14ac:dyDescent="0.2">
      <c r="A6" s="143" t="s">
        <v>5</v>
      </c>
      <c r="B6" s="66">
        <v>31.541473462071171</v>
      </c>
      <c r="C6" s="66">
        <v>45.72851788725044</v>
      </c>
      <c r="D6" s="153">
        <v>0.03</v>
      </c>
      <c r="E6" s="154">
        <v>0.03</v>
      </c>
      <c r="G6" s="184" t="s">
        <v>5</v>
      </c>
      <c r="H6" s="46">
        <f t="shared" ref="H6:H12" si="0">C6-B6</f>
        <v>14.18704442517927</v>
      </c>
      <c r="I6" s="60">
        <f t="shared" ref="I6:I12" si="1">((H6/1000)*$M$8)/1000000</f>
        <v>864.36717781376001</v>
      </c>
      <c r="K6" s="228" t="s">
        <v>48</v>
      </c>
      <c r="L6" s="228"/>
      <c r="M6" s="228"/>
    </row>
    <row r="7" spans="1:13" x14ac:dyDescent="0.2">
      <c r="A7" s="144" t="s">
        <v>7</v>
      </c>
      <c r="B7" s="145">
        <v>0.57185773681660679</v>
      </c>
      <c r="C7" s="145">
        <v>5.5204475683690621E-2</v>
      </c>
      <c r="D7" s="233" t="s">
        <v>8</v>
      </c>
      <c r="E7" s="234"/>
      <c r="G7" s="185" t="s">
        <v>7</v>
      </c>
      <c r="H7" s="46">
        <f t="shared" si="0"/>
        <v>-0.51665326113291621</v>
      </c>
      <c r="I7" s="60">
        <f t="shared" si="1"/>
        <v>-31.477882767544191</v>
      </c>
      <c r="L7" s="49" t="s">
        <v>19</v>
      </c>
      <c r="M7" s="49" t="s">
        <v>45</v>
      </c>
    </row>
    <row r="8" spans="1:13" x14ac:dyDescent="0.2">
      <c r="A8" s="144" t="s">
        <v>9</v>
      </c>
      <c r="B8" s="146">
        <v>4.5121162290119656</v>
      </c>
      <c r="C8" s="146">
        <v>1.8188913060877736</v>
      </c>
      <c r="D8" s="233" t="s">
        <v>8</v>
      </c>
      <c r="E8" s="234"/>
      <c r="G8" s="185" t="s">
        <v>9</v>
      </c>
      <c r="H8" s="46">
        <f t="shared" si="0"/>
        <v>-2.693224922924192</v>
      </c>
      <c r="I8" s="60">
        <f t="shared" si="1"/>
        <v>-164.08880920355961</v>
      </c>
      <c r="K8" t="s">
        <v>47</v>
      </c>
      <c r="L8" s="50">
        <v>415</v>
      </c>
      <c r="M8" s="51">
        <f t="shared" ref="M8" si="2">L8*0.02832*60*60*24*60*1000</f>
        <v>60926515200</v>
      </c>
    </row>
    <row r="9" spans="1:13" x14ac:dyDescent="0.2">
      <c r="A9" s="147" t="s">
        <v>11</v>
      </c>
      <c r="B9" s="148">
        <v>30.553582726588363</v>
      </c>
      <c r="C9" s="148">
        <v>49.589910789031748</v>
      </c>
      <c r="D9" s="155">
        <v>0.03</v>
      </c>
      <c r="E9" s="156">
        <v>0.03</v>
      </c>
      <c r="G9" s="185" t="s">
        <v>11</v>
      </c>
      <c r="H9" s="46">
        <f t="shared" si="0"/>
        <v>19.036328062443385</v>
      </c>
      <c r="I9" s="60">
        <f t="shared" si="1"/>
        <v>1159.8171310486437</v>
      </c>
    </row>
    <row r="10" spans="1:13" x14ac:dyDescent="0.2">
      <c r="A10" s="144" t="s">
        <v>12</v>
      </c>
      <c r="B10" s="146">
        <v>9.7001444235304408</v>
      </c>
      <c r="C10" s="145">
        <v>0.38173557970315941</v>
      </c>
      <c r="D10" s="233" t="s">
        <v>8</v>
      </c>
      <c r="E10" s="234"/>
      <c r="G10" s="185" t="s">
        <v>12</v>
      </c>
      <c r="H10" s="46">
        <f t="shared" si="0"/>
        <v>-9.3184088438272816</v>
      </c>
      <c r="I10" s="60">
        <f t="shared" si="1"/>
        <v>-567.73817806325724</v>
      </c>
    </row>
    <row r="11" spans="1:13" x14ac:dyDescent="0.2">
      <c r="A11" s="149" t="s">
        <v>13</v>
      </c>
      <c r="B11" s="150">
        <v>38.923415481146129</v>
      </c>
      <c r="C11" s="150">
        <v>20.441269038816248</v>
      </c>
      <c r="D11" s="157">
        <v>1.4999999999999999E-2</v>
      </c>
      <c r="E11" s="158">
        <v>0.01</v>
      </c>
      <c r="G11" s="185" t="s">
        <v>13</v>
      </c>
      <c r="H11" s="46">
        <f t="shared" si="0"/>
        <v>-18.482146442329881</v>
      </c>
      <c r="I11" s="60">
        <f t="shared" si="1"/>
        <v>-1126.0527761472376</v>
      </c>
    </row>
    <row r="12" spans="1:13" x14ac:dyDescent="0.2">
      <c r="A12" s="151" t="s">
        <v>14</v>
      </c>
      <c r="B12" s="152">
        <v>13.06288169771994</v>
      </c>
      <c r="C12" s="152">
        <v>9.6411809920593949</v>
      </c>
      <c r="D12" s="235" t="s">
        <v>8</v>
      </c>
      <c r="E12" s="236"/>
      <c r="G12" s="186" t="s">
        <v>14</v>
      </c>
      <c r="H12" s="47">
        <f t="shared" si="0"/>
        <v>-3.4217007056605446</v>
      </c>
      <c r="I12" s="61">
        <f t="shared" si="1"/>
        <v>-208.47230005327788</v>
      </c>
    </row>
    <row r="13" spans="1:13" ht="15.75" x14ac:dyDescent="0.2">
      <c r="A13" s="30"/>
      <c r="B13" s="30"/>
      <c r="C13" s="30"/>
      <c r="D13" s="30"/>
      <c r="E13" s="30"/>
      <c r="G13" s="34"/>
      <c r="I13" s="60"/>
    </row>
    <row r="14" spans="1:13" ht="15.75" x14ac:dyDescent="0.2">
      <c r="E14" s="30"/>
      <c r="I14" s="60"/>
    </row>
    <row r="15" spans="1:13" x14ac:dyDescent="0.2">
      <c r="G15" s="34"/>
      <c r="I15" s="60"/>
    </row>
    <row r="16" spans="1:13" ht="15" x14ac:dyDescent="0.25">
      <c r="C16" s="50"/>
      <c r="D16" s="51"/>
      <c r="G16" s="120"/>
      <c r="H16" s="181" t="s">
        <v>46</v>
      </c>
      <c r="I16" s="60"/>
    </row>
    <row r="17" spans="1:11" ht="18.75" x14ac:dyDescent="0.3">
      <c r="A17" s="32" t="s">
        <v>44</v>
      </c>
      <c r="G17" s="229" t="s">
        <v>51</v>
      </c>
      <c r="H17" s="229"/>
      <c r="I17" s="229"/>
    </row>
    <row r="18" spans="1:11" ht="36" x14ac:dyDescent="0.25">
      <c r="A18" s="33" t="s">
        <v>0</v>
      </c>
      <c r="B18" s="33" t="s">
        <v>1</v>
      </c>
      <c r="C18" s="33" t="s">
        <v>2</v>
      </c>
      <c r="D18" s="33" t="s">
        <v>3</v>
      </c>
      <c r="E18" s="33" t="s">
        <v>4</v>
      </c>
      <c r="G18" s="175" t="s">
        <v>0</v>
      </c>
      <c r="H18" s="140" t="s">
        <v>41</v>
      </c>
      <c r="I18" s="174" t="s">
        <v>42</v>
      </c>
    </row>
    <row r="19" spans="1:11" x14ac:dyDescent="0.2">
      <c r="A19" s="159" t="s">
        <v>5</v>
      </c>
      <c r="B19" s="160">
        <v>402.68006123194931</v>
      </c>
      <c r="C19" s="160">
        <v>267.39101374550955</v>
      </c>
      <c r="D19" s="167">
        <v>0.22</v>
      </c>
      <c r="E19" s="168">
        <v>0.45</v>
      </c>
      <c r="G19" s="65" t="s">
        <v>5</v>
      </c>
      <c r="H19" s="46">
        <f t="shared" ref="H19:H25" si="3">C19-B19</f>
        <v>-135.28904748643976</v>
      </c>
      <c r="I19" s="60">
        <f t="shared" ref="I19:I25" si="4">((H19/1000)*$M$8)/1000000</f>
        <v>-8242.6902080760919</v>
      </c>
    </row>
    <row r="20" spans="1:11" x14ac:dyDescent="0.2">
      <c r="A20" s="144" t="s">
        <v>7</v>
      </c>
      <c r="B20" s="146">
        <v>1.4755446637139225</v>
      </c>
      <c r="C20" s="145">
        <v>0.14804544512650464</v>
      </c>
      <c r="D20" s="233" t="s">
        <v>8</v>
      </c>
      <c r="E20" s="234"/>
      <c r="G20" s="65" t="s">
        <v>7</v>
      </c>
      <c r="H20" s="46">
        <f t="shared" si="3"/>
        <v>-1.3274992185874179</v>
      </c>
      <c r="I20" s="60">
        <f t="shared" si="4"/>
        <v>-80.879901319254444</v>
      </c>
    </row>
    <row r="21" spans="1:11" x14ac:dyDescent="0.2">
      <c r="A21" s="161" t="s">
        <v>9</v>
      </c>
      <c r="B21" s="162">
        <v>4.7828032171373058</v>
      </c>
      <c r="C21" s="162">
        <v>3.823721662074365</v>
      </c>
      <c r="D21" s="169">
        <v>0.14000000000000001</v>
      </c>
      <c r="E21" s="170">
        <v>0.04</v>
      </c>
      <c r="G21" s="65" t="s">
        <v>9</v>
      </c>
      <c r="H21" s="46">
        <f t="shared" si="3"/>
        <v>-0.95908155506294079</v>
      </c>
      <c r="I21" s="60">
        <f t="shared" si="4"/>
        <v>-58.433496942581897</v>
      </c>
    </row>
    <row r="22" spans="1:11" x14ac:dyDescent="0.2">
      <c r="A22" s="163" t="s">
        <v>11</v>
      </c>
      <c r="B22" s="164">
        <v>426.93958266786575</v>
      </c>
      <c r="C22" s="164">
        <v>515.01973727828556</v>
      </c>
      <c r="D22" s="67">
        <v>0.51</v>
      </c>
      <c r="E22" s="171">
        <v>0.17</v>
      </c>
      <c r="G22" s="65" t="s">
        <v>11</v>
      </c>
      <c r="H22" s="46">
        <f t="shared" si="3"/>
        <v>88.080154610419811</v>
      </c>
      <c r="I22" s="60">
        <f t="shared" si="4"/>
        <v>5366.4168786900918</v>
      </c>
    </row>
    <row r="23" spans="1:11" x14ac:dyDescent="0.2">
      <c r="A23" s="144" t="s">
        <v>12</v>
      </c>
      <c r="B23" s="146">
        <v>13.708875080792223</v>
      </c>
      <c r="C23" s="146">
        <v>5.6172409691651186</v>
      </c>
      <c r="D23" s="233" t="s">
        <v>8</v>
      </c>
      <c r="E23" s="234"/>
      <c r="G23" s="65" t="s">
        <v>12</v>
      </c>
      <c r="H23" s="46">
        <f t="shared" si="3"/>
        <v>-8.0916341116271049</v>
      </c>
      <c r="I23" s="60">
        <f t="shared" si="4"/>
        <v>-492.99506869488732</v>
      </c>
    </row>
    <row r="24" spans="1:11" x14ac:dyDescent="0.2">
      <c r="A24" s="163" t="s">
        <v>13</v>
      </c>
      <c r="B24" s="164">
        <v>75.239131686799823</v>
      </c>
      <c r="C24" s="164">
        <v>79.106266235976676</v>
      </c>
      <c r="D24" s="67">
        <v>0.74</v>
      </c>
      <c r="E24" s="171">
        <v>0.7</v>
      </c>
      <c r="G24" s="65" t="s">
        <v>13</v>
      </c>
      <c r="H24" s="46">
        <f t="shared" si="3"/>
        <v>3.8671345491768534</v>
      </c>
      <c r="I24" s="60">
        <f t="shared" si="4"/>
        <v>235.6110318908687</v>
      </c>
    </row>
    <row r="25" spans="1:11" x14ac:dyDescent="0.2">
      <c r="A25" s="165" t="s">
        <v>14</v>
      </c>
      <c r="B25" s="166">
        <v>25.673212186113407</v>
      </c>
      <c r="C25" s="166">
        <v>27.310596481519724</v>
      </c>
      <c r="D25" s="172">
        <v>0.75</v>
      </c>
      <c r="E25" s="173">
        <v>0.71</v>
      </c>
      <c r="G25" s="187" t="s">
        <v>14</v>
      </c>
      <c r="H25" s="183">
        <f t="shared" si="3"/>
        <v>1.6373842954063171</v>
      </c>
      <c r="I25" s="61">
        <f t="shared" si="4"/>
        <v>99.760119162314282</v>
      </c>
    </row>
    <row r="26" spans="1:11" x14ac:dyDescent="0.2">
      <c r="I26" s="60"/>
    </row>
    <row r="27" spans="1:11" x14ac:dyDescent="0.2">
      <c r="I27" s="60"/>
    </row>
    <row r="28" spans="1:11" ht="15" x14ac:dyDescent="0.25">
      <c r="G28" s="120"/>
      <c r="H28" s="181" t="s">
        <v>46</v>
      </c>
      <c r="I28" s="60"/>
    </row>
    <row r="29" spans="1:11" x14ac:dyDescent="0.2">
      <c r="G29" s="229" t="s">
        <v>29</v>
      </c>
      <c r="H29" s="229"/>
      <c r="I29" s="229"/>
    </row>
    <row r="30" spans="1:11" ht="36" x14ac:dyDescent="0.2">
      <c r="G30" s="175" t="s">
        <v>0</v>
      </c>
      <c r="H30" s="140" t="s">
        <v>41</v>
      </c>
      <c r="I30" s="174" t="s">
        <v>42</v>
      </c>
    </row>
    <row r="31" spans="1:11" x14ac:dyDescent="0.2">
      <c r="G31" s="65" t="s">
        <v>5</v>
      </c>
      <c r="H31" s="46">
        <f>H19-H6</f>
        <v>-149.47609191161902</v>
      </c>
      <c r="I31" s="60">
        <f t="shared" ref="I31:I37" si="5">((H31/1000)*$M$8)/1000000</f>
        <v>-9107.0573858898551</v>
      </c>
      <c r="K31" s="199"/>
    </row>
    <row r="32" spans="1:11" x14ac:dyDescent="0.2">
      <c r="G32" s="65" t="s">
        <v>7</v>
      </c>
      <c r="H32" s="46">
        <f t="shared" ref="H32:H37" si="6">H20-H7</f>
        <v>-0.81084595745450172</v>
      </c>
      <c r="I32" s="60">
        <f t="shared" si="5"/>
        <v>-49.402018551710249</v>
      </c>
    </row>
    <row r="33" spans="7:9" x14ac:dyDescent="0.2">
      <c r="G33" s="65" t="s">
        <v>9</v>
      </c>
      <c r="H33" s="46">
        <f t="shared" si="6"/>
        <v>1.7341433678612512</v>
      </c>
      <c r="I33" s="60">
        <f t="shared" si="5"/>
        <v>105.65531226097771</v>
      </c>
    </row>
    <row r="34" spans="7:9" x14ac:dyDescent="0.2">
      <c r="G34" s="65" t="s">
        <v>11</v>
      </c>
      <c r="H34" s="46">
        <f t="shared" si="6"/>
        <v>69.043826547976423</v>
      </c>
      <c r="I34" s="60">
        <f t="shared" si="5"/>
        <v>4206.5997476414486</v>
      </c>
    </row>
    <row r="35" spans="7:9" x14ac:dyDescent="0.2">
      <c r="G35" s="65" t="s">
        <v>12</v>
      </c>
      <c r="H35" s="46">
        <f t="shared" si="6"/>
        <v>1.2267747322001767</v>
      </c>
      <c r="I35" s="60">
        <f t="shared" si="5"/>
        <v>74.74310936837</v>
      </c>
    </row>
    <row r="36" spans="7:9" x14ac:dyDescent="0.2">
      <c r="G36" s="65" t="s">
        <v>13</v>
      </c>
      <c r="H36" s="46">
        <f t="shared" si="6"/>
        <v>22.349280991506735</v>
      </c>
      <c r="I36" s="60">
        <f t="shared" si="5"/>
        <v>1361.663808038106</v>
      </c>
    </row>
    <row r="37" spans="7:9" x14ac:dyDescent="0.2">
      <c r="G37" s="187" t="s">
        <v>14</v>
      </c>
      <c r="H37" s="183">
        <f t="shared" si="6"/>
        <v>5.0590850010668618</v>
      </c>
      <c r="I37" s="61">
        <f t="shared" si="5"/>
        <v>308.23241921559213</v>
      </c>
    </row>
  </sheetData>
  <sheetProtection algorithmName="SHA-512" hashValue="Q1Wgz2ncG/ikCSecfvFeKxfsvssSSPd+uX2Z+Ezn2Pd69D1rWwkdUOzDcevZl+MMW+dUhCM4noGtbnOSGZkTeg==" saltValue="znZ9HCM2uym4N4lwX5Inbw==" spinCount="100000" sheet="1" objects="1" scenarios="1"/>
  <mergeCells count="10">
    <mergeCell ref="G17:I17"/>
    <mergeCell ref="G29:I29"/>
    <mergeCell ref="K6:M6"/>
    <mergeCell ref="G4:I4"/>
    <mergeCell ref="D23:E23"/>
    <mergeCell ref="D7:E7"/>
    <mergeCell ref="D8:E8"/>
    <mergeCell ref="D10:E10"/>
    <mergeCell ref="D12:E12"/>
    <mergeCell ref="D20:E20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"/>
  <sheetViews>
    <sheetView workbookViewId="0">
      <selection activeCell="H26" sqref="H26"/>
    </sheetView>
  </sheetViews>
  <sheetFormatPr defaultRowHeight="12.75" x14ac:dyDescent="0.2"/>
  <cols>
    <col min="1" max="1" width="14" customWidth="1"/>
    <col min="2" max="2" width="14.140625" customWidth="1"/>
    <col min="3" max="3" width="14.5703125" customWidth="1"/>
    <col min="4" max="4" width="17" customWidth="1"/>
    <col min="5" max="5" width="18.5703125" customWidth="1"/>
    <col min="6" max="6" width="11.7109375" customWidth="1"/>
    <col min="7" max="7" width="13.28515625" customWidth="1"/>
    <col min="8" max="8" width="11.140625" customWidth="1"/>
    <col min="9" max="9" width="10.7109375" customWidth="1"/>
    <col min="13" max="13" width="13.85546875" customWidth="1"/>
    <col min="14" max="14" width="16.140625" customWidth="1"/>
  </cols>
  <sheetData>
    <row r="1" spans="1:14" ht="25.5" customHeight="1" x14ac:dyDescent="0.3">
      <c r="A1" s="32" t="s">
        <v>50</v>
      </c>
    </row>
    <row r="2" spans="1:14" ht="25.5" customHeight="1" x14ac:dyDescent="0.3">
      <c r="A2" s="32"/>
    </row>
    <row r="3" spans="1:14" ht="15" x14ac:dyDescent="0.25">
      <c r="G3" s="31"/>
      <c r="H3" s="181" t="s">
        <v>46</v>
      </c>
      <c r="I3" s="182"/>
    </row>
    <row r="4" spans="1:14" ht="18" customHeight="1" x14ac:dyDescent="0.25">
      <c r="A4" s="48" t="s">
        <v>52</v>
      </c>
      <c r="G4" s="229" t="s">
        <v>28</v>
      </c>
      <c r="H4" s="229"/>
      <c r="I4" s="229"/>
    </row>
    <row r="5" spans="1:14" ht="36" x14ac:dyDescent="0.2">
      <c r="A5" s="28" t="s">
        <v>0</v>
      </c>
      <c r="B5" s="28" t="s">
        <v>1</v>
      </c>
      <c r="C5" s="28" t="s">
        <v>2</v>
      </c>
      <c r="D5" s="28" t="s">
        <v>3</v>
      </c>
      <c r="E5" s="28" t="s">
        <v>4</v>
      </c>
      <c r="G5" s="175" t="s">
        <v>0</v>
      </c>
      <c r="H5" s="193" t="s">
        <v>41</v>
      </c>
      <c r="I5" s="174" t="s">
        <v>42</v>
      </c>
      <c r="L5" s="228" t="s">
        <v>48</v>
      </c>
      <c r="M5" s="228"/>
      <c r="N5" s="228"/>
    </row>
    <row r="6" spans="1:14" x14ac:dyDescent="0.2">
      <c r="A6" s="189" t="s">
        <v>5</v>
      </c>
      <c r="B6" s="66">
        <v>9.43682009652413</v>
      </c>
      <c r="C6" s="71">
        <v>129.86322681165936</v>
      </c>
      <c r="D6" s="72">
        <v>1E-4</v>
      </c>
      <c r="E6" s="73">
        <v>1E-4</v>
      </c>
      <c r="G6" s="184" t="s">
        <v>5</v>
      </c>
      <c r="H6" s="194">
        <f>C6-B6</f>
        <v>120.42640671513523</v>
      </c>
      <c r="I6" s="195">
        <f t="shared" ref="I6:I12" si="0">((H6/1000)*$N$7)/1000000</f>
        <v>8079.7173825047175</v>
      </c>
      <c r="M6" s="49" t="s">
        <v>19</v>
      </c>
      <c r="N6" s="49" t="s">
        <v>20</v>
      </c>
    </row>
    <row r="7" spans="1:14" x14ac:dyDescent="0.2">
      <c r="A7" s="191" t="s">
        <v>7</v>
      </c>
      <c r="B7" s="67">
        <v>4.9090912916091564E-2</v>
      </c>
      <c r="C7" s="67">
        <v>0.10574439343023206</v>
      </c>
      <c r="D7" s="67">
        <v>0.17</v>
      </c>
      <c r="E7" s="74">
        <v>0.28000000000000003</v>
      </c>
      <c r="G7" s="185" t="s">
        <v>7</v>
      </c>
      <c r="H7" s="194">
        <f t="shared" ref="H7:H12" si="1">C7-B7</f>
        <v>5.66534805141405E-2</v>
      </c>
      <c r="I7" s="195">
        <f t="shared" si="0"/>
        <v>3.8010277295101251</v>
      </c>
      <c r="L7" s="55" t="s">
        <v>24</v>
      </c>
      <c r="M7" s="50">
        <v>457</v>
      </c>
      <c r="N7" s="51">
        <f t="shared" ref="N7" si="2">M7*0.02832*60*60*24*60*1000</f>
        <v>67092572159.999992</v>
      </c>
    </row>
    <row r="8" spans="1:14" x14ac:dyDescent="0.2">
      <c r="A8" s="191" t="s">
        <v>9</v>
      </c>
      <c r="B8" s="67">
        <v>2.4397219641386467</v>
      </c>
      <c r="C8" s="67">
        <v>2.4576950578490577</v>
      </c>
      <c r="D8" s="67">
        <v>0.98</v>
      </c>
      <c r="E8" s="74">
        <v>0.76</v>
      </c>
      <c r="G8" s="185" t="s">
        <v>9</v>
      </c>
      <c r="H8" s="194">
        <f t="shared" si="1"/>
        <v>1.7973093710411003E-2</v>
      </c>
      <c r="I8" s="195">
        <f t="shared" si="0"/>
        <v>1.2058610867041921</v>
      </c>
    </row>
    <row r="9" spans="1:14" x14ac:dyDescent="0.2">
      <c r="A9" s="190" t="s">
        <v>11</v>
      </c>
      <c r="B9" s="68">
        <v>7.859103178332763</v>
      </c>
      <c r="C9" s="68">
        <v>79.968854676399232</v>
      </c>
      <c r="D9" s="75">
        <v>1.6000000000000001E-4</v>
      </c>
      <c r="E9" s="76">
        <v>5.9999999999999995E-4</v>
      </c>
      <c r="G9" s="185" t="s">
        <v>11</v>
      </c>
      <c r="H9" s="194">
        <f t="shared" si="1"/>
        <v>72.109751498066473</v>
      </c>
      <c r="I9" s="195">
        <f t="shared" si="0"/>
        <v>4838.0287058236927</v>
      </c>
    </row>
    <row r="10" spans="1:14" x14ac:dyDescent="0.2">
      <c r="A10" s="192" t="s">
        <v>12</v>
      </c>
      <c r="B10" s="67">
        <v>0.22538744957916809</v>
      </c>
      <c r="C10" s="67">
        <v>0.3545524761597012</v>
      </c>
      <c r="D10" s="67">
        <v>0.48</v>
      </c>
      <c r="E10" s="74">
        <v>0.36</v>
      </c>
      <c r="G10" s="185" t="s">
        <v>12</v>
      </c>
      <c r="H10" s="194">
        <f t="shared" si="1"/>
        <v>0.12916502658053311</v>
      </c>
      <c r="I10" s="195">
        <f t="shared" si="0"/>
        <v>8.6660138664027357</v>
      </c>
    </row>
    <row r="11" spans="1:14" x14ac:dyDescent="0.2">
      <c r="A11" s="192" t="s">
        <v>13</v>
      </c>
      <c r="B11" s="69">
        <v>33.788214177643653</v>
      </c>
      <c r="C11" s="69">
        <v>28.12544393770672</v>
      </c>
      <c r="D11" s="67">
        <v>0.71</v>
      </c>
      <c r="E11" s="74">
        <v>0.45</v>
      </c>
      <c r="G11" s="185" t="s">
        <v>13</v>
      </c>
      <c r="H11" s="194">
        <f t="shared" si="1"/>
        <v>-5.6627702399369326</v>
      </c>
      <c r="I11" s="195">
        <f t="shared" si="0"/>
        <v>-379.92982094846911</v>
      </c>
    </row>
    <row r="12" spans="1:14" x14ac:dyDescent="0.2">
      <c r="A12" s="198" t="s">
        <v>14</v>
      </c>
      <c r="B12" s="70">
        <v>12.078129690255755</v>
      </c>
      <c r="C12" s="70">
        <v>5.1916960875745533</v>
      </c>
      <c r="D12" s="77">
        <v>0.09</v>
      </c>
      <c r="E12" s="78">
        <v>0.05</v>
      </c>
      <c r="G12" s="186" t="s">
        <v>14</v>
      </c>
      <c r="H12" s="196">
        <f t="shared" si="1"/>
        <v>-6.8864336026812021</v>
      </c>
      <c r="I12" s="197">
        <f t="shared" si="0"/>
        <v>-462.02854341293721</v>
      </c>
    </row>
    <row r="13" spans="1:14" x14ac:dyDescent="0.2">
      <c r="I13" s="60"/>
    </row>
  </sheetData>
  <sheetProtection algorithmName="SHA-512" hashValue="4TxIlPyb6RgFUec3dRfmkUshpKRXnw0kRM5EGTOJovkyl1+8GdsB6gpp/t9TPJP/D8M7qyklJ7t7gm/oqTeyaA==" saltValue="7SysadJgZW3i6vWSLuet/A==" spinCount="100000" sheet="1" objects="1" scenarios="1"/>
  <mergeCells count="2">
    <mergeCell ref="L5:N5"/>
    <mergeCell ref="G4:I4"/>
  </mergeCells>
  <pageMargins left="0.7" right="0.7" top="0.75" bottom="0.75" header="0.3" footer="0.3"/>
  <pageSetup scale="71" orientation="landscape" r:id="rId1"/>
  <headerFooter>
    <oddFooter>&amp;L&amp;Z&amp;F&amp;R&amp;D &amp;T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opLeftCell="A8" workbookViewId="0">
      <selection activeCell="M26" sqref="M26"/>
    </sheetView>
  </sheetViews>
  <sheetFormatPr defaultRowHeight="12.75" x14ac:dyDescent="0.2"/>
  <cols>
    <col min="1" max="7" width="14.5703125" customWidth="1"/>
    <col min="8" max="8" width="12.140625" customWidth="1"/>
    <col min="9" max="9" width="9.42578125" bestFit="1" customWidth="1"/>
    <col min="11" max="11" width="13.7109375" customWidth="1"/>
    <col min="12" max="12" width="14.28515625" customWidth="1"/>
    <col min="13" max="13" width="15" customWidth="1"/>
  </cols>
  <sheetData>
    <row r="1" spans="1:13" ht="23.25" x14ac:dyDescent="0.35">
      <c r="A1" s="32" t="s">
        <v>39</v>
      </c>
      <c r="C1" s="32"/>
      <c r="G1" s="63"/>
      <c r="H1" s="63"/>
      <c r="I1" s="63"/>
      <c r="J1" s="63"/>
    </row>
    <row r="4" spans="1:13" ht="15.75" x14ac:dyDescent="0.25">
      <c r="A4" s="48" t="s">
        <v>10</v>
      </c>
      <c r="B4" s="237" t="s">
        <v>40</v>
      </c>
      <c r="C4" s="237"/>
      <c r="H4" s="181" t="s">
        <v>46</v>
      </c>
      <c r="K4" s="228" t="s">
        <v>48</v>
      </c>
      <c r="L4" s="228"/>
      <c r="M4" s="228"/>
    </row>
    <row r="5" spans="1:13" ht="36" x14ac:dyDescent="0.2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  <c r="G5" s="1" t="s">
        <v>0</v>
      </c>
      <c r="H5" s="140" t="s">
        <v>41</v>
      </c>
      <c r="I5" s="141" t="s">
        <v>42</v>
      </c>
      <c r="K5" s="188" t="s">
        <v>25</v>
      </c>
      <c r="L5" s="49" t="s">
        <v>19</v>
      </c>
      <c r="M5" s="49" t="s">
        <v>45</v>
      </c>
    </row>
    <row r="6" spans="1:13" x14ac:dyDescent="0.2">
      <c r="A6" s="3" t="s">
        <v>5</v>
      </c>
      <c r="B6" s="4">
        <v>8.3176377110267108</v>
      </c>
      <c r="C6" s="4">
        <v>87.096358995608071</v>
      </c>
      <c r="D6" s="5" t="s">
        <v>6</v>
      </c>
      <c r="E6" s="5" t="s">
        <v>6</v>
      </c>
      <c r="G6" s="6" t="s">
        <v>5</v>
      </c>
      <c r="H6" s="138">
        <f t="shared" ref="H6:H12" si="0">C6-B6</f>
        <v>78.778721284581366</v>
      </c>
      <c r="I6" s="139">
        <f t="shared" ref="I6:I12" si="1">((H6/1000)*$M$6)/1000000</f>
        <v>10200.835736210554</v>
      </c>
      <c r="K6" s="9"/>
      <c r="L6" s="50">
        <v>882</v>
      </c>
      <c r="M6" s="51">
        <f t="shared" ref="M6" si="2">L6*0.02832*60*60*24*60*1000</f>
        <v>129487196159.99998</v>
      </c>
    </row>
    <row r="7" spans="1:13" x14ac:dyDescent="0.2">
      <c r="A7" s="6" t="s">
        <v>7</v>
      </c>
      <c r="B7" s="7">
        <v>0.30661966160107373</v>
      </c>
      <c r="C7" s="7">
        <v>0.47162845529983782</v>
      </c>
      <c r="D7" s="238" t="s">
        <v>8</v>
      </c>
      <c r="E7" s="240"/>
      <c r="G7" s="6" t="s">
        <v>7</v>
      </c>
      <c r="H7" s="138">
        <f t="shared" si="0"/>
        <v>0.16500879369876409</v>
      </c>
      <c r="I7" s="139">
        <f t="shared" si="1"/>
        <v>21.366526037796838</v>
      </c>
    </row>
    <row r="8" spans="1:13" x14ac:dyDescent="0.2">
      <c r="A8" s="6" t="s">
        <v>9</v>
      </c>
      <c r="B8" s="8">
        <v>1.5381546403030348</v>
      </c>
      <c r="C8" s="8">
        <v>2.2387211385683394</v>
      </c>
      <c r="D8" s="238" t="s">
        <v>8</v>
      </c>
      <c r="E8" s="240"/>
      <c r="F8" s="135" t="s">
        <v>10</v>
      </c>
      <c r="G8" s="6" t="s">
        <v>9</v>
      </c>
      <c r="H8" s="138">
        <f t="shared" si="0"/>
        <v>0.70056649826530459</v>
      </c>
      <c r="I8" s="139">
        <f t="shared" si="1"/>
        <v>90.714391584003778</v>
      </c>
    </row>
    <row r="9" spans="1:13" x14ac:dyDescent="0.2">
      <c r="A9" s="3" t="s">
        <v>11</v>
      </c>
      <c r="B9" s="4">
        <v>8.9125093813374576</v>
      </c>
      <c r="C9" s="4">
        <v>50.118723362727238</v>
      </c>
      <c r="D9" s="5" t="s">
        <v>6</v>
      </c>
      <c r="E9" s="5" t="s">
        <v>6</v>
      </c>
      <c r="F9" s="10"/>
      <c r="G9" s="6" t="s">
        <v>11</v>
      </c>
      <c r="H9" s="138">
        <f t="shared" si="0"/>
        <v>41.20621398138978</v>
      </c>
      <c r="I9" s="139">
        <f t="shared" si="1"/>
        <v>5335.6771128191531</v>
      </c>
    </row>
    <row r="10" spans="1:13" x14ac:dyDescent="0.2">
      <c r="A10" s="6" t="s">
        <v>12</v>
      </c>
      <c r="B10" s="7">
        <v>0.14321878992735435</v>
      </c>
      <c r="C10" s="7">
        <v>0.18836490894898003</v>
      </c>
      <c r="D10" s="238" t="s">
        <v>8</v>
      </c>
      <c r="E10" s="240"/>
      <c r="F10" s="10"/>
      <c r="G10" s="6" t="s">
        <v>12</v>
      </c>
      <c r="H10" s="52">
        <f t="shared" si="0"/>
        <v>4.5146119021625686E-2</v>
      </c>
      <c r="I10" s="60">
        <f t="shared" si="1"/>
        <v>5.8458443696159517</v>
      </c>
    </row>
    <row r="11" spans="1:13" x14ac:dyDescent="0.2">
      <c r="A11" s="11" t="s">
        <v>13</v>
      </c>
      <c r="B11" s="12">
        <v>14.125375446227544</v>
      </c>
      <c r="C11" s="12">
        <v>10.471285480509</v>
      </c>
      <c r="D11" s="13">
        <v>0.11</v>
      </c>
      <c r="E11" s="13">
        <v>7.0000000000000001E-3</v>
      </c>
      <c r="F11" s="10"/>
      <c r="G11" s="6" t="s">
        <v>13</v>
      </c>
      <c r="H11" s="52">
        <f t="shared" si="0"/>
        <v>-3.6540899657185442</v>
      </c>
      <c r="I11" s="60">
        <f t="shared" si="1"/>
        <v>-473.15786417728475</v>
      </c>
    </row>
    <row r="12" spans="1:13" x14ac:dyDescent="0.2">
      <c r="A12" s="14" t="s">
        <v>14</v>
      </c>
      <c r="B12" s="15">
        <v>4.3151907682776525</v>
      </c>
      <c r="C12" s="15">
        <v>3.1915378551007616</v>
      </c>
      <c r="D12" s="241" t="s">
        <v>8</v>
      </c>
      <c r="E12" s="242"/>
      <c r="F12" s="10"/>
      <c r="G12" s="14" t="s">
        <v>14</v>
      </c>
      <c r="H12" s="137">
        <f t="shared" si="0"/>
        <v>-1.1236529131768909</v>
      </c>
      <c r="I12" s="61">
        <f t="shared" si="1"/>
        <v>-145.49866518429147</v>
      </c>
    </row>
    <row r="13" spans="1:13" x14ac:dyDescent="0.2">
      <c r="A13" s="6"/>
      <c r="B13" s="9"/>
      <c r="C13" s="9"/>
      <c r="D13" s="238"/>
      <c r="E13" s="240"/>
      <c r="F13" s="10"/>
    </row>
    <row r="14" spans="1:13" x14ac:dyDescent="0.2">
      <c r="A14" s="6"/>
      <c r="F14" s="10"/>
      <c r="G14" s="6"/>
      <c r="H14" s="52"/>
      <c r="I14" s="54"/>
    </row>
    <row r="15" spans="1:13" ht="15" x14ac:dyDescent="0.25">
      <c r="A15" s="56" t="s">
        <v>15</v>
      </c>
      <c r="F15" s="10"/>
      <c r="G15" s="6"/>
      <c r="H15" s="52"/>
      <c r="I15" s="54"/>
    </row>
    <row r="16" spans="1:13" ht="15" x14ac:dyDescent="0.25">
      <c r="A16" s="56"/>
      <c r="B16" s="237" t="s">
        <v>40</v>
      </c>
      <c r="C16" s="237"/>
      <c r="D16" s="50"/>
      <c r="E16" s="51"/>
      <c r="F16" s="10"/>
      <c r="G16" s="6"/>
      <c r="H16" s="181" t="s">
        <v>46</v>
      </c>
      <c r="I16" s="54"/>
      <c r="K16" s="228" t="s">
        <v>48</v>
      </c>
      <c r="L16" s="228"/>
      <c r="M16" s="228"/>
    </row>
    <row r="17" spans="1:13" ht="36" x14ac:dyDescent="0.2">
      <c r="A17" s="1" t="s">
        <v>0</v>
      </c>
      <c r="B17" s="2" t="s">
        <v>1</v>
      </c>
      <c r="C17" s="2" t="s">
        <v>2</v>
      </c>
      <c r="D17" s="2" t="s">
        <v>3</v>
      </c>
      <c r="E17" s="2" t="s">
        <v>4</v>
      </c>
      <c r="F17" s="10"/>
      <c r="G17" s="1" t="s">
        <v>0</v>
      </c>
      <c r="H17" s="140" t="s">
        <v>41</v>
      </c>
      <c r="I17" s="141" t="s">
        <v>42</v>
      </c>
      <c r="K17" s="188" t="s">
        <v>26</v>
      </c>
      <c r="L17" s="49" t="s">
        <v>19</v>
      </c>
      <c r="M17" s="49" t="s">
        <v>45</v>
      </c>
    </row>
    <row r="18" spans="1:13" x14ac:dyDescent="0.2">
      <c r="A18" s="3" t="s">
        <v>5</v>
      </c>
      <c r="B18" s="4">
        <v>11.748975549395301</v>
      </c>
      <c r="C18" s="4">
        <v>60.255958607435822</v>
      </c>
      <c r="D18" s="5" t="s">
        <v>6</v>
      </c>
      <c r="E18" s="5" t="s">
        <v>6</v>
      </c>
      <c r="F18" s="10"/>
      <c r="G18" s="6" t="s">
        <v>5</v>
      </c>
      <c r="H18" s="138">
        <f t="shared" ref="H18:H24" si="3">C18-B18</f>
        <v>48.506983058040518</v>
      </c>
      <c r="I18" s="139">
        <f t="shared" ref="I18:I24" si="4">((H18/1000)*$M$18)/1000000</f>
        <v>8709.4145586598315</v>
      </c>
      <c r="K18" s="9"/>
      <c r="L18" s="50">
        <v>1223</v>
      </c>
      <c r="M18" s="51">
        <f t="shared" ref="M18" si="5">L18*0.02832*60*60*24*60*1000</f>
        <v>179549706240</v>
      </c>
    </row>
    <row r="19" spans="1:13" x14ac:dyDescent="0.2">
      <c r="A19" s="6" t="s">
        <v>7</v>
      </c>
      <c r="B19" s="7">
        <v>0.377572190925416</v>
      </c>
      <c r="C19" s="7">
        <v>0.50118723362727224</v>
      </c>
      <c r="D19" s="238" t="s">
        <v>8</v>
      </c>
      <c r="E19" s="239"/>
      <c r="F19" s="10"/>
      <c r="G19" s="6" t="s">
        <v>7</v>
      </c>
      <c r="H19" s="138">
        <f t="shared" si="3"/>
        <v>0.12361504270185625</v>
      </c>
      <c r="I19" s="139">
        <f t="shared" si="4"/>
        <v>22.195044603963346</v>
      </c>
    </row>
    <row r="20" spans="1:13" x14ac:dyDescent="0.2">
      <c r="A20" s="6" t="s">
        <v>9</v>
      </c>
      <c r="B20" s="8">
        <v>2.0558905959841418</v>
      </c>
      <c r="C20" s="8">
        <v>2.3713737056616555</v>
      </c>
      <c r="D20" s="238" t="s">
        <v>8</v>
      </c>
      <c r="E20" s="239"/>
      <c r="F20" s="9" t="s">
        <v>15</v>
      </c>
      <c r="G20" s="6" t="s">
        <v>9</v>
      </c>
      <c r="H20" s="138">
        <f t="shared" si="3"/>
        <v>0.3154831096775137</v>
      </c>
      <c r="I20" s="139">
        <f t="shared" si="4"/>
        <v>56.644899666279287</v>
      </c>
    </row>
    <row r="21" spans="1:13" x14ac:dyDescent="0.2">
      <c r="A21" s="3" t="s">
        <v>11</v>
      </c>
      <c r="B21" s="4">
        <v>10.543868963912589</v>
      </c>
      <c r="C21" s="4">
        <v>32.359365692962832</v>
      </c>
      <c r="D21" s="5">
        <v>3.6000000000000002E-4</v>
      </c>
      <c r="E21" s="5">
        <v>1.8E-3</v>
      </c>
      <c r="F21" s="10"/>
      <c r="G21" s="6" t="s">
        <v>11</v>
      </c>
      <c r="H21" s="138">
        <f t="shared" si="3"/>
        <v>21.815496729050246</v>
      </c>
      <c r="I21" s="139">
        <f t="shared" si="4"/>
        <v>3916.9660291806522</v>
      </c>
    </row>
    <row r="22" spans="1:13" x14ac:dyDescent="0.2">
      <c r="A22" s="6" t="s">
        <v>12</v>
      </c>
      <c r="B22" s="7">
        <v>0.17258378919902034</v>
      </c>
      <c r="C22" s="7">
        <v>0.1541700452949559</v>
      </c>
      <c r="D22" s="238" t="s">
        <v>8</v>
      </c>
      <c r="E22" s="239"/>
      <c r="F22" s="10"/>
      <c r="G22" s="6" t="s">
        <v>12</v>
      </c>
      <c r="H22" s="138">
        <f t="shared" si="3"/>
        <v>-1.8413743904064445E-2</v>
      </c>
      <c r="I22" s="139">
        <f t="shared" si="4"/>
        <v>-3.3061823087533617</v>
      </c>
    </row>
    <row r="23" spans="1:13" x14ac:dyDescent="0.2">
      <c r="A23" s="16" t="s">
        <v>13</v>
      </c>
      <c r="B23" s="17">
        <v>8.3176377110267108</v>
      </c>
      <c r="C23" s="17">
        <v>4.6773514128719835</v>
      </c>
      <c r="D23" s="18">
        <v>2.3E-2</v>
      </c>
      <c r="E23" s="18">
        <v>0.04</v>
      </c>
      <c r="F23" s="10"/>
      <c r="G23" s="6" t="s">
        <v>13</v>
      </c>
      <c r="H23" s="138">
        <f t="shared" si="3"/>
        <v>-3.6402862981547273</v>
      </c>
      <c r="I23" s="139">
        <f t="shared" si="4"/>
        <v>-653.6123354631784</v>
      </c>
    </row>
    <row r="24" spans="1:13" x14ac:dyDescent="0.2">
      <c r="A24" s="14" t="s">
        <v>14</v>
      </c>
      <c r="B24" s="15">
        <v>4.111497211045223</v>
      </c>
      <c r="C24" s="15">
        <v>3.7757219092541607</v>
      </c>
      <c r="D24" s="241" t="s">
        <v>8</v>
      </c>
      <c r="E24" s="242"/>
      <c r="F24" s="10"/>
      <c r="G24" s="14" t="s">
        <v>14</v>
      </c>
      <c r="H24" s="176">
        <f t="shared" si="3"/>
        <v>-0.3357753017910623</v>
      </c>
      <c r="I24" s="177">
        <f t="shared" si="4"/>
        <v>-60.288356799232588</v>
      </c>
    </row>
    <row r="25" spans="1:13" x14ac:dyDescent="0.2">
      <c r="A25" s="6"/>
      <c r="B25" s="9"/>
      <c r="C25" s="9"/>
      <c r="D25" s="9"/>
      <c r="E25" s="9"/>
      <c r="F25" s="10"/>
      <c r="G25" s="34"/>
      <c r="H25" s="34"/>
      <c r="I25" s="34"/>
    </row>
    <row r="26" spans="1:13" x14ac:dyDescent="0.2">
      <c r="A26" s="6"/>
      <c r="F26" s="10"/>
      <c r="G26" s="6"/>
      <c r="H26" s="138"/>
      <c r="I26" s="178"/>
    </row>
    <row r="27" spans="1:13" x14ac:dyDescent="0.2">
      <c r="A27" s="6"/>
      <c r="F27" s="10"/>
      <c r="G27" s="6"/>
      <c r="H27" s="138"/>
      <c r="I27" s="178"/>
    </row>
    <row r="28" spans="1:13" x14ac:dyDescent="0.2">
      <c r="A28" s="6"/>
      <c r="B28" s="9"/>
      <c r="C28" s="9"/>
      <c r="D28" s="9"/>
      <c r="E28" s="9"/>
      <c r="F28" s="10"/>
      <c r="G28" s="6"/>
      <c r="H28" s="138"/>
      <c r="I28" s="178"/>
    </row>
    <row r="29" spans="1:13" ht="15" x14ac:dyDescent="0.25">
      <c r="A29" s="56" t="s">
        <v>16</v>
      </c>
      <c r="B29" s="237" t="s">
        <v>40</v>
      </c>
      <c r="C29" s="237"/>
      <c r="D29" s="9"/>
      <c r="E29" s="9"/>
      <c r="F29" s="10"/>
      <c r="G29" s="6"/>
      <c r="H29" s="181" t="s">
        <v>46</v>
      </c>
      <c r="I29" s="178"/>
      <c r="K29" s="228" t="s">
        <v>48</v>
      </c>
      <c r="L29" s="228"/>
      <c r="M29" s="228"/>
    </row>
    <row r="30" spans="1:13" ht="36" x14ac:dyDescent="0.2">
      <c r="A30" s="1" t="s">
        <v>0</v>
      </c>
      <c r="B30" s="2" t="s">
        <v>1</v>
      </c>
      <c r="C30" s="2" t="s">
        <v>2</v>
      </c>
      <c r="D30" s="2" t="s">
        <v>3</v>
      </c>
      <c r="E30" s="2" t="s">
        <v>4</v>
      </c>
      <c r="F30" s="10"/>
      <c r="G30" s="14" t="s">
        <v>0</v>
      </c>
      <c r="H30" s="140" t="s">
        <v>41</v>
      </c>
      <c r="I30" s="179" t="s">
        <v>42</v>
      </c>
      <c r="K30" t="s">
        <v>38</v>
      </c>
      <c r="L30" s="49" t="s">
        <v>19</v>
      </c>
      <c r="M30" s="49" t="s">
        <v>45</v>
      </c>
    </row>
    <row r="31" spans="1:13" x14ac:dyDescent="0.2">
      <c r="A31" s="19" t="s">
        <v>5</v>
      </c>
      <c r="B31" s="20">
        <v>15.135612484362087</v>
      </c>
      <c r="C31" s="20">
        <v>75.857757502918361</v>
      </c>
      <c r="D31" s="21" t="s">
        <v>6</v>
      </c>
      <c r="E31" s="21" t="s">
        <v>6</v>
      </c>
      <c r="F31" s="10"/>
      <c r="G31" s="22" t="s">
        <v>5</v>
      </c>
      <c r="H31" s="138">
        <f t="shared" ref="H31:H37" si="6">C31-B31</f>
        <v>60.722145018556276</v>
      </c>
      <c r="I31" s="139">
        <f t="shared" ref="I31:I37" si="7">((H31/1000)*$M$31)/1000000</f>
        <v>11410.779578447185</v>
      </c>
      <c r="L31" s="50">
        <v>1280</v>
      </c>
      <c r="M31" s="51">
        <f t="shared" ref="M31" si="8">L31*0.02832*60*60*24*60*1000</f>
        <v>187917926400.00003</v>
      </c>
    </row>
    <row r="32" spans="1:13" x14ac:dyDescent="0.2">
      <c r="A32" s="22" t="s">
        <v>7</v>
      </c>
      <c r="B32" s="23">
        <v>0.52480746024977254</v>
      </c>
      <c r="C32" s="23">
        <v>0.50118723362727224</v>
      </c>
      <c r="D32" s="243" t="s">
        <v>8</v>
      </c>
      <c r="E32" s="244"/>
      <c r="F32" s="10"/>
      <c r="G32" s="22" t="s">
        <v>7</v>
      </c>
      <c r="H32" s="180">
        <f t="shared" si="6"/>
        <v>-2.3620226622500295E-2</v>
      </c>
      <c r="I32" s="139">
        <f t="shared" si="7"/>
        <v>-4.4386640079983311</v>
      </c>
    </row>
    <row r="33" spans="1:9" x14ac:dyDescent="0.2">
      <c r="A33" s="22" t="s">
        <v>9</v>
      </c>
      <c r="B33" s="24">
        <v>3.9810717055349727</v>
      </c>
      <c r="C33" s="24">
        <v>2.7542287033381663</v>
      </c>
      <c r="D33" s="243" t="s">
        <v>8</v>
      </c>
      <c r="E33" s="244"/>
      <c r="F33" s="9" t="s">
        <v>16</v>
      </c>
      <c r="G33" s="22" t="s">
        <v>9</v>
      </c>
      <c r="H33" s="138">
        <f t="shared" si="6"/>
        <v>-1.2268430021968064</v>
      </c>
      <c r="I33" s="139">
        <f t="shared" si="7"/>
        <v>-230.54579299117452</v>
      </c>
    </row>
    <row r="34" spans="1:9" x14ac:dyDescent="0.2">
      <c r="A34" s="19" t="s">
        <v>11</v>
      </c>
      <c r="B34" s="20">
        <v>14.791083881682074</v>
      </c>
      <c r="C34" s="20">
        <v>43.052661049171071</v>
      </c>
      <c r="D34" s="21">
        <v>2.7E-4</v>
      </c>
      <c r="E34" s="21" t="s">
        <v>6</v>
      </c>
      <c r="G34" s="22" t="s">
        <v>11</v>
      </c>
      <c r="H34" s="138">
        <f t="shared" si="6"/>
        <v>28.261577167488998</v>
      </c>
      <c r="I34" s="139">
        <f t="shared" si="7"/>
        <v>5310.8569781081187</v>
      </c>
    </row>
    <row r="35" spans="1:9" x14ac:dyDescent="0.2">
      <c r="A35" s="22" t="s">
        <v>12</v>
      </c>
      <c r="B35" s="23">
        <v>0.14996848355023734</v>
      </c>
      <c r="C35" s="23">
        <v>0.20417379446695291</v>
      </c>
      <c r="D35" s="243" t="s">
        <v>8</v>
      </c>
      <c r="E35" s="244"/>
      <c r="G35" s="22" t="s">
        <v>12</v>
      </c>
      <c r="H35" s="138">
        <f t="shared" si="6"/>
        <v>5.4205310916715571E-2</v>
      </c>
      <c r="I35" s="139">
        <f t="shared" si="7"/>
        <v>10.186149627336475</v>
      </c>
    </row>
    <row r="36" spans="1:9" x14ac:dyDescent="0.2">
      <c r="A36" s="25" t="s">
        <v>13</v>
      </c>
      <c r="B36" s="26">
        <v>4.5708818961487507</v>
      </c>
      <c r="C36" s="26">
        <v>2.9922646366081898</v>
      </c>
      <c r="D36" s="27">
        <v>0.04</v>
      </c>
      <c r="E36" s="27">
        <v>0.02</v>
      </c>
      <c r="G36" s="22" t="s">
        <v>13</v>
      </c>
      <c r="H36" s="138">
        <f t="shared" si="6"/>
        <v>-1.578617259540561</v>
      </c>
      <c r="I36" s="139">
        <f t="shared" si="7"/>
        <v>-296.65048199211287</v>
      </c>
    </row>
    <row r="37" spans="1:9" x14ac:dyDescent="0.2">
      <c r="A37" s="14" t="s">
        <v>14</v>
      </c>
      <c r="B37" s="15">
        <v>5.1286138399136494</v>
      </c>
      <c r="C37" s="15">
        <v>5.2480746024977263</v>
      </c>
      <c r="D37" s="241" t="s">
        <v>8</v>
      </c>
      <c r="E37" s="242"/>
      <c r="G37" s="14" t="s">
        <v>14</v>
      </c>
      <c r="H37" s="176">
        <f t="shared" si="6"/>
        <v>0.1194607625840769</v>
      </c>
      <c r="I37" s="177">
        <f t="shared" si="7"/>
        <v>22.448818790962438</v>
      </c>
    </row>
  </sheetData>
  <sheetProtection algorithmName="SHA-512" hashValue="kKSqHc08Wt5R+dudhs+8mxkoFX1l/bdvM1cZvKAR9HCuEF5OCKMwy/EEDvOgUaY5I5DkIMxDaH6UPgGb9Xq/7w==" saltValue="dgasmr2t6s0rwU1ld2FcAw==" spinCount="100000" sheet="1" objects="1" scenarios="1"/>
  <mergeCells count="19">
    <mergeCell ref="D37:E37"/>
    <mergeCell ref="D20:E20"/>
    <mergeCell ref="D22:E22"/>
    <mergeCell ref="D24:E24"/>
    <mergeCell ref="D32:E32"/>
    <mergeCell ref="D33:E33"/>
    <mergeCell ref="D35:E35"/>
    <mergeCell ref="B4:C4"/>
    <mergeCell ref="B16:C16"/>
    <mergeCell ref="B29:C29"/>
    <mergeCell ref="K16:M16"/>
    <mergeCell ref="K29:M29"/>
    <mergeCell ref="K4:M4"/>
    <mergeCell ref="D19:E19"/>
    <mergeCell ref="D7:E7"/>
    <mergeCell ref="D8:E8"/>
    <mergeCell ref="D10:E10"/>
    <mergeCell ref="D12:E12"/>
    <mergeCell ref="D13:E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README</vt:lpstr>
      <vt:lpstr>Excess Metals Mass Transport </vt:lpstr>
      <vt:lpstr>Summary of Metal Concentration</vt:lpstr>
      <vt:lpstr>Cement</vt:lpstr>
      <vt:lpstr>Silverton</vt:lpstr>
      <vt:lpstr>Durango</vt:lpstr>
      <vt:lpstr>SUIT</vt:lpstr>
      <vt:lpstr>AnimasFarmington</vt:lpstr>
      <vt:lpstr>San Juan WQ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EPA/ORD GKM Release Study</dc:title>
  <dc:creator>K Sullivan</dc:creator>
  <cp:keywords>Post event</cp:keywords>
  <cp:lastModifiedBy>K Sullivan</cp:lastModifiedBy>
  <cp:lastPrinted>2016-09-11T20:16:08Z</cp:lastPrinted>
  <dcterms:created xsi:type="dcterms:W3CDTF">2016-09-09T16:02:04Z</dcterms:created>
  <dcterms:modified xsi:type="dcterms:W3CDTF">2017-06-30T21:07:56Z</dcterms:modified>
  <cp:category>Concentrations</cp:category>
</cp:coreProperties>
</file>