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53222"/>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
    </mc:Choice>
  </mc:AlternateContent>
  <bookViews>
    <workbookView xWindow="0" yWindow="0" windowWidth="19200" windowHeight="11595"/>
  </bookViews>
  <sheets>
    <sheet name="README" sheetId="31" r:id="rId1"/>
    <sheet name="Spring 2016 Data" sheetId="51" r:id="rId2"/>
    <sheet name="Silverton Comparisons" sheetId="58" r:id="rId3"/>
    <sheet name="Durango Comparisons" sheetId="59" r:id="rId4"/>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53" i="59" l="1"/>
  <c r="S54" i="59"/>
  <c r="S55" i="59"/>
  <c r="S52" i="59"/>
  <c r="R53" i="59"/>
  <c r="R54" i="59"/>
  <c r="R55" i="59"/>
  <c r="R52" i="59"/>
  <c r="P53" i="59"/>
  <c r="P54" i="59"/>
  <c r="P55" i="59"/>
  <c r="P56" i="59"/>
  <c r="P57" i="59"/>
  <c r="P58" i="59"/>
  <c r="P59" i="59"/>
  <c r="P60" i="59"/>
  <c r="P61" i="59"/>
  <c r="P62" i="59"/>
  <c r="P52" i="59"/>
  <c r="C5" i="59" l="1"/>
  <c r="C6" i="59"/>
  <c r="C7" i="59"/>
  <c r="C8" i="59"/>
  <c r="C9" i="59"/>
  <c r="C10" i="59"/>
  <c r="C11" i="59"/>
  <c r="C12" i="59"/>
  <c r="C13" i="59"/>
  <c r="C14" i="59"/>
  <c r="C15" i="59"/>
  <c r="C16" i="59"/>
  <c r="C17" i="59"/>
  <c r="C18" i="59"/>
  <c r="C19" i="59"/>
  <c r="C20" i="59"/>
  <c r="C21" i="59"/>
  <c r="C22" i="59"/>
  <c r="C23" i="59"/>
  <c r="C24" i="59"/>
  <c r="C25" i="59"/>
  <c r="C26" i="59"/>
  <c r="C27" i="59"/>
  <c r="C28" i="59"/>
  <c r="C29" i="59"/>
  <c r="C30" i="59"/>
  <c r="C31" i="59"/>
  <c r="C32" i="59"/>
  <c r="C33" i="59"/>
  <c r="C34" i="59"/>
  <c r="C35" i="59"/>
  <c r="C36" i="59"/>
  <c r="C37" i="59"/>
  <c r="C38" i="59"/>
  <c r="C39" i="59"/>
  <c r="C40" i="59"/>
  <c r="C41" i="59"/>
  <c r="C42" i="59"/>
  <c r="C4" i="59"/>
  <c r="O5" i="59"/>
  <c r="O6" i="59"/>
  <c r="O7" i="59"/>
  <c r="O8" i="59"/>
  <c r="O9" i="59"/>
  <c r="O10" i="59"/>
  <c r="O11" i="59"/>
  <c r="O12" i="59"/>
  <c r="O13" i="59"/>
  <c r="O14" i="59"/>
  <c r="O15" i="59"/>
  <c r="O16" i="59"/>
  <c r="O17" i="59"/>
  <c r="O18" i="59"/>
  <c r="O19" i="59"/>
  <c r="O20" i="59"/>
  <c r="O21" i="59"/>
  <c r="O22" i="59"/>
  <c r="O23" i="59"/>
  <c r="O24" i="59"/>
  <c r="O25" i="59"/>
  <c r="O26" i="59"/>
  <c r="O27" i="59"/>
  <c r="O28" i="59"/>
  <c r="O29" i="59"/>
  <c r="O30" i="59"/>
  <c r="O31" i="59"/>
  <c r="O32" i="59"/>
  <c r="O52" i="59" s="1"/>
  <c r="O33" i="59"/>
  <c r="O53" i="59" s="1"/>
  <c r="O34" i="59"/>
  <c r="O54" i="59" s="1"/>
  <c r="O35" i="59"/>
  <c r="O55" i="59" s="1"/>
  <c r="O36" i="59"/>
  <c r="O56" i="59" s="1"/>
  <c r="O37" i="59"/>
  <c r="O57" i="59" s="1"/>
  <c r="O38" i="59"/>
  <c r="O58" i="59" s="1"/>
  <c r="O39" i="59"/>
  <c r="O59" i="59" s="1"/>
  <c r="O40" i="59"/>
  <c r="O60" i="59" s="1"/>
  <c r="O41" i="59"/>
  <c r="O61" i="59" s="1"/>
  <c r="O42" i="59"/>
  <c r="O62" i="59" s="1"/>
  <c r="O4" i="59"/>
  <c r="O5" i="58"/>
  <c r="O6" i="58"/>
  <c r="O7" i="58"/>
  <c r="O8" i="58"/>
  <c r="O9" i="58"/>
  <c r="O10" i="58"/>
  <c r="O11" i="58"/>
  <c r="O12" i="58"/>
  <c r="O13" i="58"/>
  <c r="O14" i="58"/>
  <c r="O15" i="58"/>
  <c r="O16" i="58"/>
  <c r="O18" i="58"/>
  <c r="O19" i="58"/>
  <c r="O20" i="58"/>
  <c r="O21" i="58"/>
  <c r="O22" i="58"/>
  <c r="O23" i="58"/>
  <c r="O24" i="58"/>
  <c r="O25" i="58"/>
  <c r="O26" i="58"/>
  <c r="O4" i="58"/>
  <c r="C5" i="58"/>
  <c r="C6" i="58"/>
  <c r="C7" i="58"/>
  <c r="C8" i="58"/>
  <c r="C9" i="58"/>
  <c r="C10" i="58"/>
  <c r="C11" i="58"/>
  <c r="C12" i="58"/>
  <c r="C13" i="58"/>
  <c r="C14" i="58"/>
  <c r="C15" i="58"/>
  <c r="C16" i="58"/>
  <c r="C17" i="58"/>
  <c r="C18" i="58"/>
  <c r="C19" i="58"/>
  <c r="C20" i="58"/>
  <c r="C21" i="58"/>
  <c r="C22" i="58"/>
  <c r="C23" i="58"/>
  <c r="C24" i="58"/>
  <c r="C25" i="58"/>
  <c r="C26" i="58"/>
  <c r="C27" i="58"/>
  <c r="C28" i="58"/>
  <c r="C29" i="58"/>
  <c r="C30" i="58"/>
  <c r="C31" i="58"/>
  <c r="C32" i="58"/>
  <c r="C33" i="58"/>
  <c r="C34" i="58"/>
  <c r="C35" i="58"/>
  <c r="C36" i="58"/>
  <c r="C37" i="58"/>
  <c r="C38" i="58"/>
  <c r="C39" i="58"/>
  <c r="C40" i="58"/>
  <c r="C41" i="58"/>
  <c r="C42" i="58"/>
  <c r="C43" i="58"/>
  <c r="C44" i="58"/>
  <c r="C45" i="58"/>
  <c r="C46" i="58"/>
  <c r="C47" i="58"/>
  <c r="C48" i="58"/>
  <c r="C49" i="58"/>
  <c r="C50" i="58"/>
  <c r="C51" i="58"/>
  <c r="C52" i="58"/>
  <c r="C53" i="58"/>
  <c r="C54" i="58"/>
  <c r="C55" i="58"/>
  <c r="C56" i="58"/>
  <c r="C57" i="58"/>
  <c r="C58" i="58"/>
  <c r="C59" i="58"/>
  <c r="C60" i="58"/>
  <c r="C61" i="58"/>
  <c r="C62" i="58"/>
  <c r="C63" i="58"/>
  <c r="C64" i="58"/>
  <c r="C65" i="58"/>
  <c r="C66" i="58"/>
  <c r="C67" i="58"/>
  <c r="C68" i="58"/>
  <c r="C69" i="58"/>
  <c r="C70" i="58"/>
  <c r="C71" i="58"/>
  <c r="C72" i="58"/>
  <c r="C73" i="58"/>
  <c r="C74" i="58"/>
  <c r="C75" i="58"/>
  <c r="C76" i="58"/>
  <c r="C78" i="58"/>
  <c r="C79" i="58"/>
  <c r="C80" i="58"/>
  <c r="C81" i="58"/>
  <c r="C82" i="58"/>
  <c r="C83" i="58"/>
  <c r="C84" i="58"/>
  <c r="C85" i="58"/>
  <c r="C86" i="58"/>
  <c r="C4" i="58"/>
  <c r="AA18" i="51" l="1"/>
  <c r="AB18" i="51"/>
  <c r="Z18" i="51"/>
  <c r="R5" i="51" l="1"/>
  <c r="R6" i="51"/>
  <c r="R7" i="51"/>
  <c r="R8" i="51"/>
  <c r="R9" i="51"/>
  <c r="R10" i="51"/>
  <c r="R11" i="51"/>
  <c r="R12" i="51"/>
  <c r="R13" i="51"/>
  <c r="R14" i="51"/>
  <c r="R15" i="51"/>
  <c r="R16" i="51"/>
  <c r="R17" i="51"/>
  <c r="R18" i="51"/>
  <c r="R19" i="51"/>
  <c r="R20" i="51"/>
  <c r="R21" i="51"/>
  <c r="R22" i="51"/>
  <c r="R23" i="51"/>
  <c r="R24" i="51"/>
  <c r="R25" i="51"/>
  <c r="R26" i="51"/>
  <c r="R27" i="51"/>
  <c r="R28" i="51"/>
  <c r="R29" i="51"/>
  <c r="R30" i="51"/>
  <c r="R31" i="51"/>
  <c r="R32" i="51"/>
  <c r="R33" i="51"/>
  <c r="R34" i="51"/>
  <c r="R35" i="51"/>
  <c r="R36" i="51"/>
  <c r="R37" i="51"/>
  <c r="R38" i="51"/>
  <c r="R39" i="51"/>
  <c r="R40" i="51"/>
  <c r="R41" i="51"/>
  <c r="R42" i="51"/>
  <c r="R43" i="51"/>
  <c r="R44" i="51"/>
  <c r="R45" i="51"/>
  <c r="R46" i="51"/>
  <c r="R47" i="51"/>
  <c r="R48" i="51"/>
  <c r="R49" i="51"/>
  <c r="R50" i="51"/>
  <c r="R51" i="51"/>
  <c r="R52" i="51"/>
  <c r="R53" i="51"/>
  <c r="R54" i="51"/>
  <c r="R55" i="51"/>
  <c r="R56" i="51"/>
  <c r="R57" i="51"/>
  <c r="R58" i="51"/>
  <c r="R59" i="51"/>
  <c r="R60" i="51"/>
  <c r="R61" i="51"/>
  <c r="R62" i="51"/>
  <c r="R63" i="51"/>
  <c r="R64" i="51"/>
  <c r="R65" i="51"/>
  <c r="R4" i="51"/>
  <c r="S5" i="51" l="1"/>
  <c r="T5" i="51" s="1"/>
  <c r="S6" i="51"/>
  <c r="T6" i="51" s="1"/>
  <c r="S7" i="51"/>
  <c r="T7" i="51" s="1"/>
  <c r="S8" i="51"/>
  <c r="T8" i="51" s="1"/>
  <c r="S9" i="51"/>
  <c r="T9" i="51" s="1"/>
  <c r="S10" i="51"/>
  <c r="T10" i="51" s="1"/>
  <c r="S11" i="51"/>
  <c r="T11" i="51" s="1"/>
  <c r="S12" i="51"/>
  <c r="T12" i="51" s="1"/>
  <c r="S13" i="51"/>
  <c r="T13" i="51" s="1"/>
  <c r="S14" i="51"/>
  <c r="T14" i="51"/>
  <c r="S15" i="51"/>
  <c r="T15" i="51" s="1"/>
  <c r="S16" i="51"/>
  <c r="T16" i="51" s="1"/>
  <c r="S17" i="51"/>
  <c r="T17" i="51" s="1"/>
  <c r="S18" i="51"/>
  <c r="T18" i="51" s="1"/>
  <c r="S19" i="51"/>
  <c r="T19" i="51"/>
  <c r="S20" i="51"/>
  <c r="T20" i="51" s="1"/>
  <c r="S21" i="51"/>
  <c r="T21" i="51" s="1"/>
  <c r="S22" i="51"/>
  <c r="T22" i="51" s="1"/>
  <c r="S23" i="51"/>
  <c r="T23" i="51"/>
  <c r="S24" i="51"/>
  <c r="T24" i="51" s="1"/>
  <c r="S25" i="51"/>
  <c r="T25" i="51" s="1"/>
  <c r="S26" i="51"/>
  <c r="S27" i="51"/>
  <c r="T27" i="51" s="1"/>
  <c r="S28" i="51"/>
  <c r="T28" i="51" s="1"/>
  <c r="S29" i="51"/>
  <c r="T29" i="51" s="1"/>
  <c r="S30" i="51"/>
  <c r="T30" i="51" s="1"/>
  <c r="S31" i="51"/>
  <c r="T31" i="51" s="1"/>
  <c r="S32" i="51"/>
  <c r="T32" i="51" s="1"/>
  <c r="S33" i="51"/>
  <c r="T33" i="51" s="1"/>
  <c r="S34" i="51"/>
  <c r="S35" i="51"/>
  <c r="T35" i="51" s="1"/>
  <c r="S36" i="51"/>
  <c r="T36" i="51" s="1"/>
  <c r="S37" i="51"/>
  <c r="T37" i="51" s="1"/>
  <c r="S38" i="51"/>
  <c r="T38" i="51"/>
  <c r="S39" i="51"/>
  <c r="T39" i="51" s="1"/>
  <c r="S40" i="51"/>
  <c r="T40" i="51" s="1"/>
  <c r="S41" i="51"/>
  <c r="T41" i="51" s="1"/>
  <c r="S42" i="51"/>
  <c r="T42" i="51" s="1"/>
  <c r="S43" i="51"/>
  <c r="T43" i="51" s="1"/>
  <c r="S44" i="51"/>
  <c r="T44" i="51"/>
  <c r="S45" i="51"/>
  <c r="T45" i="51" s="1"/>
  <c r="S46" i="51"/>
  <c r="T46" i="51" s="1"/>
  <c r="S47" i="51"/>
  <c r="T47" i="51" s="1"/>
  <c r="S48" i="51"/>
  <c r="T48" i="51" s="1"/>
  <c r="S49" i="51"/>
  <c r="T49" i="51"/>
  <c r="S50" i="51"/>
  <c r="T50" i="51" s="1"/>
  <c r="S51" i="51"/>
  <c r="T51" i="51" s="1"/>
  <c r="S52" i="51"/>
  <c r="T52" i="51" s="1"/>
  <c r="S53" i="51"/>
  <c r="S54" i="51"/>
  <c r="T54" i="51" s="1"/>
  <c r="S55" i="51"/>
  <c r="T55" i="51" s="1"/>
  <c r="S56" i="51"/>
  <c r="T56" i="51" s="1"/>
  <c r="S57" i="51"/>
  <c r="T57" i="51" s="1"/>
  <c r="S58" i="51"/>
  <c r="T58" i="51" s="1"/>
  <c r="S59" i="51"/>
  <c r="T59" i="51"/>
  <c r="S60" i="51"/>
  <c r="T60" i="51" s="1"/>
  <c r="S61" i="51"/>
  <c r="T61" i="51"/>
  <c r="S62" i="51"/>
  <c r="T62" i="51" s="1"/>
  <c r="S63" i="51"/>
  <c r="T63" i="51" s="1"/>
  <c r="S64" i="51"/>
  <c r="T64" i="51" s="1"/>
  <c r="S65" i="51"/>
  <c r="T65" i="51" s="1"/>
  <c r="S4" i="51"/>
  <c r="T4" i="51" s="1"/>
  <c r="U4" i="51" s="1"/>
  <c r="U5" i="51" l="1"/>
  <c r="U6" i="51"/>
  <c r="U7" i="51" s="1"/>
  <c r="U8" i="51" s="1"/>
  <c r="U9" i="51" s="1"/>
  <c r="U10" i="51" s="1"/>
  <c r="U11" i="51" s="1"/>
  <c r="U12" i="51" s="1"/>
  <c r="U13" i="51" s="1"/>
  <c r="U14" i="51" s="1"/>
  <c r="U15" i="51" s="1"/>
  <c r="U16" i="51" s="1"/>
  <c r="U17" i="51" s="1"/>
  <c r="U18" i="51" s="1"/>
  <c r="U19" i="51" s="1"/>
  <c r="U20" i="51" s="1"/>
  <c r="U21" i="51" s="1"/>
  <c r="U22" i="51" s="1"/>
  <c r="U23" i="51" s="1"/>
  <c r="U24" i="51" s="1"/>
  <c r="U25" i="51" s="1"/>
  <c r="U26" i="51" s="1"/>
  <c r="U27" i="51" s="1"/>
  <c r="U28" i="51" s="1"/>
  <c r="U29" i="51" s="1"/>
  <c r="U30" i="51" s="1"/>
  <c r="U31" i="51" s="1"/>
  <c r="U32" i="51" s="1"/>
  <c r="U33" i="51" s="1"/>
  <c r="U34" i="51" s="1"/>
  <c r="U35" i="51" s="1"/>
  <c r="U36" i="51" s="1"/>
  <c r="U37" i="51" s="1"/>
  <c r="U38" i="51" s="1"/>
  <c r="U39" i="51" s="1"/>
  <c r="U40" i="51" s="1"/>
  <c r="U41" i="51" s="1"/>
  <c r="U42" i="51" s="1"/>
  <c r="U43" i="51" s="1"/>
  <c r="U44" i="51" s="1"/>
  <c r="U45" i="51" s="1"/>
  <c r="U46" i="51" s="1"/>
  <c r="U47" i="51" s="1"/>
  <c r="U48" i="51" s="1"/>
  <c r="U49" i="51" s="1"/>
  <c r="U50" i="51" s="1"/>
  <c r="U51" i="51" s="1"/>
  <c r="U52" i="51" s="1"/>
  <c r="U53" i="51" s="1"/>
  <c r="U54" i="51" s="1"/>
  <c r="U55" i="51" s="1"/>
  <c r="U56" i="51" s="1"/>
  <c r="U57" i="51" s="1"/>
  <c r="U58" i="51" s="1"/>
  <c r="U59" i="51" s="1"/>
  <c r="U60" i="51" s="1"/>
  <c r="U61" i="51" s="1"/>
  <c r="U62" i="51" s="1"/>
  <c r="U63" i="51" s="1"/>
  <c r="U64" i="51" s="1"/>
  <c r="U65" i="51" s="1"/>
  <c r="T34" i="51"/>
  <c r="T53" i="51"/>
  <c r="T26" i="51"/>
  <c r="T68" i="51" s="1"/>
  <c r="Q43" i="59" l="1"/>
  <c r="R43" i="59"/>
  <c r="S43" i="59"/>
  <c r="T43" i="59"/>
  <c r="U43" i="59"/>
  <c r="V43" i="59"/>
  <c r="P43" i="59"/>
  <c r="E45" i="59"/>
  <c r="F45" i="59"/>
  <c r="G45" i="59"/>
  <c r="H45" i="59"/>
  <c r="I45" i="59"/>
  <c r="J45" i="59"/>
  <c r="D45" i="59"/>
  <c r="E87" i="58"/>
  <c r="F87" i="58"/>
  <c r="G87" i="58"/>
  <c r="H87" i="58"/>
  <c r="I87" i="58"/>
  <c r="J87" i="58"/>
  <c r="D87" i="58"/>
  <c r="Q27" i="58"/>
  <c r="R27" i="58"/>
  <c r="S27" i="58"/>
  <c r="T27" i="58"/>
  <c r="U27" i="58"/>
  <c r="V27" i="58"/>
  <c r="P27" i="58"/>
</calcChain>
</file>

<file path=xl/sharedStrings.xml><?xml version="1.0" encoding="utf-8"?>
<sst xmlns="http://schemas.openxmlformats.org/spreadsheetml/2006/main" count="524" uniqueCount="110">
  <si>
    <t>Cadmium</t>
  </si>
  <si>
    <t>Copper</t>
  </si>
  <si>
    <t>Iron</t>
  </si>
  <si>
    <t>Lead</t>
  </si>
  <si>
    <t>Manganese</t>
  </si>
  <si>
    <t>Zinc</t>
  </si>
  <si>
    <t>Aluminum</t>
  </si>
  <si>
    <t>A72</t>
  </si>
  <si>
    <t>Date</t>
  </si>
  <si>
    <t>Flow</t>
  </si>
  <si>
    <t>Sample Fraction</t>
  </si>
  <si>
    <t>D</t>
  </si>
  <si>
    <t>T</t>
  </si>
  <si>
    <t>Analysis</t>
  </si>
  <si>
    <t>Samp_No</t>
  </si>
  <si>
    <t>FW-040</t>
  </si>
  <si>
    <t>Location</t>
  </si>
  <si>
    <t>CC48</t>
  </si>
  <si>
    <t>Farmington</t>
  </si>
  <si>
    <t>Date_Time</t>
  </si>
  <si>
    <t>A72_060616L</t>
  </si>
  <si>
    <t>Animas-RotaryPark_060716L</t>
  </si>
  <si>
    <t>Animas-Rotary Park</t>
  </si>
  <si>
    <t>GKM05_060616L</t>
  </si>
  <si>
    <t>GKM05</t>
  </si>
  <si>
    <t>Animas-RotaryPark_060716DL</t>
  </si>
  <si>
    <t>32nd St Bridge_060716L</t>
  </si>
  <si>
    <t>32nd St Bridge</t>
  </si>
  <si>
    <t>9423A_06/06/2016</t>
  </si>
  <si>
    <t>9423A</t>
  </si>
  <si>
    <t>9423A_06/15/2016</t>
  </si>
  <si>
    <t>9423A_05/26/2016</t>
  </si>
  <si>
    <t>9423A_05/19/2016</t>
  </si>
  <si>
    <t>9423A_05/11/2016</t>
  </si>
  <si>
    <t>CC48_060616L</t>
  </si>
  <si>
    <t>Cement Creek</t>
  </si>
  <si>
    <t>9423A_06/01/2016</t>
  </si>
  <si>
    <t>FW-040_060916L</t>
  </si>
  <si>
    <t>Silverton</t>
  </si>
  <si>
    <t>Durango</t>
  </si>
  <si>
    <t>Site Location</t>
  </si>
  <si>
    <t>82_06/07/2016</t>
  </si>
  <si>
    <t>9423A_05/03/2016</t>
  </si>
  <si>
    <t>CEM49_06/01/2016</t>
  </si>
  <si>
    <t>CEM49</t>
  </si>
  <si>
    <t>CEM49_06/07/2016</t>
  </si>
  <si>
    <t>CEM49_05/11/2016</t>
  </si>
  <si>
    <t>CEM49_05/19/2016</t>
  </si>
  <si>
    <t>CEM49_05/26/2016</t>
  </si>
  <si>
    <t>CEM49_06/15/2016</t>
  </si>
  <si>
    <t>CEM49_05/03/2016</t>
  </si>
  <si>
    <t>82_06/15/2016</t>
  </si>
  <si>
    <t>82_05/19/2016</t>
  </si>
  <si>
    <t>82_05/26/2016</t>
  </si>
  <si>
    <t>82_05/03/2016</t>
  </si>
  <si>
    <t>82_06/01/2016</t>
  </si>
  <si>
    <t>82_05/11/2016</t>
  </si>
  <si>
    <t>FW-040_060916LNM</t>
  </si>
  <si>
    <t>Durango Flow</t>
  </si>
  <si>
    <t>Conc</t>
  </si>
  <si>
    <t>Liters</t>
  </si>
  <si>
    <t>Spring 2016 Total Load</t>
  </si>
  <si>
    <t>Spring Snowmelt Data   Pre and Post Event    Silverton</t>
  </si>
  <si>
    <t>Spring Snowmelt     Durango   Pre-Event and Post</t>
  </si>
  <si>
    <t>Dissolved (ug/L)</t>
  </si>
  <si>
    <t>Daily</t>
  </si>
  <si>
    <t xml:space="preserve">GKM Deposits </t>
  </si>
  <si>
    <t>Total Snowmelt SUIT</t>
  </si>
  <si>
    <t>Snowmelt Mass Balance Analysis.xls</t>
  </si>
  <si>
    <t>Sum</t>
  </si>
  <si>
    <t>Cumulative kg</t>
  </si>
  <si>
    <t>Daily kg</t>
  </si>
  <si>
    <t>ZINC</t>
  </si>
  <si>
    <t>Flow (cfs)</t>
  </si>
  <si>
    <t>Flow (cms)</t>
  </si>
  <si>
    <t>Pre-Event Dissolved</t>
  </si>
  <si>
    <t>Pre-Event Total</t>
  </si>
  <si>
    <t>2016 Snowmelt Dissolved</t>
  </si>
  <si>
    <t>2016 Snowmelt Total</t>
  </si>
  <si>
    <t>Total (ug/L)</t>
  </si>
  <si>
    <t>to 5/5/2016 at SUIT</t>
  </si>
  <si>
    <t>to 5/15/2016</t>
  </si>
  <si>
    <t>to 5/21/2016</t>
  </si>
  <si>
    <t>GeoMean</t>
  </si>
  <si>
    <t>Total Concentration (ug/L)</t>
  </si>
  <si>
    <t>Date:Time</t>
  </si>
  <si>
    <t>Streamflow (cfs)</t>
  </si>
  <si>
    <r>
      <t>Streamflow (m</t>
    </r>
    <r>
      <rPr>
        <vertAlign val="superscript"/>
        <sz val="9"/>
        <color theme="1"/>
        <rFont val="Calibri"/>
        <family val="2"/>
        <scheme val="minor"/>
      </rPr>
      <t>3</t>
    </r>
    <r>
      <rPr>
        <sz val="9"/>
        <color theme="1"/>
        <rFont val="Calibri"/>
        <family val="2"/>
        <scheme val="minor"/>
      </rPr>
      <t>/s)</t>
    </r>
  </si>
  <si>
    <t>Figure 9-21</t>
  </si>
  <si>
    <t>Figure 9-21B)</t>
  </si>
  <si>
    <t>Figure 9-21A)</t>
  </si>
  <si>
    <t>Guide to This File</t>
  </si>
  <si>
    <t>Data was obtained from:</t>
  </si>
  <si>
    <t>CONSOLIDATED POST EVENT DATA.xls</t>
  </si>
  <si>
    <t>CONSOLIDATED PRE EVENT DATA.xls</t>
  </si>
  <si>
    <t>Worksheets that contain Figure or Table from Final Report are identified by this tab color</t>
  </si>
  <si>
    <t>Guide to Location of Final Report Figures and Tables Found in this File</t>
  </si>
  <si>
    <t>Report Figure Or Table</t>
  </si>
  <si>
    <t>Worksheet</t>
  </si>
  <si>
    <t>Figure 9-21A</t>
  </si>
  <si>
    <t>Figure 9-21B</t>
  </si>
  <si>
    <t>Durango Comparsions</t>
  </si>
  <si>
    <t>The purpose of this file is to compare total and dissolved concentrations of metals at sampling sites on Cement Creek and Animas River sites during high flow (snowmelt) periods of the year - specifically looking at differences in historic concentrations relative to those seen in spring 2016 samples</t>
  </si>
  <si>
    <t>The file may also contain other worksheets with data or additional figures that did not make it into the report, for informational purposes.</t>
  </si>
  <si>
    <t>For graphining 9-21 B in same units as other panels on figure:</t>
  </si>
  <si>
    <t>Aluminum 2016 (mg/L)</t>
  </si>
  <si>
    <r>
      <t>Streamflow 2016 (m</t>
    </r>
    <r>
      <rPr>
        <vertAlign val="superscript"/>
        <sz val="9"/>
        <color theme="1"/>
        <rFont val="Calibri"/>
        <family val="2"/>
        <scheme val="minor"/>
      </rPr>
      <t>3</t>
    </r>
    <r>
      <rPr>
        <sz val="9"/>
        <color theme="1"/>
        <rFont val="Calibri"/>
        <family val="2"/>
        <scheme val="minor"/>
      </rPr>
      <t>/s)</t>
    </r>
  </si>
  <si>
    <r>
      <t>Streamflow 2014 (m</t>
    </r>
    <r>
      <rPr>
        <vertAlign val="superscript"/>
        <sz val="9"/>
        <color theme="1"/>
        <rFont val="Calibri"/>
        <family val="2"/>
        <scheme val="minor"/>
      </rPr>
      <t>3</t>
    </r>
    <r>
      <rPr>
        <sz val="9"/>
        <color theme="1"/>
        <rFont val="Calibri"/>
        <family val="2"/>
        <scheme val="minor"/>
      </rPr>
      <t>/s)</t>
    </r>
  </si>
  <si>
    <t>Aluminum 2014 (mg/L)</t>
  </si>
  <si>
    <t>in ug/L,  changed to mg/L in Final printed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</si>
</sst>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m/d/yy\ h:mm;@"/>
  </numFmts>
  <fonts count="13" x14ac:knownFonts="1">
    <font>
      <sz val="11"/>
      <color theme="1"/>
      <name val="Calibri"/>
      <family val="2"/>
      <scheme val="minor"/>
    </font>
    <font>
      <sz val="9"/>
      <color theme="1"/>
      <name val="Calibri"/>
      <family val="2"/>
      <scheme val="minor"/>
    </font>
    <font>
      <sz val="8"/>
      <color theme="1"/>
      <name val="Calibri"/>
      <family val="2"/>
      <scheme val="minor"/>
    </font>
    <font>
      <b/>
      <sz val="18"/>
      <color theme="1"/>
      <name val="Calibri"/>
      <family val="2"/>
      <scheme val="minor"/>
    </font>
    <font>
      <b/>
      <sz val="11"/>
      <color theme="1"/>
      <name val="Calibri"/>
      <family val="2"/>
      <scheme val="minor"/>
    </font>
    <font>
      <b/>
      <sz val="9"/>
      <color theme="1"/>
      <name val="Calibri"/>
      <family val="2"/>
      <scheme val="minor"/>
    </font>
    <font>
      <b/>
      <sz val="14"/>
      <color theme="1"/>
      <name val="Calibri"/>
      <family val="2"/>
      <scheme val="minor"/>
    </font>
    <font>
      <b/>
      <sz val="12"/>
      <color rgb="FF0033CC"/>
      <name val="Calibri"/>
      <family val="2"/>
      <scheme val="minor"/>
    </font>
    <font>
      <b/>
      <sz val="14"/>
      <color rgb="FF0033CC"/>
      <name val="Calibri"/>
      <family val="2"/>
      <scheme val="minor"/>
    </font>
    <font>
      <vertAlign val="superscript"/>
      <sz val="9"/>
      <color theme="1"/>
      <name val="Calibri"/>
      <family val="2"/>
      <scheme val="minor"/>
    </font>
    <font>
      <sz val="9"/>
      <color rgb="FF0033CC"/>
      <name val="Calibri"/>
      <family val="2"/>
      <scheme val="minor"/>
    </font>
    <font>
      <sz val="11"/>
      <color theme="0"/>
      <name val="Calibri"/>
      <family val="2"/>
      <scheme val="minor"/>
    </font>
    <font>
      <b/>
      <sz val="10"/>
      <color theme="1"/>
      <name val="Calibri"/>
      <family val="2"/>
      <scheme val="minor"/>
    </font>
  </fonts>
  <fills count="11">
    <fill>
      <patternFill patternType="none"/>
    </fill>
    <fill>
      <patternFill patternType="gray125"/>
    </fill>
    <fill>
      <patternFill patternType="solid">
        <fgColor theme="5" tint="0.59999389629810485"/>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theme="5" tint="-0.249977111117893"/>
        <bgColor indexed="64"/>
      </patternFill>
    </fill>
    <fill>
      <patternFill patternType="solid">
        <fgColor theme="5" tint="0.79998168889431442"/>
        <bgColor indexed="64"/>
      </patternFill>
    </fill>
  </fills>
  <borders count="10">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77">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1" fontId="2" fillId="0" borderId="0" xfId="0" applyNumberFormat="1" applyFont="1" applyAlignment="1">
      <alignment horizontal="center" vertical="center"/>
    </xf>
    <xf numFmtId="14" fontId="2" fillId="0" borderId="0" xfId="0" applyNumberFormat="1" applyFont="1" applyAlignment="1">
      <alignment horizontal="center" vertical="center"/>
    </xf>
    <xf numFmtId="14" fontId="1" fillId="0" borderId="0" xfId="0" applyNumberFormat="1" applyFont="1" applyFill="1" applyAlignment="1">
      <alignment horizontal="center" vertical="center"/>
    </xf>
    <xf numFmtId="0" fontId="1" fillId="0" borderId="0" xfId="0" applyFont="1" applyFill="1" applyAlignment="1">
      <alignment horizontal="center" vertical="center"/>
    </xf>
    <xf numFmtId="0" fontId="1" fillId="0" borderId="0" xfId="0" applyFont="1" applyAlignment="1">
      <alignment horizontal="center"/>
    </xf>
    <xf numFmtId="1" fontId="1" fillId="0" borderId="0" xfId="0" applyNumberFormat="1" applyFont="1" applyFill="1" applyAlignment="1">
      <alignment horizontal="center" vertical="center"/>
    </xf>
    <xf numFmtId="0" fontId="2" fillId="0" borderId="0" xfId="0" applyFont="1" applyAlignment="1">
      <alignment horizontal="center"/>
    </xf>
    <xf numFmtId="14" fontId="2" fillId="0" borderId="0" xfId="0" applyNumberFormat="1" applyFont="1" applyAlignment="1">
      <alignment horizontal="center"/>
    </xf>
    <xf numFmtId="14" fontId="1" fillId="0" borderId="0" xfId="0" applyNumberFormat="1" applyFont="1" applyAlignment="1">
      <alignment horizontal="center" vertical="center"/>
    </xf>
    <xf numFmtId="164" fontId="1" fillId="0" borderId="0" xfId="0" applyNumberFormat="1" applyFont="1" applyAlignment="1">
      <alignment horizontal="center" vertical="center"/>
    </xf>
    <xf numFmtId="2" fontId="1" fillId="0" borderId="0" xfId="0" applyNumberFormat="1" applyFont="1" applyAlignment="1">
      <alignment horizontal="center" vertical="center"/>
    </xf>
    <xf numFmtId="164" fontId="2" fillId="0" borderId="0" xfId="0" applyNumberFormat="1" applyFont="1" applyAlignment="1">
      <alignment horizontal="center" vertical="center"/>
    </xf>
    <xf numFmtId="0" fontId="2" fillId="3" borderId="0" xfId="0" applyFont="1" applyFill="1" applyAlignment="1">
      <alignment horizontal="center" vertical="center"/>
    </xf>
    <xf numFmtId="14" fontId="2" fillId="3" borderId="0" xfId="0" applyNumberFormat="1" applyFont="1" applyFill="1" applyAlignment="1">
      <alignment horizontal="center" vertical="center"/>
    </xf>
    <xf numFmtId="1" fontId="2" fillId="3" borderId="0" xfId="0" applyNumberFormat="1" applyFont="1" applyFill="1" applyAlignment="1">
      <alignment horizontal="center" vertical="center"/>
    </xf>
    <xf numFmtId="0" fontId="2" fillId="2" borderId="0" xfId="0" applyFont="1" applyFill="1" applyAlignment="1">
      <alignment horizontal="center" vertical="center"/>
    </xf>
    <xf numFmtId="14" fontId="2" fillId="2" borderId="0" xfId="0" applyNumberFormat="1" applyFont="1" applyFill="1" applyAlignment="1">
      <alignment horizontal="center" vertical="center"/>
    </xf>
    <xf numFmtId="1" fontId="2" fillId="2" borderId="0" xfId="0" applyNumberFormat="1" applyFont="1" applyFill="1" applyAlignment="1">
      <alignment horizontal="center" vertical="center"/>
    </xf>
    <xf numFmtId="0" fontId="3" fillId="0" borderId="0" xfId="0" applyFont="1"/>
    <xf numFmtId="0" fontId="1" fillId="0" borderId="0" xfId="0" applyFont="1"/>
    <xf numFmtId="0" fontId="2" fillId="0" borderId="0" xfId="0" applyFont="1" applyAlignment="1">
      <alignment horizontal="left" vertical="center"/>
    </xf>
    <xf numFmtId="3" fontId="2" fillId="0" borderId="0" xfId="0" applyNumberFormat="1" applyFont="1" applyAlignment="1">
      <alignment horizontal="center" vertical="center"/>
    </xf>
    <xf numFmtId="3" fontId="2" fillId="6" borderId="0" xfId="0" applyNumberFormat="1" applyFont="1" applyFill="1" applyAlignment="1">
      <alignment horizontal="center" vertical="center"/>
    </xf>
    <xf numFmtId="0" fontId="2" fillId="6" borderId="0" xfId="0" applyFont="1" applyFill="1" applyAlignment="1">
      <alignment horizontal="center" vertical="center"/>
    </xf>
    <xf numFmtId="16" fontId="2" fillId="0" borderId="0" xfId="0" applyNumberFormat="1" applyFont="1" applyAlignment="1">
      <alignment horizontal="center" vertical="center"/>
    </xf>
    <xf numFmtId="0" fontId="2" fillId="0" borderId="0" xfId="0" applyFont="1" applyFill="1" applyAlignment="1">
      <alignment horizontal="center" vertical="center"/>
    </xf>
    <xf numFmtId="164" fontId="1" fillId="0" borderId="0" xfId="0" applyNumberFormat="1" applyFont="1" applyFill="1" applyAlignment="1">
      <alignment horizontal="center" vertical="center"/>
    </xf>
    <xf numFmtId="0" fontId="0" fillId="7" borderId="0" xfId="0" applyFill="1"/>
    <xf numFmtId="0" fontId="4" fillId="7" borderId="0" xfId="0" applyFont="1" applyFill="1"/>
    <xf numFmtId="0" fontId="0" fillId="8" borderId="0" xfId="0" applyFill="1"/>
    <xf numFmtId="0" fontId="5" fillId="0" borderId="0" xfId="0" applyFont="1"/>
    <xf numFmtId="0" fontId="1" fillId="4" borderId="0" xfId="0" applyFont="1" applyFill="1"/>
    <xf numFmtId="0" fontId="5" fillId="4" borderId="0" xfId="0" applyFont="1" applyFill="1"/>
    <xf numFmtId="0" fontId="1" fillId="5" borderId="0" xfId="0" applyFont="1" applyFill="1"/>
    <xf numFmtId="0" fontId="5" fillId="5" borderId="0" xfId="0" applyFont="1" applyFill="1"/>
    <xf numFmtId="1" fontId="1" fillId="0" borderId="0" xfId="0" applyNumberFormat="1"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right"/>
    </xf>
    <xf numFmtId="0" fontId="6" fillId="0" borderId="0" xfId="0" applyFont="1"/>
    <xf numFmtId="0" fontId="8" fillId="0" borderId="0" xfId="0" applyFont="1"/>
    <xf numFmtId="0" fontId="1" fillId="0" borderId="0" xfId="0" applyFont="1" applyAlignment="1">
      <alignment horizontal="center" vertical="center" wrapText="1"/>
    </xf>
    <xf numFmtId="165" fontId="1" fillId="0" borderId="0" xfId="0" applyNumberFormat="1" applyFont="1" applyAlignment="1">
      <alignment horizontal="center" vertical="center"/>
    </xf>
    <xf numFmtId="165" fontId="1" fillId="0" borderId="0" xfId="0" applyNumberFormat="1" applyFont="1"/>
    <xf numFmtId="14" fontId="1" fillId="0" borderId="0" xfId="0" applyNumberFormat="1" applyFont="1" applyAlignment="1">
      <alignment horizontal="center" vertical="center" wrapText="1"/>
    </xf>
    <xf numFmtId="0" fontId="10" fillId="0" borderId="0" xfId="0" applyFont="1" applyFill="1"/>
    <xf numFmtId="165" fontId="1" fillId="0" borderId="0" xfId="0" applyNumberFormat="1" applyFont="1" applyFill="1" applyAlignment="1">
      <alignment horizontal="center" vertical="center"/>
    </xf>
    <xf numFmtId="0" fontId="4" fillId="0" borderId="0" xfId="0" applyFont="1"/>
    <xf numFmtId="0" fontId="0" fillId="0" borderId="0" xfId="0" applyAlignment="1">
      <alignment wrapText="1"/>
    </xf>
    <xf numFmtId="0" fontId="6" fillId="0" borderId="0" xfId="0" applyFont="1" applyAlignment="1">
      <alignment wrapText="1"/>
    </xf>
    <xf numFmtId="0" fontId="11" fillId="9" borderId="0" xfId="0" applyFont="1" applyFill="1" applyAlignment="1">
      <alignment wrapText="1"/>
    </xf>
    <xf numFmtId="0" fontId="0" fillId="0" borderId="0" xfId="0" applyAlignment="1"/>
    <xf numFmtId="0" fontId="4" fillId="0" borderId="1" xfId="0" applyFont="1" applyBorder="1" applyAlignment="1">
      <alignment horizontal="center"/>
    </xf>
    <xf numFmtId="0" fontId="7" fillId="0" borderId="0" xfId="0" applyFont="1" applyAlignment="1">
      <alignment horizontal="center"/>
    </xf>
    <xf numFmtId="164" fontId="1" fillId="10" borderId="0" xfId="0" applyNumberFormat="1" applyFont="1" applyFill="1" applyAlignment="1">
      <alignment horizontal="center" vertical="center"/>
    </xf>
    <xf numFmtId="0" fontId="1" fillId="10" borderId="0" xfId="0" applyFont="1" applyFill="1" applyAlignment="1">
      <alignment horizontal="center" vertical="center"/>
    </xf>
    <xf numFmtId="164" fontId="1" fillId="2" borderId="0" xfId="0" applyNumberFormat="1" applyFont="1" applyFill="1" applyAlignment="1">
      <alignment horizontal="center" vertical="center"/>
    </xf>
    <xf numFmtId="0" fontId="1" fillId="2" borderId="0" xfId="0" applyFont="1" applyFill="1" applyAlignment="1">
      <alignment horizontal="center" vertical="center"/>
    </xf>
    <xf numFmtId="0" fontId="1" fillId="0" borderId="2" xfId="0" applyFont="1" applyBorder="1"/>
    <xf numFmtId="0" fontId="1" fillId="0" borderId="3" xfId="0" applyFont="1" applyBorder="1"/>
    <xf numFmtId="0" fontId="1" fillId="0" borderId="4" xfId="0" applyFont="1" applyBorder="1"/>
    <xf numFmtId="0" fontId="1" fillId="0" borderId="5" xfId="0" applyFont="1" applyBorder="1"/>
    <xf numFmtId="0" fontId="1" fillId="0" borderId="0" xfId="0" applyFont="1" applyBorder="1"/>
    <xf numFmtId="0" fontId="1" fillId="0" borderId="6" xfId="0" applyFont="1" applyBorder="1"/>
    <xf numFmtId="14" fontId="1" fillId="0" borderId="0" xfId="0" applyNumberFormat="1" applyFont="1" applyBorder="1" applyAlignment="1">
      <alignment horizontal="center" vertical="center" wrapText="1"/>
    </xf>
    <xf numFmtId="0" fontId="1" fillId="0" borderId="0" xfId="0" applyFont="1" applyBorder="1" applyAlignment="1">
      <alignment horizontal="center" vertical="center" wrapText="1"/>
    </xf>
    <xf numFmtId="2" fontId="1" fillId="10" borderId="0" xfId="0" applyNumberFormat="1" applyFont="1" applyFill="1" applyBorder="1" applyAlignment="1">
      <alignment horizontal="center"/>
    </xf>
    <xf numFmtId="164" fontId="1" fillId="2" borderId="0" xfId="0" applyNumberFormat="1" applyFont="1" applyFill="1" applyBorder="1" applyAlignment="1">
      <alignment horizontal="center"/>
    </xf>
    <xf numFmtId="0" fontId="1" fillId="2" borderId="0" xfId="0" applyFont="1" applyFill="1" applyBorder="1" applyAlignment="1">
      <alignment horizontal="center"/>
    </xf>
    <xf numFmtId="0" fontId="1" fillId="0" borderId="7" xfId="0" applyFont="1" applyBorder="1"/>
    <xf numFmtId="0" fontId="1" fillId="0" borderId="8" xfId="0" applyFont="1" applyBorder="1"/>
    <xf numFmtId="0" fontId="1" fillId="0" borderId="9" xfId="0" applyFont="1" applyBorder="1"/>
    <xf numFmtId="0" fontId="12" fillId="0" borderId="5" xfId="0" applyFont="1" applyBorder="1"/>
    <xf numFmtId="0" fontId="4" fillId="0" borderId="0" xfId="0" applyFont="1" applyAlignment="1">
      <alignment horizontal="center" vertical="center"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colors>
    <mruColors>
      <color rgb="FFA22700"/>
      <color rgb="FFEB564B"/>
      <color rgb="FF9DB6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Metal Load Estimates for GKM Release </a:t>
            </a:r>
            <a:br>
              <a:rPr lang="en-US" sz="1200"/>
            </a:br>
            <a:r>
              <a:rPr lang="en-US" sz="1200"/>
              <a:t>Snowmelt 2016 at Durango (RK 93-100)</a:t>
            </a:r>
          </a:p>
        </c:rich>
      </c:tx>
      <c:layout>
        <c:manualLayout>
          <c:xMode val="edge"/>
          <c:yMode val="edge"/>
          <c:x val="0.31521097182155056"/>
          <c:y val="2.2233849936047573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6556943295064677"/>
          <c:y val="0.13930555555555557"/>
          <c:w val="0.8038749379005814"/>
          <c:h val="0.62474123145794913"/>
        </c:manualLayout>
      </c:layout>
      <c:barChart>
        <c:barDir val="col"/>
        <c:grouping val="clustered"/>
        <c:varyColors val="0"/>
        <c:ser>
          <c:idx val="0"/>
          <c:order val="0"/>
          <c:tx>
            <c:v>Snowmelt 2016</c:v>
          </c:tx>
          <c:spPr>
            <a:solidFill>
              <a:schemeClr val="accent2">
                <a:lumMod val="75000"/>
              </a:schemeClr>
            </a:solidFill>
            <a:ln>
              <a:noFill/>
            </a:ln>
            <a:effectLst/>
          </c:spPr>
          <c:invertIfNegative val="0"/>
          <c:dLbls>
            <c:dLbl>
              <c:idx val="4"/>
              <c:layout>
                <c:manualLayout>
                  <c:x val="-8.3594580109197011E-3"/>
                  <c:y val="-6.5924984634807334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ABD-40E5-92E0-CE3F4C531A33}"/>
                </c:ext>
              </c:extLst>
            </c:dLbl>
            <c:numFmt formatCode="#,##0" sourceLinked="0"/>
            <c:spPr>
              <a:noFill/>
              <a:ln>
                <a:noFill/>
              </a:ln>
              <a:effectLst/>
            </c:spPr>
            <c:txPr>
              <a:bodyPr rot="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'Spring 2016 Data'!$W$10:$W$16</c:f>
              <c:strCache>
                <c:ptCount val="7"/>
                <c:pt idx="0">
                  <c:v>Aluminum</c:v>
                </c:pt>
                <c:pt idx="1">
                  <c:v>Cadmium</c:v>
                </c:pt>
                <c:pt idx="2">
                  <c:v>Copper</c:v>
                </c:pt>
                <c:pt idx="3">
                  <c:v>Iron</c:v>
                </c:pt>
                <c:pt idx="4">
                  <c:v>Lead</c:v>
                </c:pt>
                <c:pt idx="5">
                  <c:v>Manganese</c:v>
                </c:pt>
                <c:pt idx="6">
                  <c:v>Zinc</c:v>
                </c:pt>
              </c:strCache>
            </c:strRef>
          </c:cat>
          <c:val>
            <c:numRef>
              <c:f>'Spring 2016 Data'!$X$10:$X$16</c:f>
              <c:numCache>
                <c:formatCode>#,##0</c:formatCode>
                <c:ptCount val="7"/>
                <c:pt idx="0">
                  <c:v>730000</c:v>
                </c:pt>
                <c:pt idx="1">
                  <c:v>200</c:v>
                </c:pt>
                <c:pt idx="2">
                  <c:v>9500</c:v>
                </c:pt>
                <c:pt idx="3">
                  <c:v>1300000</c:v>
                </c:pt>
                <c:pt idx="4">
                  <c:v>12300</c:v>
                </c:pt>
                <c:pt idx="5">
                  <c:v>140000</c:v>
                </c:pt>
                <c:pt idx="6">
                  <c:v>68000</c:v>
                </c:pt>
              </c:numCache>
            </c:numRef>
          </c:val>
          <c:extLst>
            <c:ext xmlns:c16="http://schemas.microsoft.com/office/drawing/2014/chart" uri="{C3380CC4-5D6E-409C-BE32-E72D297353CC}">
              <c16:uniqueId val="{00000001-3ABD-40E5-92E0-CE3F4C531A33}"/>
            </c:ext>
          </c:extLst>
        </c:ser>
        <c:ser>
          <c:idx val="1"/>
          <c:order val="1"/>
          <c:tx>
            <c:v>GKM Deposits</c:v>
          </c:tx>
          <c:spPr>
            <a:pattFill prst="shingle">
              <a:fgClr>
                <a:schemeClr val="accent2">
                  <a:lumMod val="75000"/>
                </a:schemeClr>
              </a:fgClr>
              <a:bgClr>
                <a:schemeClr val="bg1"/>
              </a:bgClr>
            </a:pattFill>
            <a:ln>
              <a:solidFill>
                <a:schemeClr val="lt1">
                  <a:lumMod val="50000"/>
                </a:schemeClr>
              </a:solidFill>
            </a:ln>
            <a:effectLst/>
          </c:spPr>
          <c:invertIfNegative val="0"/>
          <c:dLbls>
            <c:dLbl>
              <c:idx val="0"/>
              <c:layout>
                <c:manualLayout>
                  <c:x val="3.8802366121552113E-2"/>
                  <c:y val="-1.648124615870168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ABD-40E5-92E0-CE3F4C531A33}"/>
                </c:ext>
              </c:extLst>
            </c:dLbl>
            <c:dLbl>
              <c:idx val="2"/>
              <c:layout>
                <c:manualLayout>
                  <c:x val="3.1347967540948589E-2"/>
                  <c:y val="-2.636999385392269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ABD-40E5-92E0-CE3F4C531A33}"/>
                </c:ext>
              </c:extLst>
            </c:dLbl>
            <c:dLbl>
              <c:idx val="3"/>
              <c:layout>
                <c:manualLayout>
                  <c:x val="4.2801083240948709E-2"/>
                  <c:y val="-9.88874769522100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ABD-40E5-92E0-CE3F4C531A33}"/>
                </c:ext>
              </c:extLst>
            </c:dLbl>
            <c:dLbl>
              <c:idx val="4"/>
              <c:layout>
                <c:manualLayout>
                  <c:x val="5.7265564772991532E-3"/>
                  <c:y val="-1.0662664891951441E-1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ABD-40E5-92E0-CE3F4C531A33}"/>
                </c:ext>
              </c:extLst>
            </c:dLbl>
            <c:dLbl>
              <c:idx val="5"/>
              <c:layout>
                <c:manualLayout>
                  <c:x val="2.2988509530028966E-2"/>
                  <c:y val="-9.8887476952211305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ABD-40E5-92E0-CE3F4C531A33}"/>
                </c:ext>
              </c:extLst>
            </c:dLbl>
            <c:dLbl>
              <c:idx val="6"/>
              <c:layout>
                <c:manualLayout>
                  <c:x val="2.0898645027298907E-2"/>
                  <c:y val="3.296249231740336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3ABD-40E5-92E0-CE3F4C531A33}"/>
                </c:ext>
              </c:extLst>
            </c:dLbl>
            <c:numFmt formatCode="#,##0" sourceLinked="0"/>
            <c:spPr>
              <a:noFill/>
              <a:ln>
                <a:noFill/>
              </a:ln>
              <a:effectLst/>
            </c:spPr>
            <c:txPr>
              <a:bodyPr rot="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'Spring 2016 Data'!$Y$10:$Y$16</c:f>
              <c:numCache>
                <c:formatCode>#,##0</c:formatCode>
                <c:ptCount val="7"/>
                <c:pt idx="0">
                  <c:v>31400</c:v>
                </c:pt>
                <c:pt idx="1">
                  <c:v>6</c:v>
                </c:pt>
                <c:pt idx="2">
                  <c:v>1400</c:v>
                </c:pt>
                <c:pt idx="3">
                  <c:v>370000</c:v>
                </c:pt>
                <c:pt idx="4">
                  <c:v>6800</c:v>
                </c:pt>
                <c:pt idx="5">
                  <c:v>2700</c:v>
                </c:pt>
                <c:pt idx="6">
                  <c:v>1400</c:v>
                </c:pt>
              </c:numCache>
            </c:numRef>
          </c:val>
          <c:extLst>
            <c:ext xmlns:c16="http://schemas.microsoft.com/office/drawing/2014/chart" uri="{C3380CC4-5D6E-409C-BE32-E72D297353CC}">
              <c16:uniqueId val="{00000008-3ABD-40E5-92E0-CE3F4C531A33}"/>
            </c:ext>
          </c:extLst>
        </c:ser>
        <c:dLbls>
          <c:showLegendKey val="0"/>
          <c:showVal val="0"/>
          <c:showCatName val="0"/>
          <c:showSerName val="0"/>
          <c:showPercent val="0"/>
          <c:showBubbleSize val="0"/>
        </c:dLbls>
        <c:gapWidth val="219"/>
        <c:overlap val="-27"/>
        <c:axId val="1618525112"/>
        <c:axId val="1618523544"/>
      </c:barChart>
      <c:catAx>
        <c:axId val="1618525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618523544"/>
        <c:crosses val="autoZero"/>
        <c:auto val="1"/>
        <c:lblAlgn val="ctr"/>
        <c:lblOffset val="100"/>
        <c:noMultiLvlLbl val="0"/>
      </c:catAx>
      <c:valAx>
        <c:axId val="1618523544"/>
        <c:scaling>
          <c:logBase val="10"/>
          <c:orientation val="minMax"/>
          <c:min val="10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sz="1200"/>
                  <a:t>Summed</a:t>
                </a:r>
                <a:r>
                  <a:rPr lang="en-US" sz="1200" baseline="0"/>
                  <a:t> Metals Mass</a:t>
                </a:r>
                <a:r>
                  <a:rPr lang="en-US" sz="1200"/>
                  <a:t>  (kg)</a:t>
                </a:r>
              </a:p>
            </c:rich>
          </c:tx>
          <c:layout>
            <c:manualLayout>
              <c:xMode val="edge"/>
              <c:yMode val="edge"/>
              <c:x val="9.3632511972702084E-3"/>
              <c:y val="0.23296539924585971"/>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a:solidFill>
              <a:schemeClr val="lt1">
                <a:lumMod val="50000"/>
              </a:schemeClr>
            </a:solidFill>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618525112"/>
        <c:crosses val="autoZero"/>
        <c:crossBetween val="between"/>
      </c:valAx>
      <c:spPr>
        <a:noFill/>
        <a:ln>
          <a:noFill/>
        </a:ln>
        <a:effectLst/>
      </c:spPr>
    </c:plotArea>
    <c:legend>
      <c:legendPos val="r"/>
      <c:layout>
        <c:manualLayout>
          <c:xMode val="edge"/>
          <c:yMode val="edge"/>
          <c:x val="0.68660293183306298"/>
          <c:y val="0.15729234148934404"/>
          <c:w val="0.25697072659322956"/>
          <c:h val="0.1192499655959075"/>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1" i="0" u="none" strike="noStrike" kern="1200" spc="0" baseline="0">
                <a:solidFill>
                  <a:schemeClr val="tx1">
                    <a:lumMod val="65000"/>
                    <a:lumOff val="35000"/>
                  </a:schemeClr>
                </a:solidFill>
                <a:latin typeface="+mn-lt"/>
                <a:ea typeface="+mn-ea"/>
                <a:cs typeface="+mn-cs"/>
              </a:defRPr>
            </a:pPr>
            <a:r>
              <a:rPr lang="en-US" sz="1050"/>
              <a:t>Iron--Animas River at Durango (RK 94)</a:t>
            </a:r>
          </a:p>
        </c:rich>
      </c:tx>
      <c:layout>
        <c:manualLayout>
          <c:xMode val="edge"/>
          <c:yMode val="edge"/>
          <c:x val="0.24610847852163276"/>
          <c:y val="4.8585465848008609E-2"/>
        </c:manualLayout>
      </c:layout>
      <c:overlay val="0"/>
      <c:spPr>
        <a:noFill/>
        <a:ln>
          <a:noFill/>
        </a:ln>
        <a:effectLst/>
      </c:spPr>
      <c:txPr>
        <a:bodyPr rot="0" spcFirstLastPara="1" vertOverflow="ellipsis" vert="horz" wrap="square" anchor="ctr" anchorCtr="1"/>
        <a:lstStyle/>
        <a:p>
          <a:pPr>
            <a:defRPr sz="105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7303937007874018"/>
          <c:y val="0.19224591717701953"/>
          <c:w val="0.77107174103237097"/>
          <c:h val="0.60218321668124808"/>
        </c:manualLayout>
      </c:layout>
      <c:scatterChart>
        <c:scatterStyle val="smoothMarker"/>
        <c:varyColors val="0"/>
        <c:ser>
          <c:idx val="0"/>
          <c:order val="0"/>
          <c:tx>
            <c:strRef>
              <c:f>'Durango Comparisons'!$L$25</c:f>
              <c:strCache>
                <c:ptCount val="1"/>
                <c:pt idx="0">
                  <c:v>2014</c:v>
                </c:pt>
              </c:strCache>
            </c:strRef>
          </c:tx>
          <c:spPr>
            <a:ln w="22225" cap="rnd">
              <a:solidFill>
                <a:schemeClr val="tx2">
                  <a:lumMod val="60000"/>
                  <a:lumOff val="40000"/>
                </a:schemeClr>
              </a:solidFill>
              <a:prstDash val="sysDash"/>
              <a:round/>
            </a:ln>
            <a:effectLst/>
          </c:spPr>
          <c:marker>
            <c:symbol val="triangle"/>
            <c:size val="8"/>
            <c:spPr>
              <a:solidFill>
                <a:schemeClr val="accent1"/>
              </a:solidFill>
              <a:ln w="9525">
                <a:solidFill>
                  <a:schemeClr val="accent1"/>
                </a:solidFill>
              </a:ln>
              <a:effectLst/>
            </c:spPr>
          </c:marker>
          <c:xVal>
            <c:numRef>
              <c:f>'Durango Comparisons'!$O$25:$O$28</c:f>
              <c:numCache>
                <c:formatCode>0.0</c:formatCode>
                <c:ptCount val="4"/>
                <c:pt idx="0">
                  <c:v>22.795185</c:v>
                </c:pt>
                <c:pt idx="1">
                  <c:v>22.795185</c:v>
                </c:pt>
                <c:pt idx="2">
                  <c:v>110.43629999999999</c:v>
                </c:pt>
                <c:pt idx="3">
                  <c:v>110.43629999999999</c:v>
                </c:pt>
              </c:numCache>
            </c:numRef>
          </c:xVal>
          <c:yVal>
            <c:numRef>
              <c:f>'Durango Comparisons'!$S$25:$S$28</c:f>
              <c:numCache>
                <c:formatCode>General</c:formatCode>
                <c:ptCount val="4"/>
                <c:pt idx="0">
                  <c:v>701</c:v>
                </c:pt>
                <c:pt idx="1">
                  <c:v>754</c:v>
                </c:pt>
                <c:pt idx="2">
                  <c:v>3361</c:v>
                </c:pt>
                <c:pt idx="3">
                  <c:v>2492</c:v>
                </c:pt>
              </c:numCache>
            </c:numRef>
          </c:yVal>
          <c:smooth val="1"/>
          <c:extLst>
            <c:ext xmlns:c16="http://schemas.microsoft.com/office/drawing/2014/chart" uri="{C3380CC4-5D6E-409C-BE32-E72D297353CC}">
              <c16:uniqueId val="{00000000-9DAA-4A4E-9070-41D702303C6B}"/>
            </c:ext>
          </c:extLst>
        </c:ser>
        <c:ser>
          <c:idx val="1"/>
          <c:order val="1"/>
          <c:tx>
            <c:strRef>
              <c:f>'Durango Comparisons'!$L$32</c:f>
              <c:strCache>
                <c:ptCount val="1"/>
                <c:pt idx="0">
                  <c:v>2016</c:v>
                </c:pt>
              </c:strCache>
            </c:strRef>
          </c:tx>
          <c:spPr>
            <a:ln w="25400" cap="rnd">
              <a:solidFill>
                <a:schemeClr val="accent2">
                  <a:lumMod val="75000"/>
                </a:schemeClr>
              </a:solidFill>
              <a:round/>
              <a:headEnd type="none"/>
              <a:tailEnd type="none"/>
            </a:ln>
            <a:effectLst/>
          </c:spPr>
          <c:marker>
            <c:symbol val="circle"/>
            <c:size val="6"/>
            <c:spPr>
              <a:solidFill>
                <a:srgbClr val="A22700"/>
              </a:solidFill>
              <a:ln w="9525">
                <a:solidFill>
                  <a:schemeClr val="accent2"/>
                </a:solidFill>
              </a:ln>
              <a:effectLst/>
            </c:spPr>
          </c:marker>
          <c:xVal>
            <c:numRef>
              <c:f>'Durango Comparisons'!$O$32:$O$42</c:f>
              <c:numCache>
                <c:formatCode>0.0</c:formatCode>
                <c:ptCount val="11"/>
                <c:pt idx="0">
                  <c:v>19.057340999999997</c:v>
                </c:pt>
                <c:pt idx="1">
                  <c:v>40.776479999999999</c:v>
                </c:pt>
                <c:pt idx="2">
                  <c:v>48.988409999999995</c:v>
                </c:pt>
                <c:pt idx="3">
                  <c:v>72.491519999999994</c:v>
                </c:pt>
                <c:pt idx="4">
                  <c:v>73.341029999999989</c:v>
                </c:pt>
                <c:pt idx="5">
                  <c:v>144.69987</c:v>
                </c:pt>
                <c:pt idx="6">
                  <c:v>144.69987</c:v>
                </c:pt>
                <c:pt idx="7">
                  <c:v>121.76309999999999</c:v>
                </c:pt>
                <c:pt idx="8">
                  <c:v>121.76309999999999</c:v>
                </c:pt>
                <c:pt idx="9">
                  <c:v>121.76309999999999</c:v>
                </c:pt>
                <c:pt idx="10">
                  <c:v>77.871749999999992</c:v>
                </c:pt>
              </c:numCache>
            </c:numRef>
          </c:xVal>
          <c:yVal>
            <c:numRef>
              <c:f>'Durango Comparisons'!$S$32:$S$42</c:f>
              <c:numCache>
                <c:formatCode>General</c:formatCode>
                <c:ptCount val="11"/>
                <c:pt idx="0">
                  <c:v>630</c:v>
                </c:pt>
                <c:pt idx="1">
                  <c:v>2000</c:v>
                </c:pt>
                <c:pt idx="2">
                  <c:v>2100</c:v>
                </c:pt>
                <c:pt idx="3">
                  <c:v>2500</c:v>
                </c:pt>
                <c:pt idx="4">
                  <c:v>6300</c:v>
                </c:pt>
                <c:pt idx="5">
                  <c:v>8000</c:v>
                </c:pt>
                <c:pt idx="6">
                  <c:v>8800</c:v>
                </c:pt>
                <c:pt idx="7">
                  <c:v>4600</c:v>
                </c:pt>
                <c:pt idx="8">
                  <c:v>4200</c:v>
                </c:pt>
                <c:pt idx="9">
                  <c:v>4900</c:v>
                </c:pt>
                <c:pt idx="10">
                  <c:v>1400</c:v>
                </c:pt>
              </c:numCache>
            </c:numRef>
          </c:yVal>
          <c:smooth val="1"/>
          <c:extLst>
            <c:ext xmlns:c16="http://schemas.microsoft.com/office/drawing/2014/chart" uri="{C3380CC4-5D6E-409C-BE32-E72D297353CC}">
              <c16:uniqueId val="{00000001-9DAA-4A4E-9070-41D702303C6B}"/>
            </c:ext>
          </c:extLst>
        </c:ser>
        <c:dLbls>
          <c:showLegendKey val="0"/>
          <c:showVal val="0"/>
          <c:showCatName val="0"/>
          <c:showSerName val="0"/>
          <c:showPercent val="0"/>
          <c:showBubbleSize val="0"/>
        </c:dLbls>
        <c:axId val="1295185608"/>
        <c:axId val="1295186784"/>
      </c:scatterChart>
      <c:valAx>
        <c:axId val="1295185608"/>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a:t>Streamflow (m</a:t>
                </a:r>
                <a:r>
                  <a:rPr lang="en-US" baseline="30000"/>
                  <a:t>3</a:t>
                </a:r>
                <a:r>
                  <a:rPr lang="en-US"/>
                  <a:t>/s)</a:t>
                </a:r>
              </a:p>
            </c:rich>
          </c:tx>
          <c:layout>
            <c:manualLayout>
              <c:xMode val="edge"/>
              <c:yMode val="edge"/>
              <c:x val="0.46679046369203847"/>
              <c:y val="0.88081115875884775"/>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en-US"/>
          </a:p>
        </c:txPr>
        <c:crossAx val="1295186784"/>
        <c:crosses val="autoZero"/>
        <c:crossBetween val="midCat"/>
      </c:valAx>
      <c:valAx>
        <c:axId val="1295186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a:t>Total Concentration (ug/L)</a:t>
                </a:r>
              </a:p>
            </c:rich>
          </c:tx>
          <c:layout>
            <c:manualLayout>
              <c:xMode val="edge"/>
              <c:yMode val="edge"/>
              <c:x val="1.3448771392263745E-3"/>
              <c:y val="0.11161560193378604"/>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en-US"/>
          </a:p>
        </c:txPr>
        <c:crossAx val="1295185608"/>
        <c:crosses val="autoZero"/>
        <c:crossBetween val="midCat"/>
        <c:majorUnit val="2000"/>
        <c:minorUnit val="1000"/>
      </c:valAx>
      <c:spPr>
        <a:noFill/>
        <a:ln>
          <a:noFill/>
        </a:ln>
        <a:effectLst/>
      </c:spPr>
    </c:plotArea>
    <c:legend>
      <c:legendPos val="t"/>
      <c:layout>
        <c:manualLayout>
          <c:xMode val="edge"/>
          <c:yMode val="edge"/>
          <c:x val="0.30559995625546804"/>
          <c:y val="0.19384259259259262"/>
          <c:w val="0.37213320209973755"/>
          <c:h val="9.4923811606882472E-2"/>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1" i="0" u="none" strike="noStrike" kern="1200" spc="0" baseline="0">
                <a:solidFill>
                  <a:schemeClr val="tx1">
                    <a:lumMod val="65000"/>
                    <a:lumOff val="35000"/>
                  </a:schemeClr>
                </a:solidFill>
                <a:latin typeface="+mn-lt"/>
                <a:ea typeface="+mn-ea"/>
                <a:cs typeface="+mn-cs"/>
              </a:defRPr>
            </a:pPr>
            <a:r>
              <a:rPr lang="en-US" sz="1050"/>
              <a:t>Copper--Animas River at Durango (RK 94)</a:t>
            </a:r>
          </a:p>
        </c:rich>
      </c:tx>
      <c:layout>
        <c:manualLayout>
          <c:xMode val="edge"/>
          <c:yMode val="edge"/>
          <c:x val="0.24115855236405312"/>
          <c:y val="4.3219973847355105E-2"/>
        </c:manualLayout>
      </c:layout>
      <c:overlay val="0"/>
      <c:spPr>
        <a:noFill/>
        <a:ln>
          <a:noFill/>
        </a:ln>
        <a:effectLst/>
      </c:spPr>
      <c:txPr>
        <a:bodyPr rot="0" spcFirstLastPara="1" vertOverflow="ellipsis" vert="horz" wrap="square" anchor="ctr" anchorCtr="1"/>
        <a:lstStyle/>
        <a:p>
          <a:pPr>
            <a:defRPr sz="105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7303937007874018"/>
          <c:y val="0.17063614549511089"/>
          <c:w val="0.77107174103237097"/>
          <c:h val="0.6237931190557785"/>
        </c:manualLayout>
      </c:layout>
      <c:scatterChart>
        <c:scatterStyle val="smoothMarker"/>
        <c:varyColors val="0"/>
        <c:ser>
          <c:idx val="0"/>
          <c:order val="0"/>
          <c:tx>
            <c:strRef>
              <c:f>'Durango Comparisons'!$L$25</c:f>
              <c:strCache>
                <c:ptCount val="1"/>
                <c:pt idx="0">
                  <c:v>2014</c:v>
                </c:pt>
              </c:strCache>
            </c:strRef>
          </c:tx>
          <c:spPr>
            <a:ln w="22225" cap="rnd">
              <a:solidFill>
                <a:schemeClr val="tx2">
                  <a:lumMod val="60000"/>
                  <a:lumOff val="40000"/>
                </a:schemeClr>
              </a:solidFill>
              <a:prstDash val="sysDash"/>
              <a:round/>
            </a:ln>
            <a:effectLst/>
          </c:spPr>
          <c:marker>
            <c:symbol val="triangle"/>
            <c:size val="8"/>
            <c:spPr>
              <a:solidFill>
                <a:schemeClr val="accent1"/>
              </a:solidFill>
              <a:ln w="9525">
                <a:solidFill>
                  <a:schemeClr val="accent1"/>
                </a:solidFill>
              </a:ln>
              <a:effectLst/>
            </c:spPr>
          </c:marker>
          <c:xVal>
            <c:numRef>
              <c:f>'Durango Comparisons'!$N$25:$N$28</c:f>
              <c:numCache>
                <c:formatCode>0</c:formatCode>
                <c:ptCount val="4"/>
                <c:pt idx="0">
                  <c:v>805</c:v>
                </c:pt>
                <c:pt idx="1">
                  <c:v>805</c:v>
                </c:pt>
                <c:pt idx="2">
                  <c:v>3900</c:v>
                </c:pt>
                <c:pt idx="3">
                  <c:v>3900</c:v>
                </c:pt>
              </c:numCache>
            </c:numRef>
          </c:xVal>
          <c:yVal>
            <c:numRef>
              <c:f>'Durango Comparisons'!$R$25:$R$28</c:f>
              <c:numCache>
                <c:formatCode>General</c:formatCode>
                <c:ptCount val="4"/>
                <c:pt idx="0">
                  <c:v>5.6</c:v>
                </c:pt>
                <c:pt idx="1">
                  <c:v>5.8</c:v>
                </c:pt>
                <c:pt idx="2">
                  <c:v>20.6</c:v>
                </c:pt>
                <c:pt idx="3">
                  <c:v>18.399999999999999</c:v>
                </c:pt>
              </c:numCache>
            </c:numRef>
          </c:yVal>
          <c:smooth val="1"/>
          <c:extLst>
            <c:ext xmlns:c16="http://schemas.microsoft.com/office/drawing/2014/chart" uri="{C3380CC4-5D6E-409C-BE32-E72D297353CC}">
              <c16:uniqueId val="{00000000-0F22-4375-B172-3A82FBA9EF20}"/>
            </c:ext>
          </c:extLst>
        </c:ser>
        <c:ser>
          <c:idx val="1"/>
          <c:order val="1"/>
          <c:tx>
            <c:strRef>
              <c:f>'Durango Comparisons'!$L$32</c:f>
              <c:strCache>
                <c:ptCount val="1"/>
                <c:pt idx="0">
                  <c:v>2016</c:v>
                </c:pt>
              </c:strCache>
            </c:strRef>
          </c:tx>
          <c:spPr>
            <a:ln w="25400" cap="rnd">
              <a:solidFill>
                <a:schemeClr val="accent2">
                  <a:lumMod val="75000"/>
                </a:schemeClr>
              </a:solidFill>
              <a:round/>
              <a:headEnd type="none"/>
              <a:tailEnd type="none"/>
            </a:ln>
            <a:effectLst/>
          </c:spPr>
          <c:marker>
            <c:symbol val="circle"/>
            <c:size val="6"/>
            <c:spPr>
              <a:solidFill>
                <a:srgbClr val="A22700"/>
              </a:solidFill>
              <a:ln w="9525">
                <a:solidFill>
                  <a:schemeClr val="accent2"/>
                </a:solidFill>
              </a:ln>
              <a:effectLst/>
            </c:spPr>
          </c:marker>
          <c:xVal>
            <c:numRef>
              <c:f>'Durango Comparisons'!$N$32:$N$42</c:f>
              <c:numCache>
                <c:formatCode>0</c:formatCode>
                <c:ptCount val="11"/>
                <c:pt idx="0">
                  <c:v>673</c:v>
                </c:pt>
                <c:pt idx="1">
                  <c:v>1440</c:v>
                </c:pt>
                <c:pt idx="2">
                  <c:v>1730</c:v>
                </c:pt>
                <c:pt idx="3">
                  <c:v>2560</c:v>
                </c:pt>
                <c:pt idx="4">
                  <c:v>2590</c:v>
                </c:pt>
                <c:pt idx="5">
                  <c:v>5110</c:v>
                </c:pt>
                <c:pt idx="6">
                  <c:v>5110</c:v>
                </c:pt>
                <c:pt idx="7">
                  <c:v>4300</c:v>
                </c:pt>
                <c:pt idx="8">
                  <c:v>4300</c:v>
                </c:pt>
                <c:pt idx="9">
                  <c:v>4300</c:v>
                </c:pt>
                <c:pt idx="10">
                  <c:v>2750</c:v>
                </c:pt>
              </c:numCache>
            </c:numRef>
          </c:xVal>
          <c:yVal>
            <c:numRef>
              <c:f>'Durango Comparisons'!$R$32:$R$42</c:f>
              <c:numCache>
                <c:formatCode>General</c:formatCode>
                <c:ptCount val="11"/>
                <c:pt idx="0">
                  <c:v>28</c:v>
                </c:pt>
                <c:pt idx="1">
                  <c:v>20</c:v>
                </c:pt>
                <c:pt idx="2">
                  <c:v>10</c:v>
                </c:pt>
                <c:pt idx="3">
                  <c:v>29</c:v>
                </c:pt>
                <c:pt idx="4">
                  <c:v>43</c:v>
                </c:pt>
                <c:pt idx="5">
                  <c:v>36</c:v>
                </c:pt>
                <c:pt idx="6">
                  <c:v>53</c:v>
                </c:pt>
                <c:pt idx="7">
                  <c:v>25</c:v>
                </c:pt>
                <c:pt idx="8">
                  <c:v>22</c:v>
                </c:pt>
                <c:pt idx="9">
                  <c:v>27</c:v>
                </c:pt>
                <c:pt idx="10">
                  <c:v>17</c:v>
                </c:pt>
              </c:numCache>
            </c:numRef>
          </c:yVal>
          <c:smooth val="1"/>
          <c:extLst>
            <c:ext xmlns:c16="http://schemas.microsoft.com/office/drawing/2014/chart" uri="{C3380CC4-5D6E-409C-BE32-E72D297353CC}">
              <c16:uniqueId val="{00000001-0F22-4375-B172-3A82FBA9EF20}"/>
            </c:ext>
          </c:extLst>
        </c:ser>
        <c:dLbls>
          <c:showLegendKey val="0"/>
          <c:showVal val="0"/>
          <c:showCatName val="0"/>
          <c:showSerName val="0"/>
          <c:showPercent val="0"/>
          <c:showBubbleSize val="0"/>
        </c:dLbls>
        <c:axId val="1295182864"/>
        <c:axId val="1295173848"/>
      </c:scatterChart>
      <c:valAx>
        <c:axId val="1295182864"/>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a:t>Discharge (cfs)</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en-US"/>
          </a:p>
        </c:txPr>
        <c:crossAx val="1295173848"/>
        <c:crosses val="autoZero"/>
        <c:crossBetween val="midCat"/>
      </c:valAx>
      <c:valAx>
        <c:axId val="12951738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a:t>Total Concentration (ug/L)</a:t>
                </a:r>
              </a:p>
            </c:rich>
          </c:tx>
          <c:layout>
            <c:manualLayout>
              <c:xMode val="edge"/>
              <c:yMode val="edge"/>
              <c:x val="1.9444444444444445E-2"/>
              <c:y val="0.17600187581058532"/>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en-US"/>
          </a:p>
        </c:txPr>
        <c:crossAx val="1295182864"/>
        <c:crosses val="autoZero"/>
        <c:crossBetween val="midCat"/>
        <c:minorUnit val="5"/>
      </c:valAx>
      <c:spPr>
        <a:noFill/>
        <a:ln>
          <a:noFill/>
        </a:ln>
        <a:effectLst/>
      </c:spPr>
    </c:plotArea>
    <c:legend>
      <c:legendPos val="t"/>
      <c:layout>
        <c:manualLayout>
          <c:xMode val="edge"/>
          <c:yMode val="edge"/>
          <c:x val="0.30559995625546804"/>
          <c:y val="0.21545243210481127"/>
          <c:w val="0.37213320209973755"/>
          <c:h val="9.4923811606882472E-2"/>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pPr>
      <a:endParaRPr lang="en-US"/>
    </a:p>
  </c:txPr>
  <c:printSettings>
    <c:headerFooter/>
    <c:pageMargins b="0.75" l="0.7" r="0.7" t="0.75" header="0.3" footer="0.3"/>
    <c:pageSetup orientation="portrait"/>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1" i="0" u="none" strike="noStrike" kern="1200" spc="0" baseline="0">
                <a:solidFill>
                  <a:schemeClr val="tx1">
                    <a:lumMod val="65000"/>
                    <a:lumOff val="35000"/>
                  </a:schemeClr>
                </a:solidFill>
                <a:latin typeface="+mn-lt"/>
                <a:ea typeface="+mn-ea"/>
                <a:cs typeface="+mn-cs"/>
              </a:defRPr>
            </a:pPr>
            <a:r>
              <a:rPr lang="en-US" sz="1050"/>
              <a:t>Lead--Animas</a:t>
            </a:r>
            <a:r>
              <a:rPr lang="en-US" sz="1050" baseline="0"/>
              <a:t> River at Durango (RK 94)</a:t>
            </a:r>
            <a:endParaRPr lang="en-US" sz="1050"/>
          </a:p>
        </c:rich>
      </c:tx>
      <c:layout>
        <c:manualLayout>
          <c:xMode val="edge"/>
          <c:yMode val="edge"/>
          <c:x val="0.23732186702468647"/>
          <c:y val="3.7811026217751682E-2"/>
        </c:manualLayout>
      </c:layout>
      <c:overlay val="0"/>
      <c:spPr>
        <a:noFill/>
        <a:ln>
          <a:noFill/>
        </a:ln>
        <a:effectLst/>
      </c:spPr>
      <c:txPr>
        <a:bodyPr rot="0" spcFirstLastPara="1" vertOverflow="ellipsis" vert="horz" wrap="square" anchor="ctr" anchorCtr="1"/>
        <a:lstStyle/>
        <a:p>
          <a:pPr>
            <a:defRPr sz="105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7303937007874018"/>
          <c:y val="0.17928012025334333"/>
          <c:w val="0.77107174103237097"/>
          <c:h val="0.61514914429754608"/>
        </c:manualLayout>
      </c:layout>
      <c:scatterChart>
        <c:scatterStyle val="smoothMarker"/>
        <c:varyColors val="0"/>
        <c:ser>
          <c:idx val="0"/>
          <c:order val="0"/>
          <c:tx>
            <c:strRef>
              <c:f>'Durango Comparisons'!$L$25</c:f>
              <c:strCache>
                <c:ptCount val="1"/>
                <c:pt idx="0">
                  <c:v>2014</c:v>
                </c:pt>
              </c:strCache>
            </c:strRef>
          </c:tx>
          <c:spPr>
            <a:ln w="22225" cap="rnd">
              <a:solidFill>
                <a:schemeClr val="tx2">
                  <a:lumMod val="60000"/>
                  <a:lumOff val="40000"/>
                </a:schemeClr>
              </a:solidFill>
              <a:prstDash val="sysDash"/>
              <a:round/>
            </a:ln>
            <a:effectLst/>
          </c:spPr>
          <c:marker>
            <c:symbol val="triangle"/>
            <c:size val="8"/>
            <c:spPr>
              <a:solidFill>
                <a:schemeClr val="accent1"/>
              </a:solidFill>
              <a:ln w="9525">
                <a:solidFill>
                  <a:schemeClr val="accent1"/>
                </a:solidFill>
              </a:ln>
              <a:effectLst/>
            </c:spPr>
          </c:marker>
          <c:xVal>
            <c:numRef>
              <c:f>'Durango Comparisons'!$N$25:$N$28</c:f>
              <c:numCache>
                <c:formatCode>0</c:formatCode>
                <c:ptCount val="4"/>
                <c:pt idx="0">
                  <c:v>805</c:v>
                </c:pt>
                <c:pt idx="1">
                  <c:v>805</c:v>
                </c:pt>
                <c:pt idx="2">
                  <c:v>3900</c:v>
                </c:pt>
                <c:pt idx="3">
                  <c:v>3900</c:v>
                </c:pt>
              </c:numCache>
            </c:numRef>
          </c:xVal>
          <c:yVal>
            <c:numRef>
              <c:f>'Durango Comparisons'!$T$25:$T$28</c:f>
              <c:numCache>
                <c:formatCode>General</c:formatCode>
                <c:ptCount val="4"/>
                <c:pt idx="0">
                  <c:v>7</c:v>
                </c:pt>
                <c:pt idx="1">
                  <c:v>6.1</c:v>
                </c:pt>
                <c:pt idx="2">
                  <c:v>53</c:v>
                </c:pt>
                <c:pt idx="3">
                  <c:v>47.2</c:v>
                </c:pt>
              </c:numCache>
            </c:numRef>
          </c:yVal>
          <c:smooth val="1"/>
          <c:extLst>
            <c:ext xmlns:c16="http://schemas.microsoft.com/office/drawing/2014/chart" uri="{C3380CC4-5D6E-409C-BE32-E72D297353CC}">
              <c16:uniqueId val="{00000000-B5D3-4D74-AD51-62F21532D5FB}"/>
            </c:ext>
          </c:extLst>
        </c:ser>
        <c:ser>
          <c:idx val="1"/>
          <c:order val="1"/>
          <c:tx>
            <c:strRef>
              <c:f>'Durango Comparisons'!$L$32</c:f>
              <c:strCache>
                <c:ptCount val="1"/>
                <c:pt idx="0">
                  <c:v>2016</c:v>
                </c:pt>
              </c:strCache>
            </c:strRef>
          </c:tx>
          <c:spPr>
            <a:ln w="25400" cap="rnd">
              <a:solidFill>
                <a:schemeClr val="accent2">
                  <a:lumMod val="75000"/>
                </a:schemeClr>
              </a:solidFill>
              <a:round/>
              <a:headEnd type="none"/>
              <a:tailEnd type="none"/>
            </a:ln>
            <a:effectLst/>
          </c:spPr>
          <c:marker>
            <c:symbol val="circle"/>
            <c:size val="6"/>
            <c:spPr>
              <a:solidFill>
                <a:srgbClr val="A22700"/>
              </a:solidFill>
              <a:ln w="9525">
                <a:solidFill>
                  <a:schemeClr val="accent2"/>
                </a:solidFill>
              </a:ln>
              <a:effectLst/>
            </c:spPr>
          </c:marker>
          <c:xVal>
            <c:numRef>
              <c:f>'Durango Comparisons'!$N$32:$N$42</c:f>
              <c:numCache>
                <c:formatCode>0</c:formatCode>
                <c:ptCount val="11"/>
                <c:pt idx="0">
                  <c:v>673</c:v>
                </c:pt>
                <c:pt idx="1">
                  <c:v>1440</c:v>
                </c:pt>
                <c:pt idx="2">
                  <c:v>1730</c:v>
                </c:pt>
                <c:pt idx="3">
                  <c:v>2560</c:v>
                </c:pt>
                <c:pt idx="4">
                  <c:v>2590</c:v>
                </c:pt>
                <c:pt idx="5">
                  <c:v>5110</c:v>
                </c:pt>
                <c:pt idx="6">
                  <c:v>5110</c:v>
                </c:pt>
                <c:pt idx="7">
                  <c:v>4300</c:v>
                </c:pt>
                <c:pt idx="8">
                  <c:v>4300</c:v>
                </c:pt>
                <c:pt idx="9">
                  <c:v>4300</c:v>
                </c:pt>
                <c:pt idx="10">
                  <c:v>2750</c:v>
                </c:pt>
              </c:numCache>
            </c:numRef>
          </c:xVal>
          <c:yVal>
            <c:numRef>
              <c:f>'Durango Comparisons'!$T$32:$T$42</c:f>
              <c:numCache>
                <c:formatCode>General</c:formatCode>
                <c:ptCount val="11"/>
                <c:pt idx="0">
                  <c:v>11</c:v>
                </c:pt>
                <c:pt idx="1">
                  <c:v>21</c:v>
                </c:pt>
                <c:pt idx="2">
                  <c:v>3.3</c:v>
                </c:pt>
                <c:pt idx="3">
                  <c:v>21</c:v>
                </c:pt>
                <c:pt idx="4">
                  <c:v>53</c:v>
                </c:pt>
                <c:pt idx="5">
                  <c:v>99</c:v>
                </c:pt>
                <c:pt idx="6">
                  <c:v>140</c:v>
                </c:pt>
                <c:pt idx="7">
                  <c:v>61</c:v>
                </c:pt>
                <c:pt idx="8">
                  <c:v>52</c:v>
                </c:pt>
                <c:pt idx="9">
                  <c:v>68</c:v>
                </c:pt>
                <c:pt idx="10">
                  <c:v>22</c:v>
                </c:pt>
              </c:numCache>
            </c:numRef>
          </c:yVal>
          <c:smooth val="1"/>
          <c:extLst>
            <c:ext xmlns:c16="http://schemas.microsoft.com/office/drawing/2014/chart" uri="{C3380CC4-5D6E-409C-BE32-E72D297353CC}">
              <c16:uniqueId val="{00000001-B5D3-4D74-AD51-62F21532D5FB}"/>
            </c:ext>
          </c:extLst>
        </c:ser>
        <c:dLbls>
          <c:showLegendKey val="0"/>
          <c:showVal val="0"/>
          <c:showCatName val="0"/>
          <c:showSerName val="0"/>
          <c:showPercent val="0"/>
          <c:showBubbleSize val="0"/>
        </c:dLbls>
        <c:axId val="1295173456"/>
        <c:axId val="1295178944"/>
      </c:scatterChart>
      <c:valAx>
        <c:axId val="1295173456"/>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a:t>Discharge (cfs)</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en-US"/>
          </a:p>
        </c:txPr>
        <c:crossAx val="1295178944"/>
        <c:crosses val="autoZero"/>
        <c:crossBetween val="midCat"/>
      </c:valAx>
      <c:valAx>
        <c:axId val="12951789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a:t>Total Concentration (ug/L)</a:t>
                </a:r>
              </a:p>
            </c:rich>
          </c:tx>
          <c:layout>
            <c:manualLayout>
              <c:xMode val="edge"/>
              <c:yMode val="edge"/>
              <c:x val="1.9444444444444445E-2"/>
              <c:y val="0.17600187581058532"/>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en-US"/>
          </a:p>
        </c:txPr>
        <c:crossAx val="1295173456"/>
        <c:crosses val="autoZero"/>
        <c:crossBetween val="midCat"/>
        <c:minorUnit val="10"/>
      </c:valAx>
      <c:spPr>
        <a:noFill/>
        <a:ln>
          <a:noFill/>
        </a:ln>
        <a:effectLst/>
      </c:spPr>
    </c:plotArea>
    <c:legend>
      <c:legendPos val="t"/>
      <c:layout>
        <c:manualLayout>
          <c:xMode val="edge"/>
          <c:yMode val="edge"/>
          <c:x val="0.30559995625546804"/>
          <c:y val="0.19384259259259262"/>
          <c:w val="0.37213320209973755"/>
          <c:h val="9.4923811606882472E-2"/>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pPr>
      <a:endParaRPr lang="en-US"/>
    </a:p>
  </c:txPr>
  <c:printSettings>
    <c:headerFooter/>
    <c:pageMargins b="0.75" l="0.7" r="0.7" t="0.75" header="0.3" footer="0.3"/>
    <c:pageSetup orientation="portrait"/>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chemeClr val="tx1">
                    <a:lumMod val="65000"/>
                    <a:lumOff val="35000"/>
                  </a:schemeClr>
                </a:solidFill>
                <a:latin typeface="+mn-lt"/>
                <a:ea typeface="+mn-ea"/>
                <a:cs typeface="+mn-cs"/>
              </a:defRPr>
            </a:pPr>
            <a:r>
              <a:rPr lang="en-US" sz="1300"/>
              <a:t> </a:t>
            </a:r>
            <a:r>
              <a:rPr lang="en-US" sz="1050"/>
              <a:t>Zinc--Animas River at Durango (RK 94)</a:t>
            </a:r>
          </a:p>
        </c:rich>
      </c:tx>
      <c:layout>
        <c:manualLayout>
          <c:xMode val="edge"/>
          <c:yMode val="edge"/>
          <c:x val="0.22905445743767155"/>
          <c:y val="4.8585465848008609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7303937007874018"/>
          <c:y val="0.17928012025334333"/>
          <c:w val="0.77107174103237097"/>
          <c:h val="0.61514914429754608"/>
        </c:manualLayout>
      </c:layout>
      <c:scatterChart>
        <c:scatterStyle val="smoothMarker"/>
        <c:varyColors val="0"/>
        <c:ser>
          <c:idx val="0"/>
          <c:order val="0"/>
          <c:tx>
            <c:strRef>
              <c:f>'Durango Comparisons'!$L$25</c:f>
              <c:strCache>
                <c:ptCount val="1"/>
                <c:pt idx="0">
                  <c:v>2014</c:v>
                </c:pt>
              </c:strCache>
            </c:strRef>
          </c:tx>
          <c:spPr>
            <a:ln w="22225" cap="rnd">
              <a:solidFill>
                <a:schemeClr val="tx2">
                  <a:lumMod val="60000"/>
                  <a:lumOff val="40000"/>
                </a:schemeClr>
              </a:solidFill>
              <a:prstDash val="sysDash"/>
              <a:round/>
            </a:ln>
            <a:effectLst/>
          </c:spPr>
          <c:marker>
            <c:symbol val="triangle"/>
            <c:size val="8"/>
            <c:spPr>
              <a:solidFill>
                <a:schemeClr val="accent1"/>
              </a:solidFill>
              <a:ln w="9525">
                <a:solidFill>
                  <a:schemeClr val="accent1"/>
                </a:solidFill>
              </a:ln>
              <a:effectLst/>
            </c:spPr>
          </c:marker>
          <c:xVal>
            <c:numRef>
              <c:f>'Durango Comparisons'!$N$25:$N$28</c:f>
              <c:numCache>
                <c:formatCode>0</c:formatCode>
                <c:ptCount val="4"/>
                <c:pt idx="0">
                  <c:v>805</c:v>
                </c:pt>
                <c:pt idx="1">
                  <c:v>805</c:v>
                </c:pt>
                <c:pt idx="2">
                  <c:v>3900</c:v>
                </c:pt>
                <c:pt idx="3">
                  <c:v>3900</c:v>
                </c:pt>
              </c:numCache>
            </c:numRef>
          </c:xVal>
          <c:yVal>
            <c:numRef>
              <c:f>'Durango Comparisons'!$V$25:$V$28</c:f>
              <c:numCache>
                <c:formatCode>General</c:formatCode>
                <c:ptCount val="4"/>
                <c:pt idx="0">
                  <c:v>97.4</c:v>
                </c:pt>
                <c:pt idx="1">
                  <c:v>102.4</c:v>
                </c:pt>
                <c:pt idx="2">
                  <c:v>202.4</c:v>
                </c:pt>
                <c:pt idx="3">
                  <c:v>174.7</c:v>
                </c:pt>
              </c:numCache>
            </c:numRef>
          </c:yVal>
          <c:smooth val="1"/>
          <c:extLst>
            <c:ext xmlns:c16="http://schemas.microsoft.com/office/drawing/2014/chart" uri="{C3380CC4-5D6E-409C-BE32-E72D297353CC}">
              <c16:uniqueId val="{00000000-C90C-4510-B883-E9A9B87BC201}"/>
            </c:ext>
          </c:extLst>
        </c:ser>
        <c:ser>
          <c:idx val="1"/>
          <c:order val="1"/>
          <c:tx>
            <c:strRef>
              <c:f>'Durango Comparisons'!$L$32</c:f>
              <c:strCache>
                <c:ptCount val="1"/>
                <c:pt idx="0">
                  <c:v>2016</c:v>
                </c:pt>
              </c:strCache>
            </c:strRef>
          </c:tx>
          <c:spPr>
            <a:ln w="25400" cap="rnd">
              <a:solidFill>
                <a:schemeClr val="accent2">
                  <a:lumMod val="75000"/>
                </a:schemeClr>
              </a:solidFill>
              <a:round/>
              <a:headEnd type="none"/>
              <a:tailEnd type="none"/>
            </a:ln>
            <a:effectLst/>
          </c:spPr>
          <c:marker>
            <c:symbol val="circle"/>
            <c:size val="6"/>
            <c:spPr>
              <a:solidFill>
                <a:srgbClr val="A22700"/>
              </a:solidFill>
              <a:ln w="9525">
                <a:solidFill>
                  <a:schemeClr val="accent2"/>
                </a:solidFill>
              </a:ln>
              <a:effectLst/>
            </c:spPr>
          </c:marker>
          <c:xVal>
            <c:numRef>
              <c:f>'Durango Comparisons'!$N$32:$N$42</c:f>
              <c:numCache>
                <c:formatCode>0</c:formatCode>
                <c:ptCount val="11"/>
                <c:pt idx="0">
                  <c:v>673</c:v>
                </c:pt>
                <c:pt idx="1">
                  <c:v>1440</c:v>
                </c:pt>
                <c:pt idx="2">
                  <c:v>1730</c:v>
                </c:pt>
                <c:pt idx="3">
                  <c:v>2560</c:v>
                </c:pt>
                <c:pt idx="4">
                  <c:v>2590</c:v>
                </c:pt>
                <c:pt idx="5">
                  <c:v>5110</c:v>
                </c:pt>
                <c:pt idx="6">
                  <c:v>5110</c:v>
                </c:pt>
                <c:pt idx="7">
                  <c:v>4300</c:v>
                </c:pt>
                <c:pt idx="8">
                  <c:v>4300</c:v>
                </c:pt>
                <c:pt idx="9">
                  <c:v>4300</c:v>
                </c:pt>
                <c:pt idx="10">
                  <c:v>2750</c:v>
                </c:pt>
              </c:numCache>
            </c:numRef>
          </c:xVal>
          <c:yVal>
            <c:numRef>
              <c:f>'Durango Comparisons'!$V$32:$V$42</c:f>
              <c:numCache>
                <c:formatCode>General</c:formatCode>
                <c:ptCount val="11"/>
                <c:pt idx="0">
                  <c:v>89</c:v>
                </c:pt>
                <c:pt idx="1">
                  <c:v>170</c:v>
                </c:pt>
                <c:pt idx="2">
                  <c:v>95</c:v>
                </c:pt>
                <c:pt idx="3">
                  <c:v>140</c:v>
                </c:pt>
                <c:pt idx="4">
                  <c:v>240</c:v>
                </c:pt>
                <c:pt idx="5">
                  <c:v>280</c:v>
                </c:pt>
                <c:pt idx="6">
                  <c:v>390</c:v>
                </c:pt>
                <c:pt idx="7">
                  <c:v>230</c:v>
                </c:pt>
                <c:pt idx="8">
                  <c:v>190</c:v>
                </c:pt>
                <c:pt idx="9">
                  <c:v>230</c:v>
                </c:pt>
                <c:pt idx="10">
                  <c:v>87</c:v>
                </c:pt>
              </c:numCache>
            </c:numRef>
          </c:yVal>
          <c:smooth val="1"/>
          <c:extLst>
            <c:ext xmlns:c16="http://schemas.microsoft.com/office/drawing/2014/chart" uri="{C3380CC4-5D6E-409C-BE32-E72D297353CC}">
              <c16:uniqueId val="{00000001-C90C-4510-B883-E9A9B87BC201}"/>
            </c:ext>
          </c:extLst>
        </c:ser>
        <c:dLbls>
          <c:showLegendKey val="0"/>
          <c:showVal val="0"/>
          <c:showCatName val="0"/>
          <c:showSerName val="0"/>
          <c:showPercent val="0"/>
          <c:showBubbleSize val="0"/>
        </c:dLbls>
        <c:axId val="1295181688"/>
        <c:axId val="1295180120"/>
      </c:scatterChart>
      <c:valAx>
        <c:axId val="1295181688"/>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a:t>Discharge (cfs)</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en-US"/>
          </a:p>
        </c:txPr>
        <c:crossAx val="1295180120"/>
        <c:crosses val="autoZero"/>
        <c:crossBetween val="midCat"/>
      </c:valAx>
      <c:valAx>
        <c:axId val="12951801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a:t>Total Concentration (ug/L)</a:t>
                </a:r>
              </a:p>
            </c:rich>
          </c:tx>
          <c:layout>
            <c:manualLayout>
              <c:xMode val="edge"/>
              <c:yMode val="edge"/>
              <c:x val="1.9444444444444445E-2"/>
              <c:y val="0.17600187581058532"/>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en-US"/>
          </a:p>
        </c:txPr>
        <c:crossAx val="1295181688"/>
        <c:crosses val="autoZero"/>
        <c:crossBetween val="midCat"/>
        <c:minorUnit val="10"/>
      </c:valAx>
      <c:spPr>
        <a:noFill/>
        <a:ln>
          <a:noFill/>
        </a:ln>
        <a:effectLst/>
      </c:spPr>
    </c:plotArea>
    <c:legend>
      <c:legendPos val="t"/>
      <c:layout>
        <c:manualLayout>
          <c:xMode val="edge"/>
          <c:yMode val="edge"/>
          <c:x val="0.30559995625546804"/>
          <c:y val="0.19384259259259262"/>
          <c:w val="0.37213320209973755"/>
          <c:h val="9.4923811606882472E-2"/>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pPr>
      <a:endParaRPr lang="en-US"/>
    </a:p>
  </c:txPr>
  <c:printSettings>
    <c:headerFooter/>
    <c:pageMargins b="0.75" l="0.7" r="0.7" t="0.75" header="0.3" footer="0.3"/>
    <c:pageSetup orientation="portrait"/>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Iron--Animas River at Durango (RK 94)</a:t>
            </a:r>
          </a:p>
        </c:rich>
      </c:tx>
      <c:layout>
        <c:manualLayout>
          <c:xMode val="edge"/>
          <c:yMode val="edge"/>
          <c:x val="0.19322849516331705"/>
          <c:y val="2.2287031990550772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420490285739777"/>
          <c:y val="0.19224591717701953"/>
          <c:w val="0.78990638918010603"/>
          <c:h val="0.60218321668124808"/>
        </c:manualLayout>
      </c:layout>
      <c:scatterChart>
        <c:scatterStyle val="smoothMarker"/>
        <c:varyColors val="0"/>
        <c:ser>
          <c:idx val="0"/>
          <c:order val="0"/>
          <c:tx>
            <c:strRef>
              <c:f>'Durango Comparisons'!$L$25</c:f>
              <c:strCache>
                <c:ptCount val="1"/>
                <c:pt idx="0">
                  <c:v>2014</c:v>
                </c:pt>
              </c:strCache>
            </c:strRef>
          </c:tx>
          <c:spPr>
            <a:ln w="15875" cap="rnd">
              <a:solidFill>
                <a:schemeClr val="accent1"/>
              </a:solidFill>
              <a:prstDash val="sysDash"/>
              <a:round/>
            </a:ln>
            <a:effectLst/>
          </c:spPr>
          <c:marker>
            <c:symbol val="triangle"/>
            <c:size val="8"/>
            <c:spPr>
              <a:solidFill>
                <a:schemeClr val="accent1"/>
              </a:solidFill>
              <a:ln w="9525">
                <a:solidFill>
                  <a:schemeClr val="accent1"/>
                </a:solidFill>
              </a:ln>
              <a:effectLst/>
            </c:spPr>
          </c:marker>
          <c:xVal>
            <c:numRef>
              <c:f>'Durango Comparisons'!$R$52:$R$55</c:f>
              <c:numCache>
                <c:formatCode>0.0</c:formatCode>
                <c:ptCount val="4"/>
                <c:pt idx="0">
                  <c:v>22.795185</c:v>
                </c:pt>
                <c:pt idx="1">
                  <c:v>22.795185</c:v>
                </c:pt>
                <c:pt idx="2">
                  <c:v>110.43629999999999</c:v>
                </c:pt>
                <c:pt idx="3">
                  <c:v>110.43629999999999</c:v>
                </c:pt>
              </c:numCache>
            </c:numRef>
          </c:xVal>
          <c:yVal>
            <c:numRef>
              <c:f>'Durango Comparisons'!$S$52:$S$55</c:f>
              <c:numCache>
                <c:formatCode>General</c:formatCode>
                <c:ptCount val="4"/>
                <c:pt idx="0">
                  <c:v>0.41499999999999998</c:v>
                </c:pt>
                <c:pt idx="1">
                  <c:v>0.441</c:v>
                </c:pt>
                <c:pt idx="2">
                  <c:v>2.54</c:v>
                </c:pt>
                <c:pt idx="3">
                  <c:v>2.028</c:v>
                </c:pt>
              </c:numCache>
            </c:numRef>
          </c:yVal>
          <c:smooth val="1"/>
          <c:extLst>
            <c:ext xmlns:c16="http://schemas.microsoft.com/office/drawing/2014/chart" uri="{C3380CC4-5D6E-409C-BE32-E72D297353CC}">
              <c16:uniqueId val="{00000000-6F50-4009-81A7-01AE71D6038C}"/>
            </c:ext>
          </c:extLst>
        </c:ser>
        <c:ser>
          <c:idx val="1"/>
          <c:order val="1"/>
          <c:tx>
            <c:strRef>
              <c:f>'Durango Comparisons'!$L$32</c:f>
              <c:strCache>
                <c:ptCount val="1"/>
                <c:pt idx="0">
                  <c:v>2016</c:v>
                </c:pt>
              </c:strCache>
            </c:strRef>
          </c:tx>
          <c:spPr>
            <a:ln w="19050" cap="rnd">
              <a:solidFill>
                <a:schemeClr val="accent2"/>
              </a:solidFill>
              <a:round/>
            </a:ln>
            <a:effectLst/>
          </c:spPr>
          <c:marker>
            <c:symbol val="circle"/>
            <c:size val="6"/>
            <c:spPr>
              <a:solidFill>
                <a:srgbClr val="A22700"/>
              </a:solidFill>
              <a:ln w="9525">
                <a:solidFill>
                  <a:schemeClr val="accent2"/>
                </a:solidFill>
              </a:ln>
              <a:effectLst/>
            </c:spPr>
          </c:marker>
          <c:xVal>
            <c:numRef>
              <c:f>'Durango Comparisons'!$O$52:$O$62</c:f>
              <c:numCache>
                <c:formatCode>0.00</c:formatCode>
                <c:ptCount val="11"/>
                <c:pt idx="0">
                  <c:v>19.057340999999997</c:v>
                </c:pt>
                <c:pt idx="1">
                  <c:v>40.776479999999999</c:v>
                </c:pt>
                <c:pt idx="2">
                  <c:v>48.988409999999995</c:v>
                </c:pt>
                <c:pt idx="3">
                  <c:v>72.491519999999994</c:v>
                </c:pt>
                <c:pt idx="4">
                  <c:v>73.341029999999989</c:v>
                </c:pt>
                <c:pt idx="5">
                  <c:v>144.69987</c:v>
                </c:pt>
                <c:pt idx="6">
                  <c:v>144.69987</c:v>
                </c:pt>
                <c:pt idx="7">
                  <c:v>121.76309999999999</c:v>
                </c:pt>
                <c:pt idx="8">
                  <c:v>121.76309999999999</c:v>
                </c:pt>
                <c:pt idx="9">
                  <c:v>121.76309999999999</c:v>
                </c:pt>
                <c:pt idx="10">
                  <c:v>77.871749999999992</c:v>
                </c:pt>
              </c:numCache>
            </c:numRef>
          </c:xVal>
          <c:yVal>
            <c:numRef>
              <c:f>'Durango Comparisons'!$P$52:$P$62</c:f>
              <c:numCache>
                <c:formatCode>0.00</c:formatCode>
                <c:ptCount val="11"/>
                <c:pt idx="0">
                  <c:v>0.41</c:v>
                </c:pt>
                <c:pt idx="1">
                  <c:v>1.7</c:v>
                </c:pt>
                <c:pt idx="2">
                  <c:v>0.53</c:v>
                </c:pt>
                <c:pt idx="3">
                  <c:v>2.2999999999999998</c:v>
                </c:pt>
                <c:pt idx="4">
                  <c:v>3.2</c:v>
                </c:pt>
                <c:pt idx="5">
                  <c:v>4.4000000000000004</c:v>
                </c:pt>
                <c:pt idx="6">
                  <c:v>3.4</c:v>
                </c:pt>
                <c:pt idx="7">
                  <c:v>2.8</c:v>
                </c:pt>
                <c:pt idx="8">
                  <c:v>2.6</c:v>
                </c:pt>
                <c:pt idx="9">
                  <c:v>3</c:v>
                </c:pt>
                <c:pt idx="10">
                  <c:v>1</c:v>
                </c:pt>
              </c:numCache>
            </c:numRef>
          </c:yVal>
          <c:smooth val="1"/>
          <c:extLst>
            <c:ext xmlns:c16="http://schemas.microsoft.com/office/drawing/2014/chart" uri="{C3380CC4-5D6E-409C-BE32-E72D297353CC}">
              <c16:uniqueId val="{00000001-6F50-4009-81A7-01AE71D6038C}"/>
            </c:ext>
          </c:extLst>
        </c:ser>
        <c:dLbls>
          <c:showLegendKey val="0"/>
          <c:showVal val="0"/>
          <c:showCatName val="0"/>
          <c:showSerName val="0"/>
          <c:showPercent val="0"/>
          <c:showBubbleSize val="0"/>
        </c:dLbls>
        <c:axId val="1295185608"/>
        <c:axId val="1295186784"/>
      </c:scatterChart>
      <c:valAx>
        <c:axId val="1295185608"/>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a:t>Streamflow (m</a:t>
                </a:r>
                <a:r>
                  <a:rPr lang="en-US" baseline="30000"/>
                  <a:t>3</a:t>
                </a:r>
                <a:r>
                  <a:rPr lang="en-US"/>
                  <a:t>/s)</a:t>
                </a:r>
              </a:p>
            </c:rich>
          </c:tx>
          <c:layout>
            <c:manualLayout>
              <c:xMode val="edge"/>
              <c:yMode val="edge"/>
              <c:x val="0.38534245436515008"/>
              <c:y val="0.89154203086402284"/>
            </c:manualLayout>
          </c:layout>
          <c:overlay val="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1295186784"/>
        <c:crosses val="autoZero"/>
        <c:crossBetween val="midCat"/>
      </c:valAx>
      <c:valAx>
        <c:axId val="1295186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a:t>Total Concentration (mg/L)</a:t>
                </a:r>
              </a:p>
            </c:rich>
          </c:tx>
          <c:layout>
            <c:manualLayout>
              <c:xMode val="edge"/>
              <c:yMode val="edge"/>
              <c:x val="2.0205066434684334E-2"/>
              <c:y val="0.16463595445682658"/>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1295185608"/>
        <c:crosses val="autoZero"/>
        <c:crossBetween val="midCat"/>
      </c:valAx>
      <c:spPr>
        <a:noFill/>
        <a:ln>
          <a:noFill/>
        </a:ln>
        <a:effectLst/>
      </c:spPr>
    </c:plotArea>
    <c:legend>
      <c:legendPos val="t"/>
      <c:layout>
        <c:manualLayout>
          <c:xMode val="edge"/>
          <c:yMode val="edge"/>
          <c:x val="0.29049125233283518"/>
          <c:y val="0.11494714626263365"/>
          <c:w val="0.51188775624010174"/>
          <c:h val="9.4923811606882472E-2"/>
        </c:manualLayout>
      </c:layout>
      <c:overlay val="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050" b="1">
          <a:solidFill>
            <a:sysClr val="windowText" lastClr="000000"/>
          </a:solidFill>
        </a:defRPr>
      </a:pPr>
      <a:endParaRPr lang="en-US"/>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Aluminum in</a:t>
            </a:r>
            <a:r>
              <a:rPr lang="en-US" sz="1200" baseline="0"/>
              <a:t> the Animas River below</a:t>
            </a:r>
            <a:r>
              <a:rPr lang="en-US" sz="1200"/>
              <a:t> Silverton (RK 16.4)</a:t>
            </a:r>
          </a:p>
        </c:rich>
      </c:tx>
      <c:layout>
        <c:manualLayout>
          <c:xMode val="edge"/>
          <c:yMode val="edge"/>
          <c:x val="0.21242271031910484"/>
          <c:y val="3.5607997979844361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3371312796426763"/>
          <c:y val="0.20995566088219556"/>
          <c:w val="0.82500105907814136"/>
          <c:h val="0.62660066763499223"/>
        </c:manualLayout>
      </c:layout>
      <c:scatterChart>
        <c:scatterStyle val="lineMarker"/>
        <c:varyColors val="0"/>
        <c:ser>
          <c:idx val="0"/>
          <c:order val="0"/>
          <c:tx>
            <c:strRef>
              <c:f>'Silverton Comparisons'!$N$49</c:f>
              <c:strCache>
                <c:ptCount val="1"/>
                <c:pt idx="0">
                  <c:v>2016 Snowmelt Dissolved</c:v>
                </c:pt>
              </c:strCache>
            </c:strRef>
          </c:tx>
          <c:spPr>
            <a:ln w="25400" cap="rnd">
              <a:noFill/>
              <a:round/>
            </a:ln>
            <a:effectLst/>
          </c:spPr>
          <c:marker>
            <c:symbol val="circle"/>
            <c:size val="7"/>
            <c:spPr>
              <a:solidFill>
                <a:srgbClr val="0070C0"/>
              </a:solidFill>
              <a:ln w="9525">
                <a:solidFill>
                  <a:schemeClr val="accent1"/>
                </a:solidFill>
              </a:ln>
              <a:effectLst/>
            </c:spPr>
          </c:marker>
          <c:xVal>
            <c:numRef>
              <c:f>'Silverton Comparisons'!$C$78:$C$86</c:f>
              <c:numCache>
                <c:formatCode>0.0</c:formatCode>
                <c:ptCount val="9"/>
                <c:pt idx="0">
                  <c:v>4.7289389999999996</c:v>
                </c:pt>
                <c:pt idx="1">
                  <c:v>8.1836129999999994</c:v>
                </c:pt>
                <c:pt idx="2">
                  <c:v>10.080852</c:v>
                </c:pt>
                <c:pt idx="3">
                  <c:v>20.784678</c:v>
                </c:pt>
                <c:pt idx="4">
                  <c:v>32.281379999999999</c:v>
                </c:pt>
                <c:pt idx="5">
                  <c:v>56.917169999999999</c:v>
                </c:pt>
                <c:pt idx="6">
                  <c:v>54.085469999999994</c:v>
                </c:pt>
                <c:pt idx="7">
                  <c:v>54.085469999999994</c:v>
                </c:pt>
                <c:pt idx="8">
                  <c:v>33.414059999999999</c:v>
                </c:pt>
              </c:numCache>
            </c:numRef>
          </c:xVal>
          <c:yVal>
            <c:numRef>
              <c:f>'Silverton Comparisons'!$D$78:$D$86</c:f>
              <c:numCache>
                <c:formatCode>General</c:formatCode>
                <c:ptCount val="9"/>
                <c:pt idx="0">
                  <c:v>320</c:v>
                </c:pt>
                <c:pt idx="1">
                  <c:v>240</c:v>
                </c:pt>
                <c:pt idx="2">
                  <c:v>470</c:v>
                </c:pt>
                <c:pt idx="3">
                  <c:v>47</c:v>
                </c:pt>
                <c:pt idx="4">
                  <c:v>250</c:v>
                </c:pt>
                <c:pt idx="5">
                  <c:v>45</c:v>
                </c:pt>
                <c:pt idx="6">
                  <c:v>70</c:v>
                </c:pt>
                <c:pt idx="7">
                  <c:v>75</c:v>
                </c:pt>
                <c:pt idx="8">
                  <c:v>90</c:v>
                </c:pt>
              </c:numCache>
            </c:numRef>
          </c:yVal>
          <c:smooth val="0"/>
          <c:extLst>
            <c:ext xmlns:c16="http://schemas.microsoft.com/office/drawing/2014/chart" uri="{C3380CC4-5D6E-409C-BE32-E72D297353CC}">
              <c16:uniqueId val="{00000000-29A6-4CC3-B202-3ED602F13299}"/>
            </c:ext>
          </c:extLst>
        </c:ser>
        <c:ser>
          <c:idx val="1"/>
          <c:order val="1"/>
          <c:tx>
            <c:strRef>
              <c:f>'Silverton Comparisons'!$N$50</c:f>
              <c:strCache>
                <c:ptCount val="1"/>
                <c:pt idx="0">
                  <c:v>2016 Snowmelt Total</c:v>
                </c:pt>
              </c:strCache>
            </c:strRef>
          </c:tx>
          <c:spPr>
            <a:ln w="25400" cap="rnd">
              <a:noFill/>
              <a:round/>
            </a:ln>
            <a:effectLst/>
          </c:spPr>
          <c:marker>
            <c:symbol val="triangle"/>
            <c:size val="8"/>
            <c:spPr>
              <a:solidFill>
                <a:srgbClr val="0070C0"/>
              </a:solidFill>
              <a:ln w="9525">
                <a:noFill/>
              </a:ln>
              <a:effectLst/>
            </c:spPr>
          </c:marker>
          <c:xVal>
            <c:numRef>
              <c:f>'Silverton Comparisons'!$O$18:$O$26</c:f>
              <c:numCache>
                <c:formatCode>0.0</c:formatCode>
                <c:ptCount val="9"/>
                <c:pt idx="0">
                  <c:v>4.7289389999999996</c:v>
                </c:pt>
                <c:pt idx="1">
                  <c:v>8.1836129999999994</c:v>
                </c:pt>
                <c:pt idx="2">
                  <c:v>10.080852</c:v>
                </c:pt>
                <c:pt idx="3">
                  <c:v>20.784678</c:v>
                </c:pt>
                <c:pt idx="4">
                  <c:v>32.281379999999999</c:v>
                </c:pt>
                <c:pt idx="5">
                  <c:v>56.917169999999999</c:v>
                </c:pt>
                <c:pt idx="6">
                  <c:v>54.085469999999994</c:v>
                </c:pt>
                <c:pt idx="7">
                  <c:v>54.085469999999994</c:v>
                </c:pt>
                <c:pt idx="8">
                  <c:v>33.414059999999999</c:v>
                </c:pt>
              </c:numCache>
            </c:numRef>
          </c:xVal>
          <c:yVal>
            <c:numRef>
              <c:f>'Silverton Comparisons'!$P$18:$P$26</c:f>
              <c:numCache>
                <c:formatCode>General</c:formatCode>
                <c:ptCount val="9"/>
                <c:pt idx="0">
                  <c:v>1900</c:v>
                </c:pt>
                <c:pt idx="1">
                  <c:v>1100</c:v>
                </c:pt>
                <c:pt idx="2">
                  <c:v>1100</c:v>
                </c:pt>
                <c:pt idx="3">
                  <c:v>1300</c:v>
                </c:pt>
                <c:pt idx="4">
                  <c:v>1200</c:v>
                </c:pt>
                <c:pt idx="5">
                  <c:v>2600</c:v>
                </c:pt>
                <c:pt idx="6">
                  <c:v>1100</c:v>
                </c:pt>
                <c:pt idx="7">
                  <c:v>1100</c:v>
                </c:pt>
                <c:pt idx="8">
                  <c:v>450</c:v>
                </c:pt>
              </c:numCache>
            </c:numRef>
          </c:yVal>
          <c:smooth val="0"/>
          <c:extLst>
            <c:ext xmlns:c16="http://schemas.microsoft.com/office/drawing/2014/chart" uri="{C3380CC4-5D6E-409C-BE32-E72D297353CC}">
              <c16:uniqueId val="{00000001-29A6-4CC3-B202-3ED602F13299}"/>
            </c:ext>
          </c:extLst>
        </c:ser>
        <c:ser>
          <c:idx val="2"/>
          <c:order val="2"/>
          <c:tx>
            <c:strRef>
              <c:f>'Silverton Comparisons'!$N$47</c:f>
              <c:strCache>
                <c:ptCount val="1"/>
                <c:pt idx="0">
                  <c:v>Pre-Event Dissolved</c:v>
                </c:pt>
              </c:strCache>
            </c:strRef>
          </c:tx>
          <c:spPr>
            <a:ln w="25400" cap="rnd">
              <a:noFill/>
              <a:round/>
            </a:ln>
            <a:effectLst/>
          </c:spPr>
          <c:marker>
            <c:symbol val="circle"/>
            <c:size val="7"/>
            <c:spPr>
              <a:solidFill>
                <a:schemeClr val="bg1">
                  <a:lumMod val="65000"/>
                </a:schemeClr>
              </a:solidFill>
              <a:ln w="9525">
                <a:noFill/>
              </a:ln>
              <a:effectLst/>
            </c:spPr>
          </c:marker>
          <c:trendline>
            <c:spPr>
              <a:ln w="15875" cap="rnd">
                <a:solidFill>
                  <a:schemeClr val="tx1"/>
                </a:solidFill>
                <a:prstDash val="solid"/>
              </a:ln>
              <a:effectLst/>
            </c:spPr>
            <c:trendlineType val="exp"/>
            <c:dispRSqr val="0"/>
            <c:dispEq val="0"/>
          </c:trendline>
          <c:xVal>
            <c:numRef>
              <c:f>'Silverton Comparisons'!$C$4:$C$76</c:f>
              <c:numCache>
                <c:formatCode>0.0</c:formatCode>
                <c:ptCount val="73"/>
                <c:pt idx="0">
                  <c:v>51.82011</c:v>
                </c:pt>
                <c:pt idx="1">
                  <c:v>17.018516999999999</c:v>
                </c:pt>
                <c:pt idx="2">
                  <c:v>15.404447999999999</c:v>
                </c:pt>
                <c:pt idx="3">
                  <c:v>12.572747999999999</c:v>
                </c:pt>
                <c:pt idx="4">
                  <c:v>13.677111</c:v>
                </c:pt>
                <c:pt idx="5">
                  <c:v>17.443272</c:v>
                </c:pt>
                <c:pt idx="6">
                  <c:v>15.744251999999999</c:v>
                </c:pt>
                <c:pt idx="7">
                  <c:v>12.346212</c:v>
                </c:pt>
                <c:pt idx="8">
                  <c:v>8.5800509999999992</c:v>
                </c:pt>
                <c:pt idx="9">
                  <c:v>7.277469</c:v>
                </c:pt>
                <c:pt idx="10">
                  <c:v>6.3430079999999993</c:v>
                </c:pt>
                <c:pt idx="11">
                  <c:v>5.6350829999999998</c:v>
                </c:pt>
                <c:pt idx="12">
                  <c:v>5.2952789999999998</c:v>
                </c:pt>
                <c:pt idx="13">
                  <c:v>6.2014229999999992</c:v>
                </c:pt>
                <c:pt idx="14">
                  <c:v>10.448972999999999</c:v>
                </c:pt>
                <c:pt idx="15">
                  <c:v>18.151197</c:v>
                </c:pt>
                <c:pt idx="16">
                  <c:v>28.600169999999999</c:v>
                </c:pt>
                <c:pt idx="17">
                  <c:v>30.582359999999998</c:v>
                </c:pt>
                <c:pt idx="18">
                  <c:v>33.697229999999998</c:v>
                </c:pt>
                <c:pt idx="19">
                  <c:v>31.998209999999997</c:v>
                </c:pt>
                <c:pt idx="20">
                  <c:v>22.257161999999997</c:v>
                </c:pt>
                <c:pt idx="21">
                  <c:v>14.271768</c:v>
                </c:pt>
                <c:pt idx="22">
                  <c:v>13.705427999999999</c:v>
                </c:pt>
                <c:pt idx="23">
                  <c:v>18.519317999999998</c:v>
                </c:pt>
                <c:pt idx="24">
                  <c:v>22.880136</c:v>
                </c:pt>
                <c:pt idx="25">
                  <c:v>25.032228</c:v>
                </c:pt>
                <c:pt idx="26">
                  <c:v>26.391444</c:v>
                </c:pt>
                <c:pt idx="27">
                  <c:v>26.731247999999997</c:v>
                </c:pt>
                <c:pt idx="28">
                  <c:v>26.221541999999999</c:v>
                </c:pt>
                <c:pt idx="29">
                  <c:v>23.106672</c:v>
                </c:pt>
                <c:pt idx="30">
                  <c:v>19.312193999999998</c:v>
                </c:pt>
                <c:pt idx="31">
                  <c:v>16.452176999999999</c:v>
                </c:pt>
                <c:pt idx="32">
                  <c:v>15.687617999999999</c:v>
                </c:pt>
                <c:pt idx="33">
                  <c:v>16.763663999999999</c:v>
                </c:pt>
                <c:pt idx="34">
                  <c:v>18.122879999999999</c:v>
                </c:pt>
                <c:pt idx="35">
                  <c:v>18.037928999999998</c:v>
                </c:pt>
                <c:pt idx="36">
                  <c:v>17.981294999999999</c:v>
                </c:pt>
                <c:pt idx="37">
                  <c:v>19.142291999999998</c:v>
                </c:pt>
                <c:pt idx="38">
                  <c:v>19.397144999999998</c:v>
                </c:pt>
                <c:pt idx="39">
                  <c:v>18.264464999999998</c:v>
                </c:pt>
                <c:pt idx="40">
                  <c:v>18.207830999999999</c:v>
                </c:pt>
                <c:pt idx="41">
                  <c:v>18.179513999999998</c:v>
                </c:pt>
                <c:pt idx="42">
                  <c:v>17.075150999999998</c:v>
                </c:pt>
                <c:pt idx="43">
                  <c:v>15.800885999999998</c:v>
                </c:pt>
                <c:pt idx="44">
                  <c:v>14.554938</c:v>
                </c:pt>
                <c:pt idx="45">
                  <c:v>13.365623999999999</c:v>
                </c:pt>
                <c:pt idx="46">
                  <c:v>12.459479999999999</c:v>
                </c:pt>
                <c:pt idx="47">
                  <c:v>11.213531999999999</c:v>
                </c:pt>
                <c:pt idx="48">
                  <c:v>9.5994630000000001</c:v>
                </c:pt>
                <c:pt idx="49">
                  <c:v>8.6933189999999989</c:v>
                </c:pt>
                <c:pt idx="50">
                  <c:v>7.9853939999999994</c:v>
                </c:pt>
                <c:pt idx="51">
                  <c:v>7.5889559999999996</c:v>
                </c:pt>
                <c:pt idx="52">
                  <c:v>6.9942989999999998</c:v>
                </c:pt>
                <c:pt idx="53">
                  <c:v>6.5412269999999992</c:v>
                </c:pt>
                <c:pt idx="54">
                  <c:v>6.1164719999999999</c:v>
                </c:pt>
                <c:pt idx="55">
                  <c:v>5.7483509999999995</c:v>
                </c:pt>
                <c:pt idx="56">
                  <c:v>5.2952789999999998</c:v>
                </c:pt>
                <c:pt idx="57">
                  <c:v>4.8705239999999996</c:v>
                </c:pt>
                <c:pt idx="58">
                  <c:v>4.6156709999999999</c:v>
                </c:pt>
                <c:pt idx="59">
                  <c:v>4.559037</c:v>
                </c:pt>
                <c:pt idx="60">
                  <c:v>4.3608180000000001</c:v>
                </c:pt>
                <c:pt idx="61">
                  <c:v>4.1909159999999996</c:v>
                </c:pt>
                <c:pt idx="62">
                  <c:v>4.1059649999999994</c:v>
                </c:pt>
                <c:pt idx="63">
                  <c:v>14.385035999999999</c:v>
                </c:pt>
                <c:pt idx="64">
                  <c:v>16.905248999999998</c:v>
                </c:pt>
                <c:pt idx="65">
                  <c:v>7.1358839999999999</c:v>
                </c:pt>
                <c:pt idx="66">
                  <c:v>27.863927999999998</c:v>
                </c:pt>
                <c:pt idx="67">
                  <c:v>30.86553</c:v>
                </c:pt>
                <c:pt idx="68">
                  <c:v>58.049849999999999</c:v>
                </c:pt>
                <c:pt idx="69">
                  <c:v>47.855729999999994</c:v>
                </c:pt>
                <c:pt idx="70">
                  <c:v>25.485299999999999</c:v>
                </c:pt>
                <c:pt idx="71">
                  <c:v>41.059649999999998</c:v>
                </c:pt>
                <c:pt idx="72">
                  <c:v>55.784489999999998</c:v>
                </c:pt>
              </c:numCache>
            </c:numRef>
          </c:xVal>
          <c:yVal>
            <c:numRef>
              <c:f>'Silverton Comparisons'!$D$4:$D$76</c:f>
              <c:numCache>
                <c:formatCode>General</c:formatCode>
                <c:ptCount val="73"/>
                <c:pt idx="0">
                  <c:v>12.5</c:v>
                </c:pt>
                <c:pt idx="1">
                  <c:v>32.4</c:v>
                </c:pt>
                <c:pt idx="2">
                  <c:v>66.400000000000006</c:v>
                </c:pt>
                <c:pt idx="3">
                  <c:v>30.4</c:v>
                </c:pt>
                <c:pt idx="4">
                  <c:v>32.299999999999997</c:v>
                </c:pt>
                <c:pt idx="5">
                  <c:v>53.6</c:v>
                </c:pt>
                <c:pt idx="6">
                  <c:v>50.6</c:v>
                </c:pt>
                <c:pt idx="7">
                  <c:v>43.4</c:v>
                </c:pt>
                <c:pt idx="8">
                  <c:v>44.2</c:v>
                </c:pt>
                <c:pt idx="9">
                  <c:v>43.7</c:v>
                </c:pt>
                <c:pt idx="10">
                  <c:v>42.1</c:v>
                </c:pt>
                <c:pt idx="11">
                  <c:v>40.700000000000003</c:v>
                </c:pt>
                <c:pt idx="12">
                  <c:v>62</c:v>
                </c:pt>
                <c:pt idx="13">
                  <c:v>48.7</c:v>
                </c:pt>
                <c:pt idx="14">
                  <c:v>49.5</c:v>
                </c:pt>
                <c:pt idx="15">
                  <c:v>49.4</c:v>
                </c:pt>
                <c:pt idx="16">
                  <c:v>72.5</c:v>
                </c:pt>
                <c:pt idx="17">
                  <c:v>73.5</c:v>
                </c:pt>
                <c:pt idx="18">
                  <c:v>55.8</c:v>
                </c:pt>
                <c:pt idx="19">
                  <c:v>54.7</c:v>
                </c:pt>
                <c:pt idx="20">
                  <c:v>45.9</c:v>
                </c:pt>
                <c:pt idx="21">
                  <c:v>43</c:v>
                </c:pt>
                <c:pt idx="22">
                  <c:v>41.8</c:v>
                </c:pt>
                <c:pt idx="23">
                  <c:v>48.6</c:v>
                </c:pt>
                <c:pt idx="24">
                  <c:v>62.8</c:v>
                </c:pt>
                <c:pt idx="25">
                  <c:v>58</c:v>
                </c:pt>
                <c:pt idx="26">
                  <c:v>61.7</c:v>
                </c:pt>
                <c:pt idx="27">
                  <c:v>60</c:v>
                </c:pt>
                <c:pt idx="28">
                  <c:v>50.9</c:v>
                </c:pt>
                <c:pt idx="29">
                  <c:v>48.8</c:v>
                </c:pt>
                <c:pt idx="30">
                  <c:v>44.2</c:v>
                </c:pt>
                <c:pt idx="31">
                  <c:v>42.8</c:v>
                </c:pt>
                <c:pt idx="32">
                  <c:v>44.6</c:v>
                </c:pt>
                <c:pt idx="33">
                  <c:v>38.5</c:v>
                </c:pt>
                <c:pt idx="34">
                  <c:v>44.6</c:v>
                </c:pt>
                <c:pt idx="35">
                  <c:v>43.3</c:v>
                </c:pt>
                <c:pt idx="36">
                  <c:v>37.6</c:v>
                </c:pt>
                <c:pt idx="37">
                  <c:v>34.200000000000003</c:v>
                </c:pt>
                <c:pt idx="38">
                  <c:v>34.700000000000003</c:v>
                </c:pt>
                <c:pt idx="39">
                  <c:v>31.9</c:v>
                </c:pt>
                <c:pt idx="40">
                  <c:v>35.799999999999997</c:v>
                </c:pt>
                <c:pt idx="41">
                  <c:v>34.4</c:v>
                </c:pt>
                <c:pt idx="42">
                  <c:v>42.8</c:v>
                </c:pt>
                <c:pt idx="43">
                  <c:v>34.6</c:v>
                </c:pt>
                <c:pt idx="44">
                  <c:v>31</c:v>
                </c:pt>
                <c:pt idx="45">
                  <c:v>33.700000000000003</c:v>
                </c:pt>
                <c:pt idx="46">
                  <c:v>36.700000000000003</c:v>
                </c:pt>
                <c:pt idx="47">
                  <c:v>33.6</c:v>
                </c:pt>
                <c:pt idx="48">
                  <c:v>32.6</c:v>
                </c:pt>
                <c:pt idx="49">
                  <c:v>33.5</c:v>
                </c:pt>
                <c:pt idx="50">
                  <c:v>34.200000000000003</c:v>
                </c:pt>
                <c:pt idx="51">
                  <c:v>38.9</c:v>
                </c:pt>
                <c:pt idx="52">
                  <c:v>38.799999999999997</c:v>
                </c:pt>
                <c:pt idx="53">
                  <c:v>46</c:v>
                </c:pt>
                <c:pt idx="54">
                  <c:v>12.5</c:v>
                </c:pt>
                <c:pt idx="55">
                  <c:v>12.5</c:v>
                </c:pt>
                <c:pt idx="56">
                  <c:v>12.5</c:v>
                </c:pt>
                <c:pt idx="57">
                  <c:v>12.5</c:v>
                </c:pt>
                <c:pt idx="58">
                  <c:v>12.5</c:v>
                </c:pt>
                <c:pt idx="59">
                  <c:v>12.5</c:v>
                </c:pt>
                <c:pt idx="60">
                  <c:v>12.5</c:v>
                </c:pt>
                <c:pt idx="61">
                  <c:v>12.5</c:v>
                </c:pt>
                <c:pt idx="62">
                  <c:v>12.5</c:v>
                </c:pt>
                <c:pt idx="63">
                  <c:v>37.4</c:v>
                </c:pt>
                <c:pt idx="64">
                  <c:v>41.7</c:v>
                </c:pt>
                <c:pt idx="65">
                  <c:v>36.200000000000003</c:v>
                </c:pt>
                <c:pt idx="66">
                  <c:v>41.8</c:v>
                </c:pt>
                <c:pt idx="67">
                  <c:v>42.7</c:v>
                </c:pt>
                <c:pt idx="68">
                  <c:v>56.8</c:v>
                </c:pt>
                <c:pt idx="69">
                  <c:v>67.2</c:v>
                </c:pt>
                <c:pt idx="70">
                  <c:v>27.4</c:v>
                </c:pt>
                <c:pt idx="71">
                  <c:v>99.3</c:v>
                </c:pt>
                <c:pt idx="72">
                  <c:v>34.299999999999997</c:v>
                </c:pt>
              </c:numCache>
            </c:numRef>
          </c:yVal>
          <c:smooth val="0"/>
          <c:extLst>
            <c:ext xmlns:c16="http://schemas.microsoft.com/office/drawing/2014/chart" uri="{C3380CC4-5D6E-409C-BE32-E72D297353CC}">
              <c16:uniqueId val="{00000002-29A6-4CC3-B202-3ED602F13299}"/>
            </c:ext>
          </c:extLst>
        </c:ser>
        <c:ser>
          <c:idx val="3"/>
          <c:order val="3"/>
          <c:tx>
            <c:strRef>
              <c:f>'Silverton Comparisons'!$N$48</c:f>
              <c:strCache>
                <c:ptCount val="1"/>
                <c:pt idx="0">
                  <c:v>Pre-Event Total</c:v>
                </c:pt>
              </c:strCache>
            </c:strRef>
          </c:tx>
          <c:spPr>
            <a:ln w="25400" cap="rnd">
              <a:noFill/>
              <a:round/>
            </a:ln>
            <a:effectLst/>
          </c:spPr>
          <c:marker>
            <c:symbol val="triangle"/>
            <c:size val="8"/>
            <c:spPr>
              <a:solidFill>
                <a:schemeClr val="bg1">
                  <a:lumMod val="65000"/>
                </a:schemeClr>
              </a:solidFill>
              <a:ln w="9525">
                <a:noFill/>
              </a:ln>
              <a:effectLst/>
            </c:spPr>
          </c:marker>
          <c:trendline>
            <c:spPr>
              <a:ln w="22225" cap="rnd">
                <a:solidFill>
                  <a:schemeClr val="tx1"/>
                </a:solidFill>
                <a:prstDash val="sysDot"/>
              </a:ln>
              <a:effectLst/>
            </c:spPr>
            <c:trendlineType val="exp"/>
            <c:dispRSqr val="0"/>
            <c:dispEq val="0"/>
          </c:trendline>
          <c:xVal>
            <c:numRef>
              <c:f>'Silverton Comparisons'!$O$4:$O$16</c:f>
              <c:numCache>
                <c:formatCode>0.0</c:formatCode>
                <c:ptCount val="13"/>
                <c:pt idx="0">
                  <c:v>51.82011</c:v>
                </c:pt>
                <c:pt idx="1">
                  <c:v>17.018516999999999</c:v>
                </c:pt>
                <c:pt idx="2">
                  <c:v>18.151197</c:v>
                </c:pt>
                <c:pt idx="3">
                  <c:v>14.385035999999999</c:v>
                </c:pt>
                <c:pt idx="4">
                  <c:v>16.905248999999998</c:v>
                </c:pt>
                <c:pt idx="5">
                  <c:v>7.1358839999999999</c:v>
                </c:pt>
                <c:pt idx="6">
                  <c:v>27.863927999999998</c:v>
                </c:pt>
                <c:pt idx="7">
                  <c:v>30.86553</c:v>
                </c:pt>
                <c:pt idx="8">
                  <c:v>58.049849999999999</c:v>
                </c:pt>
                <c:pt idx="9">
                  <c:v>47.855729999999994</c:v>
                </c:pt>
                <c:pt idx="10">
                  <c:v>25.485299999999999</c:v>
                </c:pt>
                <c:pt idx="11">
                  <c:v>41.059649999999998</c:v>
                </c:pt>
                <c:pt idx="12">
                  <c:v>55.784489999999998</c:v>
                </c:pt>
              </c:numCache>
            </c:numRef>
          </c:xVal>
          <c:yVal>
            <c:numRef>
              <c:f>'Silverton Comparisons'!$P$4:$P$16</c:f>
              <c:numCache>
                <c:formatCode>General</c:formatCode>
                <c:ptCount val="13"/>
                <c:pt idx="0">
                  <c:v>1200</c:v>
                </c:pt>
                <c:pt idx="1">
                  <c:v>701</c:v>
                </c:pt>
                <c:pt idx="2">
                  <c:v>938</c:v>
                </c:pt>
                <c:pt idx="3">
                  <c:v>2340</c:v>
                </c:pt>
                <c:pt idx="4">
                  <c:v>1660</c:v>
                </c:pt>
                <c:pt idx="5">
                  <c:v>1030</c:v>
                </c:pt>
                <c:pt idx="6">
                  <c:v>1400</c:v>
                </c:pt>
                <c:pt idx="7">
                  <c:v>768</c:v>
                </c:pt>
                <c:pt idx="8">
                  <c:v>951</c:v>
                </c:pt>
                <c:pt idx="9">
                  <c:v>518</c:v>
                </c:pt>
                <c:pt idx="10">
                  <c:v>387</c:v>
                </c:pt>
                <c:pt idx="11">
                  <c:v>921</c:v>
                </c:pt>
                <c:pt idx="12">
                  <c:v>8750</c:v>
                </c:pt>
              </c:numCache>
            </c:numRef>
          </c:yVal>
          <c:smooth val="0"/>
          <c:extLst>
            <c:ext xmlns:c16="http://schemas.microsoft.com/office/drawing/2014/chart" uri="{C3380CC4-5D6E-409C-BE32-E72D297353CC}">
              <c16:uniqueId val="{00000003-29A6-4CC3-B202-3ED602F13299}"/>
            </c:ext>
          </c:extLst>
        </c:ser>
        <c:dLbls>
          <c:showLegendKey val="0"/>
          <c:showVal val="0"/>
          <c:showCatName val="0"/>
          <c:showSerName val="0"/>
          <c:showPercent val="0"/>
          <c:showBubbleSize val="0"/>
        </c:dLbls>
        <c:axId val="1618572936"/>
        <c:axId val="1618572544"/>
      </c:scatterChart>
      <c:valAx>
        <c:axId val="1618572936"/>
        <c:scaling>
          <c:orientation val="minMax"/>
        </c:scaling>
        <c:delete val="0"/>
        <c:axPos val="b"/>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Streamflow Flow (m</a:t>
                </a:r>
                <a:r>
                  <a:rPr lang="en-US" baseline="30000"/>
                  <a:t>3</a:t>
                </a:r>
                <a:r>
                  <a:rPr lang="en-US"/>
                  <a:t>/s)</a:t>
                </a:r>
              </a:p>
            </c:rich>
          </c:tx>
          <c:layout>
            <c:manualLayout>
              <c:xMode val="edge"/>
              <c:yMode val="edge"/>
              <c:x val="0.40432398581756229"/>
              <c:y val="0.9244703595724004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618572544"/>
        <c:crosses val="autoZero"/>
        <c:crossBetween val="midCat"/>
      </c:valAx>
      <c:valAx>
        <c:axId val="1618572544"/>
        <c:scaling>
          <c:logBase val="10"/>
          <c:orientation val="minMax"/>
          <c:min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sz="1200"/>
                  <a:t>Concentration (µg/l)</a:t>
                </a:r>
              </a:p>
            </c:rich>
          </c:tx>
          <c:layout>
            <c:manualLayout>
              <c:xMode val="edge"/>
              <c:yMode val="edge"/>
              <c:x val="9.3567251461988306E-3"/>
              <c:y val="0.29121461858084063"/>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618572936"/>
        <c:crosses val="autoZero"/>
        <c:crossBetween val="midCat"/>
      </c:valAx>
      <c:spPr>
        <a:noFill/>
        <a:ln w="12700">
          <a:solidFill>
            <a:schemeClr val="bg1">
              <a:lumMod val="50000"/>
            </a:schemeClr>
          </a:solidFill>
        </a:ln>
        <a:effectLst/>
      </c:spPr>
    </c:plotArea>
    <c:legend>
      <c:legendPos val="r"/>
      <c:legendEntry>
        <c:idx val="4"/>
        <c:delete val="1"/>
      </c:legendEntry>
      <c:legendEntry>
        <c:idx val="5"/>
        <c:delete val="1"/>
      </c:legendEntry>
      <c:layout>
        <c:manualLayout>
          <c:xMode val="edge"/>
          <c:yMode val="edge"/>
          <c:x val="0.20690584206775478"/>
          <c:y val="0.10955635399943937"/>
          <c:w val="0.62774730145486768"/>
          <c:h val="9.1925567351574478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solidFill>
                <a:latin typeface="+mn-lt"/>
                <a:ea typeface="+mn-ea"/>
                <a:cs typeface="+mn-cs"/>
              </a:defRPr>
            </a:pPr>
            <a:r>
              <a:rPr lang="en-US"/>
              <a:t>Aluminum--Silverton</a:t>
            </a:r>
          </a:p>
        </c:rich>
      </c:tx>
      <c:overlay val="0"/>
      <c:spPr>
        <a:noFill/>
        <a:ln>
          <a:noFill/>
        </a:ln>
        <a:effectLst/>
      </c:spPr>
      <c:txPr>
        <a:bodyPr rot="0" spcFirstLastPara="1" vertOverflow="ellipsis" vert="horz" wrap="square" anchor="ctr" anchorCtr="1"/>
        <a:lstStyle/>
        <a:p>
          <a:pPr>
            <a:defRPr sz="132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5081714785651792"/>
          <c:y val="0.19224591717701953"/>
          <c:w val="0.79329396325459323"/>
          <c:h val="0.60218321668124808"/>
        </c:manualLayout>
      </c:layout>
      <c:scatterChart>
        <c:scatterStyle val="smoothMarker"/>
        <c:varyColors val="0"/>
        <c:ser>
          <c:idx val="0"/>
          <c:order val="0"/>
          <c:tx>
            <c:strRef>
              <c:f>'Silverton Comparisons'!$L$7</c:f>
              <c:strCache>
                <c:ptCount val="1"/>
                <c:pt idx="0">
                  <c:v>2014</c:v>
                </c:pt>
              </c:strCache>
            </c:strRef>
          </c:tx>
          <c:spPr>
            <a:ln w="19050" cap="rnd">
              <a:solidFill>
                <a:schemeClr val="tx2">
                  <a:lumMod val="60000"/>
                  <a:lumOff val="40000"/>
                </a:schemeClr>
              </a:solidFill>
              <a:prstDash val="sysDash"/>
              <a:round/>
            </a:ln>
            <a:effectLst/>
          </c:spPr>
          <c:marker>
            <c:symbol val="circle"/>
            <c:size val="5"/>
            <c:spPr>
              <a:solidFill>
                <a:schemeClr val="accent1"/>
              </a:solidFill>
              <a:ln w="9525">
                <a:solidFill>
                  <a:schemeClr val="accent1"/>
                </a:solidFill>
              </a:ln>
              <a:effectLst/>
            </c:spPr>
          </c:marker>
          <c:xVal>
            <c:numRef>
              <c:f>'Silverton Comparisons'!$N$7:$N$14</c:f>
              <c:numCache>
                <c:formatCode>0</c:formatCode>
                <c:ptCount val="8"/>
                <c:pt idx="0">
                  <c:v>508</c:v>
                </c:pt>
                <c:pt idx="1">
                  <c:v>597</c:v>
                </c:pt>
                <c:pt idx="2">
                  <c:v>252</c:v>
                </c:pt>
                <c:pt idx="3">
                  <c:v>984</c:v>
                </c:pt>
                <c:pt idx="4">
                  <c:v>1090</c:v>
                </c:pt>
                <c:pt idx="5">
                  <c:v>2050</c:v>
                </c:pt>
                <c:pt idx="6">
                  <c:v>1690</c:v>
                </c:pt>
                <c:pt idx="7">
                  <c:v>900</c:v>
                </c:pt>
              </c:numCache>
            </c:numRef>
          </c:xVal>
          <c:yVal>
            <c:numRef>
              <c:f>'Silverton Comparisons'!$P$7:$P$14</c:f>
              <c:numCache>
                <c:formatCode>General</c:formatCode>
                <c:ptCount val="8"/>
                <c:pt idx="0">
                  <c:v>2340</c:v>
                </c:pt>
                <c:pt idx="1">
                  <c:v>1660</c:v>
                </c:pt>
                <c:pt idx="2">
                  <c:v>1030</c:v>
                </c:pt>
                <c:pt idx="3">
                  <c:v>1400</c:v>
                </c:pt>
                <c:pt idx="4">
                  <c:v>768</c:v>
                </c:pt>
                <c:pt idx="5">
                  <c:v>951</c:v>
                </c:pt>
                <c:pt idx="6">
                  <c:v>518</c:v>
                </c:pt>
                <c:pt idx="7">
                  <c:v>387</c:v>
                </c:pt>
              </c:numCache>
            </c:numRef>
          </c:yVal>
          <c:smooth val="1"/>
          <c:extLst>
            <c:ext xmlns:c16="http://schemas.microsoft.com/office/drawing/2014/chart" uri="{C3380CC4-5D6E-409C-BE32-E72D297353CC}">
              <c16:uniqueId val="{00000000-42E5-4149-964D-AED698678D96}"/>
            </c:ext>
          </c:extLst>
        </c:ser>
        <c:ser>
          <c:idx val="1"/>
          <c:order val="1"/>
          <c:tx>
            <c:strRef>
              <c:f>'Silverton Comparisons'!$L$19</c:f>
              <c:strCache>
                <c:ptCount val="1"/>
                <c:pt idx="0">
                  <c:v>2016</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'Silverton Comparisons'!$N$18:$N$26</c:f>
              <c:numCache>
                <c:formatCode>0</c:formatCode>
                <c:ptCount val="9"/>
                <c:pt idx="0">
                  <c:v>167</c:v>
                </c:pt>
                <c:pt idx="1">
                  <c:v>289</c:v>
                </c:pt>
                <c:pt idx="2">
                  <c:v>356</c:v>
                </c:pt>
                <c:pt idx="3">
                  <c:v>734</c:v>
                </c:pt>
                <c:pt idx="4">
                  <c:v>1140</c:v>
                </c:pt>
                <c:pt idx="5">
                  <c:v>2010</c:v>
                </c:pt>
                <c:pt idx="6">
                  <c:v>1910</c:v>
                </c:pt>
                <c:pt idx="7">
                  <c:v>1910</c:v>
                </c:pt>
                <c:pt idx="8">
                  <c:v>1180</c:v>
                </c:pt>
              </c:numCache>
            </c:numRef>
          </c:xVal>
          <c:yVal>
            <c:numRef>
              <c:f>'Silverton Comparisons'!$P$18:$P$26</c:f>
              <c:numCache>
                <c:formatCode>General</c:formatCode>
                <c:ptCount val="9"/>
                <c:pt idx="0">
                  <c:v>1900</c:v>
                </c:pt>
                <c:pt idx="1">
                  <c:v>1100</c:v>
                </c:pt>
                <c:pt idx="2">
                  <c:v>1100</c:v>
                </c:pt>
                <c:pt idx="3">
                  <c:v>1300</c:v>
                </c:pt>
                <c:pt idx="4">
                  <c:v>1200</c:v>
                </c:pt>
                <c:pt idx="5">
                  <c:v>2600</c:v>
                </c:pt>
                <c:pt idx="6">
                  <c:v>1100</c:v>
                </c:pt>
                <c:pt idx="7">
                  <c:v>1100</c:v>
                </c:pt>
                <c:pt idx="8">
                  <c:v>450</c:v>
                </c:pt>
              </c:numCache>
            </c:numRef>
          </c:yVal>
          <c:smooth val="1"/>
          <c:extLst>
            <c:ext xmlns:c16="http://schemas.microsoft.com/office/drawing/2014/chart" uri="{C3380CC4-5D6E-409C-BE32-E72D297353CC}">
              <c16:uniqueId val="{00000001-42E5-4149-964D-AED698678D96}"/>
            </c:ext>
          </c:extLst>
        </c:ser>
        <c:dLbls>
          <c:showLegendKey val="0"/>
          <c:showVal val="0"/>
          <c:showCatName val="0"/>
          <c:showSerName val="0"/>
          <c:showPercent val="0"/>
          <c:showBubbleSize val="0"/>
        </c:dLbls>
        <c:axId val="1618547064"/>
        <c:axId val="1618542360"/>
      </c:scatterChart>
      <c:valAx>
        <c:axId val="1618547064"/>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Discharge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618542360"/>
        <c:crosses val="autoZero"/>
        <c:crossBetween val="midCat"/>
      </c:valAx>
      <c:valAx>
        <c:axId val="16185423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Concentration (ug/L)</a:t>
                </a:r>
              </a:p>
            </c:rich>
          </c:tx>
          <c:layout>
            <c:manualLayout>
              <c:xMode val="edge"/>
              <c:yMode val="edge"/>
              <c:x val="0"/>
              <c:y val="0.2664411417404014"/>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618547064"/>
        <c:crosses val="autoZero"/>
        <c:crossBetween val="midCat"/>
      </c:valAx>
      <c:spPr>
        <a:noFill/>
        <a:ln>
          <a:noFill/>
        </a:ln>
        <a:effectLst/>
      </c:spPr>
    </c:plotArea>
    <c:legend>
      <c:legendPos val="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solidFill>
                <a:latin typeface="+mn-lt"/>
                <a:ea typeface="+mn-ea"/>
                <a:cs typeface="+mn-cs"/>
              </a:defRPr>
            </a:pPr>
            <a:r>
              <a:rPr lang="en-US"/>
              <a:t>Cadmium--Silverton</a:t>
            </a:r>
          </a:p>
        </c:rich>
      </c:tx>
      <c:overlay val="0"/>
      <c:spPr>
        <a:noFill/>
        <a:ln>
          <a:noFill/>
        </a:ln>
        <a:effectLst/>
      </c:spPr>
      <c:txPr>
        <a:bodyPr rot="0" spcFirstLastPara="1" vertOverflow="ellipsis" vert="horz" wrap="square" anchor="ctr" anchorCtr="1"/>
        <a:lstStyle/>
        <a:p>
          <a:pPr>
            <a:defRPr sz="132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5081714785651792"/>
          <c:y val="0.19224591717701953"/>
          <c:w val="0.79329396325459323"/>
          <c:h val="0.60218321668124808"/>
        </c:manualLayout>
      </c:layout>
      <c:scatterChart>
        <c:scatterStyle val="smoothMarker"/>
        <c:varyColors val="0"/>
        <c:ser>
          <c:idx val="0"/>
          <c:order val="0"/>
          <c:tx>
            <c:strRef>
              <c:f>'Silverton Comparisons'!$L$7</c:f>
              <c:strCache>
                <c:ptCount val="1"/>
                <c:pt idx="0">
                  <c:v>2014</c:v>
                </c:pt>
              </c:strCache>
            </c:strRef>
          </c:tx>
          <c:spPr>
            <a:ln w="19050" cap="rnd">
              <a:solidFill>
                <a:schemeClr val="tx2">
                  <a:lumMod val="60000"/>
                  <a:lumOff val="40000"/>
                </a:schemeClr>
              </a:solidFill>
              <a:prstDash val="sysDash"/>
              <a:round/>
            </a:ln>
            <a:effectLst/>
          </c:spPr>
          <c:marker>
            <c:symbol val="circle"/>
            <c:size val="5"/>
            <c:spPr>
              <a:solidFill>
                <a:schemeClr val="accent1"/>
              </a:solidFill>
              <a:ln w="9525">
                <a:solidFill>
                  <a:schemeClr val="accent1"/>
                </a:solidFill>
              </a:ln>
              <a:effectLst/>
            </c:spPr>
          </c:marker>
          <c:xVal>
            <c:numRef>
              <c:f>'Silverton Comparisons'!$N$7:$N$14</c:f>
              <c:numCache>
                <c:formatCode>0</c:formatCode>
                <c:ptCount val="8"/>
                <c:pt idx="0">
                  <c:v>508</c:v>
                </c:pt>
                <c:pt idx="1">
                  <c:v>597</c:v>
                </c:pt>
                <c:pt idx="2">
                  <c:v>252</c:v>
                </c:pt>
                <c:pt idx="3">
                  <c:v>984</c:v>
                </c:pt>
                <c:pt idx="4">
                  <c:v>1090</c:v>
                </c:pt>
                <c:pt idx="5">
                  <c:v>2050</c:v>
                </c:pt>
                <c:pt idx="6">
                  <c:v>1690</c:v>
                </c:pt>
                <c:pt idx="7">
                  <c:v>900</c:v>
                </c:pt>
              </c:numCache>
            </c:numRef>
          </c:xVal>
          <c:yVal>
            <c:numRef>
              <c:f>'Silverton Comparisons'!$Q$7:$Q$14</c:f>
              <c:numCache>
                <c:formatCode>General</c:formatCode>
                <c:ptCount val="8"/>
                <c:pt idx="0">
                  <c:v>1.65</c:v>
                </c:pt>
                <c:pt idx="1">
                  <c:v>1.51</c:v>
                </c:pt>
                <c:pt idx="2">
                  <c:v>1.74</c:v>
                </c:pt>
                <c:pt idx="3">
                  <c:v>1.53</c:v>
                </c:pt>
                <c:pt idx="4">
                  <c:v>1.1000000000000001</c:v>
                </c:pt>
                <c:pt idx="5">
                  <c:v>1.02</c:v>
                </c:pt>
                <c:pt idx="6">
                  <c:v>0.746</c:v>
                </c:pt>
                <c:pt idx="7">
                  <c:v>0.82599999999999996</c:v>
                </c:pt>
              </c:numCache>
            </c:numRef>
          </c:yVal>
          <c:smooth val="1"/>
          <c:extLst>
            <c:ext xmlns:c16="http://schemas.microsoft.com/office/drawing/2014/chart" uri="{C3380CC4-5D6E-409C-BE32-E72D297353CC}">
              <c16:uniqueId val="{00000000-237F-4FA9-A23E-3EA5BDBF578A}"/>
            </c:ext>
          </c:extLst>
        </c:ser>
        <c:ser>
          <c:idx val="1"/>
          <c:order val="1"/>
          <c:tx>
            <c:strRef>
              <c:f>'Silverton Comparisons'!$L$19</c:f>
              <c:strCache>
                <c:ptCount val="1"/>
                <c:pt idx="0">
                  <c:v>2016</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'Silverton Comparisons'!$N$18:$N$26</c:f>
              <c:numCache>
                <c:formatCode>0</c:formatCode>
                <c:ptCount val="9"/>
                <c:pt idx="0">
                  <c:v>167</c:v>
                </c:pt>
                <c:pt idx="1">
                  <c:v>289</c:v>
                </c:pt>
                <c:pt idx="2">
                  <c:v>356</c:v>
                </c:pt>
                <c:pt idx="3">
                  <c:v>734</c:v>
                </c:pt>
                <c:pt idx="4">
                  <c:v>1140</c:v>
                </c:pt>
                <c:pt idx="5">
                  <c:v>2010</c:v>
                </c:pt>
                <c:pt idx="6">
                  <c:v>1910</c:v>
                </c:pt>
                <c:pt idx="7">
                  <c:v>1910</c:v>
                </c:pt>
                <c:pt idx="8">
                  <c:v>1180</c:v>
                </c:pt>
              </c:numCache>
            </c:numRef>
          </c:xVal>
          <c:yVal>
            <c:numRef>
              <c:f>'Silverton Comparisons'!$Q$18:$Q$26</c:f>
              <c:numCache>
                <c:formatCode>General</c:formatCode>
                <c:ptCount val="9"/>
                <c:pt idx="0">
                  <c:v>1.6</c:v>
                </c:pt>
                <c:pt idx="1">
                  <c:v>1.1000000000000001</c:v>
                </c:pt>
                <c:pt idx="2">
                  <c:v>1.4</c:v>
                </c:pt>
                <c:pt idx="3">
                  <c:v>1.1000000000000001</c:v>
                </c:pt>
                <c:pt idx="4">
                  <c:v>1</c:v>
                </c:pt>
                <c:pt idx="5">
                  <c:v>1.1000000000000001</c:v>
                </c:pt>
                <c:pt idx="6">
                  <c:v>1</c:v>
                </c:pt>
                <c:pt idx="8">
                  <c:v>0.83</c:v>
                </c:pt>
              </c:numCache>
            </c:numRef>
          </c:yVal>
          <c:smooth val="1"/>
          <c:extLst>
            <c:ext xmlns:c16="http://schemas.microsoft.com/office/drawing/2014/chart" uri="{C3380CC4-5D6E-409C-BE32-E72D297353CC}">
              <c16:uniqueId val="{00000001-237F-4FA9-A23E-3EA5BDBF578A}"/>
            </c:ext>
          </c:extLst>
        </c:ser>
        <c:dLbls>
          <c:showLegendKey val="0"/>
          <c:showVal val="0"/>
          <c:showCatName val="0"/>
          <c:showSerName val="0"/>
          <c:showPercent val="0"/>
          <c:showBubbleSize val="0"/>
        </c:dLbls>
        <c:axId val="1618556864"/>
        <c:axId val="1618576856"/>
      </c:scatterChart>
      <c:valAx>
        <c:axId val="1618556864"/>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Discharge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618576856"/>
        <c:crosses val="autoZero"/>
        <c:crossBetween val="midCat"/>
      </c:valAx>
      <c:valAx>
        <c:axId val="16185768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Concentration (ug/L)</a:t>
                </a:r>
              </a:p>
            </c:rich>
          </c:tx>
          <c:layout>
            <c:manualLayout>
              <c:xMode val="edge"/>
              <c:yMode val="edge"/>
              <c:x val="0"/>
              <c:y val="0.2664411417404014"/>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618556864"/>
        <c:crosses val="autoZero"/>
        <c:crossBetween val="midCat"/>
      </c:valAx>
      <c:spPr>
        <a:noFill/>
        <a:ln>
          <a:noFill/>
        </a:ln>
        <a:effectLst/>
      </c:spPr>
    </c:plotArea>
    <c:legend>
      <c:legendPos val="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oddFooter>&amp;L&amp;Z&amp;F&amp;R&amp;D &amp;T</c:oddFooter>
    </c:headerFooter>
    <c:pageMargins b="0.75" l="0.7" r="0.7" t="0.75" header="0.3" footer="0.3"/>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solidFill>
                <a:latin typeface="+mn-lt"/>
                <a:ea typeface="+mn-ea"/>
                <a:cs typeface="+mn-cs"/>
              </a:defRPr>
            </a:pPr>
            <a:r>
              <a:rPr lang="en-US"/>
              <a:t>Lead--Silverton</a:t>
            </a:r>
          </a:p>
        </c:rich>
      </c:tx>
      <c:overlay val="0"/>
      <c:spPr>
        <a:noFill/>
        <a:ln>
          <a:noFill/>
        </a:ln>
        <a:effectLst/>
      </c:spPr>
      <c:txPr>
        <a:bodyPr rot="0" spcFirstLastPara="1" vertOverflow="ellipsis" vert="horz" wrap="square" anchor="ctr" anchorCtr="1"/>
        <a:lstStyle/>
        <a:p>
          <a:pPr>
            <a:defRPr sz="132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5081714785651792"/>
          <c:y val="0.19224591717701953"/>
          <c:w val="0.79329396325459323"/>
          <c:h val="0.60218321668124808"/>
        </c:manualLayout>
      </c:layout>
      <c:scatterChart>
        <c:scatterStyle val="smoothMarker"/>
        <c:varyColors val="0"/>
        <c:ser>
          <c:idx val="0"/>
          <c:order val="0"/>
          <c:tx>
            <c:strRef>
              <c:f>'Silverton Comparisons'!$L$7</c:f>
              <c:strCache>
                <c:ptCount val="1"/>
                <c:pt idx="0">
                  <c:v>2014</c:v>
                </c:pt>
              </c:strCache>
            </c:strRef>
          </c:tx>
          <c:spPr>
            <a:ln w="19050" cap="rnd">
              <a:solidFill>
                <a:schemeClr val="tx2">
                  <a:lumMod val="60000"/>
                  <a:lumOff val="40000"/>
                </a:schemeClr>
              </a:solidFill>
              <a:prstDash val="sysDash"/>
              <a:round/>
            </a:ln>
            <a:effectLst/>
          </c:spPr>
          <c:marker>
            <c:symbol val="circle"/>
            <c:size val="5"/>
            <c:spPr>
              <a:solidFill>
                <a:schemeClr val="accent1"/>
              </a:solidFill>
              <a:ln w="9525">
                <a:solidFill>
                  <a:schemeClr val="accent1"/>
                </a:solidFill>
              </a:ln>
              <a:effectLst/>
            </c:spPr>
          </c:marker>
          <c:xVal>
            <c:numRef>
              <c:f>'Silverton Comparisons'!$N$7:$N$14</c:f>
              <c:numCache>
                <c:formatCode>0</c:formatCode>
                <c:ptCount val="8"/>
                <c:pt idx="0">
                  <c:v>508</c:v>
                </c:pt>
                <c:pt idx="1">
                  <c:v>597</c:v>
                </c:pt>
                <c:pt idx="2">
                  <c:v>252</c:v>
                </c:pt>
                <c:pt idx="3">
                  <c:v>984</c:v>
                </c:pt>
                <c:pt idx="4">
                  <c:v>1090</c:v>
                </c:pt>
                <c:pt idx="5">
                  <c:v>2050</c:v>
                </c:pt>
                <c:pt idx="6">
                  <c:v>1690</c:v>
                </c:pt>
                <c:pt idx="7">
                  <c:v>900</c:v>
                </c:pt>
              </c:numCache>
            </c:numRef>
          </c:xVal>
          <c:yVal>
            <c:numRef>
              <c:f>'Silverton Comparisons'!$T$7:$T$14</c:f>
              <c:numCache>
                <c:formatCode>General</c:formatCode>
                <c:ptCount val="8"/>
                <c:pt idx="0">
                  <c:v>24.3</c:v>
                </c:pt>
                <c:pt idx="1">
                  <c:v>20.7</c:v>
                </c:pt>
                <c:pt idx="2">
                  <c:v>7.03</c:v>
                </c:pt>
                <c:pt idx="3">
                  <c:v>38.4</c:v>
                </c:pt>
                <c:pt idx="4">
                  <c:v>12.1</c:v>
                </c:pt>
                <c:pt idx="5">
                  <c:v>36.9</c:v>
                </c:pt>
                <c:pt idx="6">
                  <c:v>13.2</c:v>
                </c:pt>
                <c:pt idx="7">
                  <c:v>4.5599999999999996</c:v>
                </c:pt>
              </c:numCache>
            </c:numRef>
          </c:yVal>
          <c:smooth val="1"/>
          <c:extLst>
            <c:ext xmlns:c16="http://schemas.microsoft.com/office/drawing/2014/chart" uri="{C3380CC4-5D6E-409C-BE32-E72D297353CC}">
              <c16:uniqueId val="{00000000-2B4A-42B2-9DF2-E0FE214313A4}"/>
            </c:ext>
          </c:extLst>
        </c:ser>
        <c:ser>
          <c:idx val="1"/>
          <c:order val="1"/>
          <c:tx>
            <c:strRef>
              <c:f>'Silverton Comparisons'!$L$19</c:f>
              <c:strCache>
                <c:ptCount val="1"/>
                <c:pt idx="0">
                  <c:v>2016</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'Silverton Comparisons'!$N$18:$N$26</c:f>
              <c:numCache>
                <c:formatCode>0</c:formatCode>
                <c:ptCount val="9"/>
                <c:pt idx="0">
                  <c:v>167</c:v>
                </c:pt>
                <c:pt idx="1">
                  <c:v>289</c:v>
                </c:pt>
                <c:pt idx="2">
                  <c:v>356</c:v>
                </c:pt>
                <c:pt idx="3">
                  <c:v>734</c:v>
                </c:pt>
                <c:pt idx="4">
                  <c:v>1140</c:v>
                </c:pt>
                <c:pt idx="5">
                  <c:v>2010</c:v>
                </c:pt>
                <c:pt idx="6">
                  <c:v>1910</c:v>
                </c:pt>
                <c:pt idx="7">
                  <c:v>1910</c:v>
                </c:pt>
                <c:pt idx="8">
                  <c:v>1180</c:v>
                </c:pt>
              </c:numCache>
            </c:numRef>
          </c:xVal>
          <c:yVal>
            <c:numRef>
              <c:f>'Silverton Comparisons'!$T$18:$T$26</c:f>
              <c:numCache>
                <c:formatCode>General</c:formatCode>
                <c:ptCount val="9"/>
                <c:pt idx="0">
                  <c:v>7.8</c:v>
                </c:pt>
                <c:pt idx="1">
                  <c:v>5.6</c:v>
                </c:pt>
                <c:pt idx="2">
                  <c:v>2.8</c:v>
                </c:pt>
                <c:pt idx="3">
                  <c:v>16</c:v>
                </c:pt>
                <c:pt idx="4">
                  <c:v>20</c:v>
                </c:pt>
                <c:pt idx="5">
                  <c:v>60</c:v>
                </c:pt>
                <c:pt idx="6">
                  <c:v>32</c:v>
                </c:pt>
                <c:pt idx="8">
                  <c:v>12</c:v>
                </c:pt>
              </c:numCache>
            </c:numRef>
          </c:yVal>
          <c:smooth val="1"/>
          <c:extLst>
            <c:ext xmlns:c16="http://schemas.microsoft.com/office/drawing/2014/chart" uri="{C3380CC4-5D6E-409C-BE32-E72D297353CC}">
              <c16:uniqueId val="{00000001-2B4A-42B2-9DF2-E0FE214313A4}"/>
            </c:ext>
          </c:extLst>
        </c:ser>
        <c:dLbls>
          <c:showLegendKey val="0"/>
          <c:showVal val="0"/>
          <c:showCatName val="0"/>
          <c:showSerName val="0"/>
          <c:showPercent val="0"/>
          <c:showBubbleSize val="0"/>
        </c:dLbls>
        <c:axId val="1618573328"/>
        <c:axId val="1618533344"/>
      </c:scatterChart>
      <c:valAx>
        <c:axId val="1618573328"/>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Discharge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618533344"/>
        <c:crosses val="autoZero"/>
        <c:crossBetween val="midCat"/>
      </c:valAx>
      <c:valAx>
        <c:axId val="16185333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Concentration (ug/L)</a:t>
                </a:r>
              </a:p>
            </c:rich>
          </c:tx>
          <c:layout>
            <c:manualLayout>
              <c:xMode val="edge"/>
              <c:yMode val="edge"/>
              <c:x val="0"/>
              <c:y val="0.2664411417404014"/>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618573328"/>
        <c:crosses val="autoZero"/>
        <c:crossBetween val="midCat"/>
      </c:valAx>
      <c:spPr>
        <a:noFill/>
        <a:ln>
          <a:noFill/>
        </a:ln>
        <a:effectLst/>
      </c:spPr>
    </c:plotArea>
    <c:legend>
      <c:legendPos val="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solidFill>
                <a:latin typeface="+mn-lt"/>
                <a:ea typeface="+mn-ea"/>
                <a:cs typeface="+mn-cs"/>
              </a:defRPr>
            </a:pPr>
            <a:r>
              <a:rPr lang="en-US"/>
              <a:t>Zinc--Silverton</a:t>
            </a:r>
          </a:p>
        </c:rich>
      </c:tx>
      <c:overlay val="0"/>
      <c:spPr>
        <a:noFill/>
        <a:ln>
          <a:noFill/>
        </a:ln>
        <a:effectLst/>
      </c:spPr>
      <c:txPr>
        <a:bodyPr rot="0" spcFirstLastPara="1" vertOverflow="ellipsis" vert="horz" wrap="square" anchor="ctr" anchorCtr="1"/>
        <a:lstStyle/>
        <a:p>
          <a:pPr>
            <a:defRPr sz="132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5081714785651792"/>
          <c:y val="0.19224591717701953"/>
          <c:w val="0.79329396325459323"/>
          <c:h val="0.60218321668124808"/>
        </c:manualLayout>
      </c:layout>
      <c:scatterChart>
        <c:scatterStyle val="smoothMarker"/>
        <c:varyColors val="0"/>
        <c:ser>
          <c:idx val="0"/>
          <c:order val="0"/>
          <c:tx>
            <c:strRef>
              <c:f>'Silverton Comparisons'!$L$7</c:f>
              <c:strCache>
                <c:ptCount val="1"/>
                <c:pt idx="0">
                  <c:v>2014</c:v>
                </c:pt>
              </c:strCache>
            </c:strRef>
          </c:tx>
          <c:spPr>
            <a:ln w="19050" cap="rnd">
              <a:solidFill>
                <a:schemeClr val="tx2">
                  <a:lumMod val="60000"/>
                  <a:lumOff val="40000"/>
                </a:schemeClr>
              </a:solidFill>
              <a:prstDash val="sysDash"/>
              <a:round/>
            </a:ln>
            <a:effectLst/>
          </c:spPr>
          <c:marker>
            <c:symbol val="circle"/>
            <c:size val="5"/>
            <c:spPr>
              <a:solidFill>
                <a:schemeClr val="accent1"/>
              </a:solidFill>
              <a:ln w="9525">
                <a:solidFill>
                  <a:schemeClr val="accent1"/>
                </a:solidFill>
              </a:ln>
              <a:effectLst/>
            </c:spPr>
          </c:marker>
          <c:xVal>
            <c:numRef>
              <c:f>'Silverton Comparisons'!$N$7:$N$14</c:f>
              <c:numCache>
                <c:formatCode>0</c:formatCode>
                <c:ptCount val="8"/>
                <c:pt idx="0">
                  <c:v>508</c:v>
                </c:pt>
                <c:pt idx="1">
                  <c:v>597</c:v>
                </c:pt>
                <c:pt idx="2">
                  <c:v>252</c:v>
                </c:pt>
                <c:pt idx="3">
                  <c:v>984</c:v>
                </c:pt>
                <c:pt idx="4">
                  <c:v>1090</c:v>
                </c:pt>
                <c:pt idx="5">
                  <c:v>2050</c:v>
                </c:pt>
                <c:pt idx="6">
                  <c:v>1690</c:v>
                </c:pt>
                <c:pt idx="7">
                  <c:v>900</c:v>
                </c:pt>
              </c:numCache>
            </c:numRef>
          </c:xVal>
          <c:yVal>
            <c:numRef>
              <c:f>'Silverton Comparisons'!$V$7:$V$14</c:f>
              <c:numCache>
                <c:formatCode>General</c:formatCode>
                <c:ptCount val="8"/>
                <c:pt idx="0">
                  <c:v>489</c:v>
                </c:pt>
                <c:pt idx="1">
                  <c:v>483</c:v>
                </c:pt>
                <c:pt idx="2">
                  <c:v>573</c:v>
                </c:pt>
                <c:pt idx="3">
                  <c:v>445</c:v>
                </c:pt>
                <c:pt idx="4">
                  <c:v>363</c:v>
                </c:pt>
                <c:pt idx="5">
                  <c:v>268</c:v>
                </c:pt>
                <c:pt idx="6">
                  <c:v>262</c:v>
                </c:pt>
                <c:pt idx="7">
                  <c:v>257</c:v>
                </c:pt>
              </c:numCache>
            </c:numRef>
          </c:yVal>
          <c:smooth val="1"/>
          <c:extLst>
            <c:ext xmlns:c16="http://schemas.microsoft.com/office/drawing/2014/chart" uri="{C3380CC4-5D6E-409C-BE32-E72D297353CC}">
              <c16:uniqueId val="{00000000-561C-4D3E-ACD3-8476A0B5F1A8}"/>
            </c:ext>
          </c:extLst>
        </c:ser>
        <c:ser>
          <c:idx val="1"/>
          <c:order val="1"/>
          <c:tx>
            <c:strRef>
              <c:f>'Silverton Comparisons'!$L$19</c:f>
              <c:strCache>
                <c:ptCount val="1"/>
                <c:pt idx="0">
                  <c:v>2016</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'Silverton Comparisons'!$N$18:$N$26</c:f>
              <c:numCache>
                <c:formatCode>0</c:formatCode>
                <c:ptCount val="9"/>
                <c:pt idx="0">
                  <c:v>167</c:v>
                </c:pt>
                <c:pt idx="1">
                  <c:v>289</c:v>
                </c:pt>
                <c:pt idx="2">
                  <c:v>356</c:v>
                </c:pt>
                <c:pt idx="3">
                  <c:v>734</c:v>
                </c:pt>
                <c:pt idx="4">
                  <c:v>1140</c:v>
                </c:pt>
                <c:pt idx="5">
                  <c:v>2010</c:v>
                </c:pt>
                <c:pt idx="6">
                  <c:v>1910</c:v>
                </c:pt>
                <c:pt idx="7">
                  <c:v>1910</c:v>
                </c:pt>
                <c:pt idx="8">
                  <c:v>1180</c:v>
                </c:pt>
              </c:numCache>
            </c:numRef>
          </c:xVal>
          <c:yVal>
            <c:numRef>
              <c:f>'Silverton Comparisons'!$V$18:$V$26</c:f>
              <c:numCache>
                <c:formatCode>General</c:formatCode>
                <c:ptCount val="9"/>
                <c:pt idx="0">
                  <c:v>510</c:v>
                </c:pt>
                <c:pt idx="1">
                  <c:v>440</c:v>
                </c:pt>
                <c:pt idx="2">
                  <c:v>440</c:v>
                </c:pt>
                <c:pt idx="3">
                  <c:v>360</c:v>
                </c:pt>
                <c:pt idx="4">
                  <c:v>330</c:v>
                </c:pt>
                <c:pt idx="5">
                  <c:v>290</c:v>
                </c:pt>
                <c:pt idx="6">
                  <c:v>300</c:v>
                </c:pt>
                <c:pt idx="8">
                  <c:v>230</c:v>
                </c:pt>
              </c:numCache>
            </c:numRef>
          </c:yVal>
          <c:smooth val="1"/>
          <c:extLst>
            <c:ext xmlns:c16="http://schemas.microsoft.com/office/drawing/2014/chart" uri="{C3380CC4-5D6E-409C-BE32-E72D297353CC}">
              <c16:uniqueId val="{00000001-561C-4D3E-ACD3-8476A0B5F1A8}"/>
            </c:ext>
          </c:extLst>
        </c:ser>
        <c:dLbls>
          <c:showLegendKey val="0"/>
          <c:showVal val="0"/>
          <c:showCatName val="0"/>
          <c:showSerName val="0"/>
          <c:showPercent val="0"/>
          <c:showBubbleSize val="0"/>
        </c:dLbls>
        <c:axId val="1618539616"/>
        <c:axId val="1618576464"/>
      </c:scatterChart>
      <c:valAx>
        <c:axId val="1618539616"/>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Discharge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618576464"/>
        <c:crosses val="autoZero"/>
        <c:crossBetween val="midCat"/>
      </c:valAx>
      <c:valAx>
        <c:axId val="16185764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Concentration (ug/L)</a:t>
                </a:r>
              </a:p>
            </c:rich>
          </c:tx>
          <c:layout>
            <c:manualLayout>
              <c:xMode val="edge"/>
              <c:yMode val="edge"/>
              <c:x val="0"/>
              <c:y val="0.2664411417404014"/>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618539616"/>
        <c:crosses val="autoZero"/>
        <c:crossBetween val="midCat"/>
      </c:valAx>
      <c:spPr>
        <a:noFill/>
        <a:ln>
          <a:noFill/>
        </a:ln>
        <a:effectLst/>
      </c:spPr>
    </c:plotArea>
    <c:legend>
      <c:legendPos val="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Aluminum in</a:t>
            </a:r>
            <a:r>
              <a:rPr lang="en-US" sz="1200" baseline="0"/>
              <a:t> the Animas River below</a:t>
            </a:r>
            <a:r>
              <a:rPr lang="en-US" sz="1200"/>
              <a:t> Silverton (RK 16.4)</a:t>
            </a:r>
          </a:p>
        </c:rich>
      </c:tx>
      <c:layout>
        <c:manualLayout>
          <c:xMode val="edge"/>
          <c:yMode val="edge"/>
          <c:x val="0.21242271031910484"/>
          <c:y val="3.5607997979844361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3371312796426763"/>
          <c:y val="0.20995566088219556"/>
          <c:w val="0.82500105907814136"/>
          <c:h val="0.62660066763499223"/>
        </c:manualLayout>
      </c:layout>
      <c:scatterChart>
        <c:scatterStyle val="lineMarker"/>
        <c:varyColors val="0"/>
        <c:ser>
          <c:idx val="0"/>
          <c:order val="0"/>
          <c:tx>
            <c:strRef>
              <c:f>'Silverton Comparisons'!$N$49</c:f>
              <c:strCache>
                <c:ptCount val="1"/>
                <c:pt idx="0">
                  <c:v>2016 Snowmelt Dissolved</c:v>
                </c:pt>
              </c:strCache>
            </c:strRef>
          </c:tx>
          <c:spPr>
            <a:ln w="25400" cap="rnd">
              <a:noFill/>
              <a:round/>
            </a:ln>
            <a:effectLst/>
          </c:spPr>
          <c:marker>
            <c:symbol val="circle"/>
            <c:size val="7"/>
            <c:spPr>
              <a:solidFill>
                <a:srgbClr val="0070C0"/>
              </a:solidFill>
              <a:ln w="9525">
                <a:solidFill>
                  <a:schemeClr val="accent1"/>
                </a:solidFill>
              </a:ln>
              <a:effectLst/>
            </c:spPr>
          </c:marker>
          <c:xVal>
            <c:numRef>
              <c:f>'Silverton Comparisons'!$C$78:$C$86</c:f>
              <c:numCache>
                <c:formatCode>0.0</c:formatCode>
                <c:ptCount val="9"/>
                <c:pt idx="0">
                  <c:v>4.7289389999999996</c:v>
                </c:pt>
                <c:pt idx="1">
                  <c:v>8.1836129999999994</c:v>
                </c:pt>
                <c:pt idx="2">
                  <c:v>10.080852</c:v>
                </c:pt>
                <c:pt idx="3">
                  <c:v>20.784678</c:v>
                </c:pt>
                <c:pt idx="4">
                  <c:v>32.281379999999999</c:v>
                </c:pt>
                <c:pt idx="5">
                  <c:v>56.917169999999999</c:v>
                </c:pt>
                <c:pt idx="6">
                  <c:v>54.085469999999994</c:v>
                </c:pt>
                <c:pt idx="7">
                  <c:v>54.085469999999994</c:v>
                </c:pt>
                <c:pt idx="8">
                  <c:v>33.414059999999999</c:v>
                </c:pt>
              </c:numCache>
            </c:numRef>
          </c:xVal>
          <c:yVal>
            <c:numRef>
              <c:f>'Silverton Comparisons'!$D$78:$D$86</c:f>
              <c:numCache>
                <c:formatCode>General</c:formatCode>
                <c:ptCount val="9"/>
                <c:pt idx="0">
                  <c:v>320</c:v>
                </c:pt>
                <c:pt idx="1">
                  <c:v>240</c:v>
                </c:pt>
                <c:pt idx="2">
                  <c:v>470</c:v>
                </c:pt>
                <c:pt idx="3">
                  <c:v>47</c:v>
                </c:pt>
                <c:pt idx="4">
                  <c:v>250</c:v>
                </c:pt>
                <c:pt idx="5">
                  <c:v>45</c:v>
                </c:pt>
                <c:pt idx="6">
                  <c:v>70</c:v>
                </c:pt>
                <c:pt idx="7">
                  <c:v>75</c:v>
                </c:pt>
                <c:pt idx="8">
                  <c:v>90</c:v>
                </c:pt>
              </c:numCache>
            </c:numRef>
          </c:yVal>
          <c:smooth val="0"/>
          <c:extLst>
            <c:ext xmlns:c16="http://schemas.microsoft.com/office/drawing/2014/chart" uri="{C3380CC4-5D6E-409C-BE32-E72D297353CC}">
              <c16:uniqueId val="{00000000-1599-41C2-897A-5018B2BC64BC}"/>
            </c:ext>
          </c:extLst>
        </c:ser>
        <c:ser>
          <c:idx val="1"/>
          <c:order val="1"/>
          <c:tx>
            <c:strRef>
              <c:f>'Silverton Comparisons'!$N$50</c:f>
              <c:strCache>
                <c:ptCount val="1"/>
                <c:pt idx="0">
                  <c:v>2016 Snowmelt Total</c:v>
                </c:pt>
              </c:strCache>
            </c:strRef>
          </c:tx>
          <c:spPr>
            <a:ln w="25400" cap="rnd">
              <a:noFill/>
              <a:round/>
            </a:ln>
            <a:effectLst/>
          </c:spPr>
          <c:marker>
            <c:symbol val="triangle"/>
            <c:size val="8"/>
            <c:spPr>
              <a:solidFill>
                <a:srgbClr val="0070C0"/>
              </a:solidFill>
              <a:ln w="9525">
                <a:noFill/>
              </a:ln>
              <a:effectLst/>
            </c:spPr>
          </c:marker>
          <c:xVal>
            <c:numRef>
              <c:f>'Silverton Comparisons'!$O$18:$O$26</c:f>
              <c:numCache>
                <c:formatCode>0.0</c:formatCode>
                <c:ptCount val="9"/>
                <c:pt idx="0">
                  <c:v>4.7289389999999996</c:v>
                </c:pt>
                <c:pt idx="1">
                  <c:v>8.1836129999999994</c:v>
                </c:pt>
                <c:pt idx="2">
                  <c:v>10.080852</c:v>
                </c:pt>
                <c:pt idx="3">
                  <c:v>20.784678</c:v>
                </c:pt>
                <c:pt idx="4">
                  <c:v>32.281379999999999</c:v>
                </c:pt>
                <c:pt idx="5">
                  <c:v>56.917169999999999</c:v>
                </c:pt>
                <c:pt idx="6">
                  <c:v>54.085469999999994</c:v>
                </c:pt>
                <c:pt idx="7">
                  <c:v>54.085469999999994</c:v>
                </c:pt>
                <c:pt idx="8">
                  <c:v>33.414059999999999</c:v>
                </c:pt>
              </c:numCache>
            </c:numRef>
          </c:xVal>
          <c:yVal>
            <c:numRef>
              <c:f>'Silverton Comparisons'!$P$18:$P$26</c:f>
              <c:numCache>
                <c:formatCode>General</c:formatCode>
                <c:ptCount val="9"/>
                <c:pt idx="0">
                  <c:v>1900</c:v>
                </c:pt>
                <c:pt idx="1">
                  <c:v>1100</c:v>
                </c:pt>
                <c:pt idx="2">
                  <c:v>1100</c:v>
                </c:pt>
                <c:pt idx="3">
                  <c:v>1300</c:v>
                </c:pt>
                <c:pt idx="4">
                  <c:v>1200</c:v>
                </c:pt>
                <c:pt idx="5">
                  <c:v>2600</c:v>
                </c:pt>
                <c:pt idx="6">
                  <c:v>1100</c:v>
                </c:pt>
                <c:pt idx="7">
                  <c:v>1100</c:v>
                </c:pt>
                <c:pt idx="8">
                  <c:v>450</c:v>
                </c:pt>
              </c:numCache>
            </c:numRef>
          </c:yVal>
          <c:smooth val="0"/>
          <c:extLst>
            <c:ext xmlns:c16="http://schemas.microsoft.com/office/drawing/2014/chart" uri="{C3380CC4-5D6E-409C-BE32-E72D297353CC}">
              <c16:uniqueId val="{00000001-1599-41C2-897A-5018B2BC64BC}"/>
            </c:ext>
          </c:extLst>
        </c:ser>
        <c:ser>
          <c:idx val="2"/>
          <c:order val="2"/>
          <c:tx>
            <c:strRef>
              <c:f>'Silverton Comparisons'!$N$47</c:f>
              <c:strCache>
                <c:ptCount val="1"/>
                <c:pt idx="0">
                  <c:v>Pre-Event Dissolved</c:v>
                </c:pt>
              </c:strCache>
            </c:strRef>
          </c:tx>
          <c:spPr>
            <a:ln w="25400" cap="rnd">
              <a:noFill/>
              <a:round/>
            </a:ln>
            <a:effectLst/>
          </c:spPr>
          <c:marker>
            <c:symbol val="circle"/>
            <c:size val="7"/>
            <c:spPr>
              <a:solidFill>
                <a:schemeClr val="bg1">
                  <a:lumMod val="65000"/>
                </a:schemeClr>
              </a:solidFill>
              <a:ln w="9525">
                <a:noFill/>
              </a:ln>
              <a:effectLst/>
            </c:spPr>
          </c:marker>
          <c:trendline>
            <c:spPr>
              <a:ln w="15875" cap="rnd">
                <a:solidFill>
                  <a:schemeClr val="tx1"/>
                </a:solidFill>
                <a:prstDash val="solid"/>
              </a:ln>
              <a:effectLst/>
            </c:spPr>
            <c:trendlineType val="exp"/>
            <c:dispRSqr val="0"/>
            <c:dispEq val="0"/>
          </c:trendline>
          <c:xVal>
            <c:numRef>
              <c:f>'Silverton Comparisons'!$C$4:$C$76</c:f>
              <c:numCache>
                <c:formatCode>0.0</c:formatCode>
                <c:ptCount val="73"/>
                <c:pt idx="0">
                  <c:v>51.82011</c:v>
                </c:pt>
                <c:pt idx="1">
                  <c:v>17.018516999999999</c:v>
                </c:pt>
                <c:pt idx="2">
                  <c:v>15.404447999999999</c:v>
                </c:pt>
                <c:pt idx="3">
                  <c:v>12.572747999999999</c:v>
                </c:pt>
                <c:pt idx="4">
                  <c:v>13.677111</c:v>
                </c:pt>
                <c:pt idx="5">
                  <c:v>17.443272</c:v>
                </c:pt>
                <c:pt idx="6">
                  <c:v>15.744251999999999</c:v>
                </c:pt>
                <c:pt idx="7">
                  <c:v>12.346212</c:v>
                </c:pt>
                <c:pt idx="8">
                  <c:v>8.5800509999999992</c:v>
                </c:pt>
                <c:pt idx="9">
                  <c:v>7.277469</c:v>
                </c:pt>
                <c:pt idx="10">
                  <c:v>6.3430079999999993</c:v>
                </c:pt>
                <c:pt idx="11">
                  <c:v>5.6350829999999998</c:v>
                </c:pt>
                <c:pt idx="12">
                  <c:v>5.2952789999999998</c:v>
                </c:pt>
                <c:pt idx="13">
                  <c:v>6.2014229999999992</c:v>
                </c:pt>
                <c:pt idx="14">
                  <c:v>10.448972999999999</c:v>
                </c:pt>
                <c:pt idx="15">
                  <c:v>18.151197</c:v>
                </c:pt>
                <c:pt idx="16">
                  <c:v>28.600169999999999</c:v>
                </c:pt>
                <c:pt idx="17">
                  <c:v>30.582359999999998</c:v>
                </c:pt>
                <c:pt idx="18">
                  <c:v>33.697229999999998</c:v>
                </c:pt>
                <c:pt idx="19">
                  <c:v>31.998209999999997</c:v>
                </c:pt>
                <c:pt idx="20">
                  <c:v>22.257161999999997</c:v>
                </c:pt>
                <c:pt idx="21">
                  <c:v>14.271768</c:v>
                </c:pt>
                <c:pt idx="22">
                  <c:v>13.705427999999999</c:v>
                </c:pt>
                <c:pt idx="23">
                  <c:v>18.519317999999998</c:v>
                </c:pt>
                <c:pt idx="24">
                  <c:v>22.880136</c:v>
                </c:pt>
                <c:pt idx="25">
                  <c:v>25.032228</c:v>
                </c:pt>
                <c:pt idx="26">
                  <c:v>26.391444</c:v>
                </c:pt>
                <c:pt idx="27">
                  <c:v>26.731247999999997</c:v>
                </c:pt>
                <c:pt idx="28">
                  <c:v>26.221541999999999</c:v>
                </c:pt>
                <c:pt idx="29">
                  <c:v>23.106672</c:v>
                </c:pt>
                <c:pt idx="30">
                  <c:v>19.312193999999998</c:v>
                </c:pt>
                <c:pt idx="31">
                  <c:v>16.452176999999999</c:v>
                </c:pt>
                <c:pt idx="32">
                  <c:v>15.687617999999999</c:v>
                </c:pt>
                <c:pt idx="33">
                  <c:v>16.763663999999999</c:v>
                </c:pt>
                <c:pt idx="34">
                  <c:v>18.122879999999999</c:v>
                </c:pt>
                <c:pt idx="35">
                  <c:v>18.037928999999998</c:v>
                </c:pt>
                <c:pt idx="36">
                  <c:v>17.981294999999999</c:v>
                </c:pt>
                <c:pt idx="37">
                  <c:v>19.142291999999998</c:v>
                </c:pt>
                <c:pt idx="38">
                  <c:v>19.397144999999998</c:v>
                </c:pt>
                <c:pt idx="39">
                  <c:v>18.264464999999998</c:v>
                </c:pt>
                <c:pt idx="40">
                  <c:v>18.207830999999999</c:v>
                </c:pt>
                <c:pt idx="41">
                  <c:v>18.179513999999998</c:v>
                </c:pt>
                <c:pt idx="42">
                  <c:v>17.075150999999998</c:v>
                </c:pt>
                <c:pt idx="43">
                  <c:v>15.800885999999998</c:v>
                </c:pt>
                <c:pt idx="44">
                  <c:v>14.554938</c:v>
                </c:pt>
                <c:pt idx="45">
                  <c:v>13.365623999999999</c:v>
                </c:pt>
                <c:pt idx="46">
                  <c:v>12.459479999999999</c:v>
                </c:pt>
                <c:pt idx="47">
                  <c:v>11.213531999999999</c:v>
                </c:pt>
                <c:pt idx="48">
                  <c:v>9.5994630000000001</c:v>
                </c:pt>
                <c:pt idx="49">
                  <c:v>8.6933189999999989</c:v>
                </c:pt>
                <c:pt idx="50">
                  <c:v>7.9853939999999994</c:v>
                </c:pt>
                <c:pt idx="51">
                  <c:v>7.5889559999999996</c:v>
                </c:pt>
                <c:pt idx="52">
                  <c:v>6.9942989999999998</c:v>
                </c:pt>
                <c:pt idx="53">
                  <c:v>6.5412269999999992</c:v>
                </c:pt>
                <c:pt idx="54">
                  <c:v>6.1164719999999999</c:v>
                </c:pt>
                <c:pt idx="55">
                  <c:v>5.7483509999999995</c:v>
                </c:pt>
                <c:pt idx="56">
                  <c:v>5.2952789999999998</c:v>
                </c:pt>
                <c:pt idx="57">
                  <c:v>4.8705239999999996</c:v>
                </c:pt>
                <c:pt idx="58">
                  <c:v>4.6156709999999999</c:v>
                </c:pt>
                <c:pt idx="59">
                  <c:v>4.559037</c:v>
                </c:pt>
                <c:pt idx="60">
                  <c:v>4.3608180000000001</c:v>
                </c:pt>
                <c:pt idx="61">
                  <c:v>4.1909159999999996</c:v>
                </c:pt>
                <c:pt idx="62">
                  <c:v>4.1059649999999994</c:v>
                </c:pt>
                <c:pt idx="63">
                  <c:v>14.385035999999999</c:v>
                </c:pt>
                <c:pt idx="64">
                  <c:v>16.905248999999998</c:v>
                </c:pt>
                <c:pt idx="65">
                  <c:v>7.1358839999999999</c:v>
                </c:pt>
                <c:pt idx="66">
                  <c:v>27.863927999999998</c:v>
                </c:pt>
                <c:pt idx="67">
                  <c:v>30.86553</c:v>
                </c:pt>
                <c:pt idx="68">
                  <c:v>58.049849999999999</c:v>
                </c:pt>
                <c:pt idx="69">
                  <c:v>47.855729999999994</c:v>
                </c:pt>
                <c:pt idx="70">
                  <c:v>25.485299999999999</c:v>
                </c:pt>
                <c:pt idx="71">
                  <c:v>41.059649999999998</c:v>
                </c:pt>
                <c:pt idx="72">
                  <c:v>55.784489999999998</c:v>
                </c:pt>
              </c:numCache>
            </c:numRef>
          </c:xVal>
          <c:yVal>
            <c:numRef>
              <c:f>'Silverton Comparisons'!$D$4:$D$76</c:f>
              <c:numCache>
                <c:formatCode>General</c:formatCode>
                <c:ptCount val="73"/>
                <c:pt idx="0">
                  <c:v>12.5</c:v>
                </c:pt>
                <c:pt idx="1">
                  <c:v>32.4</c:v>
                </c:pt>
                <c:pt idx="2">
                  <c:v>66.400000000000006</c:v>
                </c:pt>
                <c:pt idx="3">
                  <c:v>30.4</c:v>
                </c:pt>
                <c:pt idx="4">
                  <c:v>32.299999999999997</c:v>
                </c:pt>
                <c:pt idx="5">
                  <c:v>53.6</c:v>
                </c:pt>
                <c:pt idx="6">
                  <c:v>50.6</c:v>
                </c:pt>
                <c:pt idx="7">
                  <c:v>43.4</c:v>
                </c:pt>
                <c:pt idx="8">
                  <c:v>44.2</c:v>
                </c:pt>
                <c:pt idx="9">
                  <c:v>43.7</c:v>
                </c:pt>
                <c:pt idx="10">
                  <c:v>42.1</c:v>
                </c:pt>
                <c:pt idx="11">
                  <c:v>40.700000000000003</c:v>
                </c:pt>
                <c:pt idx="12">
                  <c:v>62</c:v>
                </c:pt>
                <c:pt idx="13">
                  <c:v>48.7</c:v>
                </c:pt>
                <c:pt idx="14">
                  <c:v>49.5</c:v>
                </c:pt>
                <c:pt idx="15">
                  <c:v>49.4</c:v>
                </c:pt>
                <c:pt idx="16">
                  <c:v>72.5</c:v>
                </c:pt>
                <c:pt idx="17">
                  <c:v>73.5</c:v>
                </c:pt>
                <c:pt idx="18">
                  <c:v>55.8</c:v>
                </c:pt>
                <c:pt idx="19">
                  <c:v>54.7</c:v>
                </c:pt>
                <c:pt idx="20">
                  <c:v>45.9</c:v>
                </c:pt>
                <c:pt idx="21">
                  <c:v>43</c:v>
                </c:pt>
                <c:pt idx="22">
                  <c:v>41.8</c:v>
                </c:pt>
                <c:pt idx="23">
                  <c:v>48.6</c:v>
                </c:pt>
                <c:pt idx="24">
                  <c:v>62.8</c:v>
                </c:pt>
                <c:pt idx="25">
                  <c:v>58</c:v>
                </c:pt>
                <c:pt idx="26">
                  <c:v>61.7</c:v>
                </c:pt>
                <c:pt idx="27">
                  <c:v>60</c:v>
                </c:pt>
                <c:pt idx="28">
                  <c:v>50.9</c:v>
                </c:pt>
                <c:pt idx="29">
                  <c:v>48.8</c:v>
                </c:pt>
                <c:pt idx="30">
                  <c:v>44.2</c:v>
                </c:pt>
                <c:pt idx="31">
                  <c:v>42.8</c:v>
                </c:pt>
                <c:pt idx="32">
                  <c:v>44.6</c:v>
                </c:pt>
                <c:pt idx="33">
                  <c:v>38.5</c:v>
                </c:pt>
                <c:pt idx="34">
                  <c:v>44.6</c:v>
                </c:pt>
                <c:pt idx="35">
                  <c:v>43.3</c:v>
                </c:pt>
                <c:pt idx="36">
                  <c:v>37.6</c:v>
                </c:pt>
                <c:pt idx="37">
                  <c:v>34.200000000000003</c:v>
                </c:pt>
                <c:pt idx="38">
                  <c:v>34.700000000000003</c:v>
                </c:pt>
                <c:pt idx="39">
                  <c:v>31.9</c:v>
                </c:pt>
                <c:pt idx="40">
                  <c:v>35.799999999999997</c:v>
                </c:pt>
                <c:pt idx="41">
                  <c:v>34.4</c:v>
                </c:pt>
                <c:pt idx="42">
                  <c:v>42.8</c:v>
                </c:pt>
                <c:pt idx="43">
                  <c:v>34.6</c:v>
                </c:pt>
                <c:pt idx="44">
                  <c:v>31</c:v>
                </c:pt>
                <c:pt idx="45">
                  <c:v>33.700000000000003</c:v>
                </c:pt>
                <c:pt idx="46">
                  <c:v>36.700000000000003</c:v>
                </c:pt>
                <c:pt idx="47">
                  <c:v>33.6</c:v>
                </c:pt>
                <c:pt idx="48">
                  <c:v>32.6</c:v>
                </c:pt>
                <c:pt idx="49">
                  <c:v>33.5</c:v>
                </c:pt>
                <c:pt idx="50">
                  <c:v>34.200000000000003</c:v>
                </c:pt>
                <c:pt idx="51">
                  <c:v>38.9</c:v>
                </c:pt>
                <c:pt idx="52">
                  <c:v>38.799999999999997</c:v>
                </c:pt>
                <c:pt idx="53">
                  <c:v>46</c:v>
                </c:pt>
                <c:pt idx="54">
                  <c:v>12.5</c:v>
                </c:pt>
                <c:pt idx="55">
                  <c:v>12.5</c:v>
                </c:pt>
                <c:pt idx="56">
                  <c:v>12.5</c:v>
                </c:pt>
                <c:pt idx="57">
                  <c:v>12.5</c:v>
                </c:pt>
                <c:pt idx="58">
                  <c:v>12.5</c:v>
                </c:pt>
                <c:pt idx="59">
                  <c:v>12.5</c:v>
                </c:pt>
                <c:pt idx="60">
                  <c:v>12.5</c:v>
                </c:pt>
                <c:pt idx="61">
                  <c:v>12.5</c:v>
                </c:pt>
                <c:pt idx="62">
                  <c:v>12.5</c:v>
                </c:pt>
                <c:pt idx="63">
                  <c:v>37.4</c:v>
                </c:pt>
                <c:pt idx="64">
                  <c:v>41.7</c:v>
                </c:pt>
                <c:pt idx="65">
                  <c:v>36.200000000000003</c:v>
                </c:pt>
                <c:pt idx="66">
                  <c:v>41.8</c:v>
                </c:pt>
                <c:pt idx="67">
                  <c:v>42.7</c:v>
                </c:pt>
                <c:pt idx="68">
                  <c:v>56.8</c:v>
                </c:pt>
                <c:pt idx="69">
                  <c:v>67.2</c:v>
                </c:pt>
                <c:pt idx="70">
                  <c:v>27.4</c:v>
                </c:pt>
                <c:pt idx="71">
                  <c:v>99.3</c:v>
                </c:pt>
                <c:pt idx="72">
                  <c:v>34.299999999999997</c:v>
                </c:pt>
              </c:numCache>
            </c:numRef>
          </c:yVal>
          <c:smooth val="0"/>
          <c:extLst>
            <c:ext xmlns:c16="http://schemas.microsoft.com/office/drawing/2014/chart" uri="{C3380CC4-5D6E-409C-BE32-E72D297353CC}">
              <c16:uniqueId val="{00000002-1599-41C2-897A-5018B2BC64BC}"/>
            </c:ext>
          </c:extLst>
        </c:ser>
        <c:ser>
          <c:idx val="3"/>
          <c:order val="3"/>
          <c:tx>
            <c:strRef>
              <c:f>'Silverton Comparisons'!$N$48</c:f>
              <c:strCache>
                <c:ptCount val="1"/>
                <c:pt idx="0">
                  <c:v>Pre-Event Total</c:v>
                </c:pt>
              </c:strCache>
            </c:strRef>
          </c:tx>
          <c:spPr>
            <a:ln w="25400" cap="rnd">
              <a:noFill/>
              <a:round/>
            </a:ln>
            <a:effectLst/>
          </c:spPr>
          <c:marker>
            <c:symbol val="triangle"/>
            <c:size val="8"/>
            <c:spPr>
              <a:solidFill>
                <a:schemeClr val="bg1">
                  <a:lumMod val="65000"/>
                </a:schemeClr>
              </a:solidFill>
              <a:ln w="9525">
                <a:noFill/>
              </a:ln>
              <a:effectLst/>
            </c:spPr>
          </c:marker>
          <c:trendline>
            <c:spPr>
              <a:ln w="22225" cap="rnd">
                <a:solidFill>
                  <a:schemeClr val="tx1"/>
                </a:solidFill>
                <a:prstDash val="sysDot"/>
              </a:ln>
              <a:effectLst/>
            </c:spPr>
            <c:trendlineType val="exp"/>
            <c:dispRSqr val="0"/>
            <c:dispEq val="0"/>
          </c:trendline>
          <c:xVal>
            <c:numRef>
              <c:f>'Silverton Comparisons'!$O$4:$O$16</c:f>
              <c:numCache>
                <c:formatCode>0.0</c:formatCode>
                <c:ptCount val="13"/>
                <c:pt idx="0">
                  <c:v>51.82011</c:v>
                </c:pt>
                <c:pt idx="1">
                  <c:v>17.018516999999999</c:v>
                </c:pt>
                <c:pt idx="2">
                  <c:v>18.151197</c:v>
                </c:pt>
                <c:pt idx="3">
                  <c:v>14.385035999999999</c:v>
                </c:pt>
                <c:pt idx="4">
                  <c:v>16.905248999999998</c:v>
                </c:pt>
                <c:pt idx="5">
                  <c:v>7.1358839999999999</c:v>
                </c:pt>
                <c:pt idx="6">
                  <c:v>27.863927999999998</c:v>
                </c:pt>
                <c:pt idx="7">
                  <c:v>30.86553</c:v>
                </c:pt>
                <c:pt idx="8">
                  <c:v>58.049849999999999</c:v>
                </c:pt>
                <c:pt idx="9">
                  <c:v>47.855729999999994</c:v>
                </c:pt>
                <c:pt idx="10">
                  <c:v>25.485299999999999</c:v>
                </c:pt>
                <c:pt idx="11">
                  <c:v>41.059649999999998</c:v>
                </c:pt>
                <c:pt idx="12">
                  <c:v>55.784489999999998</c:v>
                </c:pt>
              </c:numCache>
            </c:numRef>
          </c:xVal>
          <c:yVal>
            <c:numRef>
              <c:f>'Silverton Comparisons'!$P$4:$P$16</c:f>
              <c:numCache>
                <c:formatCode>General</c:formatCode>
                <c:ptCount val="13"/>
                <c:pt idx="0">
                  <c:v>1200</c:v>
                </c:pt>
                <c:pt idx="1">
                  <c:v>701</c:v>
                </c:pt>
                <c:pt idx="2">
                  <c:v>938</c:v>
                </c:pt>
                <c:pt idx="3">
                  <c:v>2340</c:v>
                </c:pt>
                <c:pt idx="4">
                  <c:v>1660</c:v>
                </c:pt>
                <c:pt idx="5">
                  <c:v>1030</c:v>
                </c:pt>
                <c:pt idx="6">
                  <c:v>1400</c:v>
                </c:pt>
                <c:pt idx="7">
                  <c:v>768</c:v>
                </c:pt>
                <c:pt idx="8">
                  <c:v>951</c:v>
                </c:pt>
                <c:pt idx="9">
                  <c:v>518</c:v>
                </c:pt>
                <c:pt idx="10">
                  <c:v>387</c:v>
                </c:pt>
                <c:pt idx="11">
                  <c:v>921</c:v>
                </c:pt>
                <c:pt idx="12">
                  <c:v>8750</c:v>
                </c:pt>
              </c:numCache>
            </c:numRef>
          </c:yVal>
          <c:smooth val="0"/>
          <c:extLst>
            <c:ext xmlns:c16="http://schemas.microsoft.com/office/drawing/2014/chart" uri="{C3380CC4-5D6E-409C-BE32-E72D297353CC}">
              <c16:uniqueId val="{00000003-1599-41C2-897A-5018B2BC64BC}"/>
            </c:ext>
          </c:extLst>
        </c:ser>
        <c:dLbls>
          <c:showLegendKey val="0"/>
          <c:showVal val="0"/>
          <c:showCatName val="0"/>
          <c:showSerName val="0"/>
          <c:showPercent val="0"/>
          <c:showBubbleSize val="0"/>
        </c:dLbls>
        <c:axId val="1618572936"/>
        <c:axId val="1618572544"/>
      </c:scatterChart>
      <c:valAx>
        <c:axId val="1618572936"/>
        <c:scaling>
          <c:orientation val="minMax"/>
        </c:scaling>
        <c:delete val="0"/>
        <c:axPos val="b"/>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Streamflow Flow (m</a:t>
                </a:r>
                <a:r>
                  <a:rPr lang="en-US" baseline="30000"/>
                  <a:t>3</a:t>
                </a:r>
                <a:r>
                  <a:rPr lang="en-US"/>
                  <a:t>/s)</a:t>
                </a:r>
              </a:p>
            </c:rich>
          </c:tx>
          <c:layout>
            <c:manualLayout>
              <c:xMode val="edge"/>
              <c:yMode val="edge"/>
              <c:x val="0.40432398581756229"/>
              <c:y val="0.9244703595724004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618572544"/>
        <c:crosses val="autoZero"/>
        <c:crossBetween val="midCat"/>
      </c:valAx>
      <c:valAx>
        <c:axId val="1618572544"/>
        <c:scaling>
          <c:logBase val="10"/>
          <c:orientation val="minMax"/>
          <c:min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sz="1200"/>
                  <a:t>Concentration (µg/l)</a:t>
                </a:r>
              </a:p>
            </c:rich>
          </c:tx>
          <c:layout>
            <c:manualLayout>
              <c:xMode val="edge"/>
              <c:yMode val="edge"/>
              <c:x val="9.3567251461988306E-3"/>
              <c:y val="0.29121461858084063"/>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618572936"/>
        <c:crosses val="autoZero"/>
        <c:crossBetween val="midCat"/>
      </c:valAx>
      <c:spPr>
        <a:noFill/>
        <a:ln w="12700">
          <a:solidFill>
            <a:schemeClr val="bg1">
              <a:lumMod val="50000"/>
            </a:schemeClr>
          </a:solidFill>
        </a:ln>
        <a:effectLst/>
      </c:spPr>
    </c:plotArea>
    <c:legend>
      <c:legendPos val="r"/>
      <c:legendEntry>
        <c:idx val="4"/>
        <c:delete val="1"/>
      </c:legendEntry>
      <c:legendEntry>
        <c:idx val="5"/>
        <c:delete val="1"/>
      </c:legendEntry>
      <c:layout>
        <c:manualLayout>
          <c:xMode val="edge"/>
          <c:yMode val="edge"/>
          <c:x val="0.20690584206775478"/>
          <c:y val="0.10955635399943937"/>
          <c:w val="0.62774730145486768"/>
          <c:h val="9.1925567351574478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Aluminum--Animas</a:t>
            </a:r>
            <a:r>
              <a:rPr lang="en-US" sz="1200" baseline="0"/>
              <a:t> River at </a:t>
            </a:r>
            <a:r>
              <a:rPr lang="en-US" sz="1200"/>
              <a:t>Durango (RK 94)</a:t>
            </a:r>
          </a:p>
        </c:rich>
      </c:tx>
      <c:layout>
        <c:manualLayout>
          <c:xMode val="edge"/>
          <c:yMode val="edge"/>
          <c:x val="0.28431818571698148"/>
          <c:y val="1.9711237721156863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4089451491426791"/>
          <c:y val="0.20995566088219556"/>
          <c:w val="0.81781980437752089"/>
          <c:h val="0.62660066763499223"/>
        </c:manualLayout>
      </c:layout>
      <c:scatterChart>
        <c:scatterStyle val="lineMarker"/>
        <c:varyColors val="0"/>
        <c:ser>
          <c:idx val="0"/>
          <c:order val="0"/>
          <c:tx>
            <c:strRef>
              <c:f>'Durango Comparisons'!$R$47</c:f>
              <c:strCache>
                <c:ptCount val="1"/>
                <c:pt idx="0">
                  <c:v>2016 Snowmelt Dissolved</c:v>
                </c:pt>
              </c:strCache>
            </c:strRef>
          </c:tx>
          <c:spPr>
            <a:ln w="25400" cap="rnd">
              <a:noFill/>
              <a:round/>
            </a:ln>
            <a:effectLst/>
          </c:spPr>
          <c:marker>
            <c:symbol val="circle"/>
            <c:size val="7"/>
            <c:spPr>
              <a:solidFill>
                <a:srgbClr val="0070C0"/>
              </a:solidFill>
              <a:ln w="9525">
                <a:solidFill>
                  <a:schemeClr val="accent1"/>
                </a:solidFill>
              </a:ln>
              <a:effectLst/>
            </c:spPr>
          </c:marker>
          <c:xVal>
            <c:numRef>
              <c:f>'Durango Comparisons'!$C$32:$C$41</c:f>
              <c:numCache>
                <c:formatCode>0.0</c:formatCode>
                <c:ptCount val="10"/>
                <c:pt idx="0">
                  <c:v>19.057340999999997</c:v>
                </c:pt>
                <c:pt idx="1">
                  <c:v>40.776479999999999</c:v>
                </c:pt>
                <c:pt idx="2">
                  <c:v>48.988409999999995</c:v>
                </c:pt>
                <c:pt idx="3">
                  <c:v>72.491519999999994</c:v>
                </c:pt>
                <c:pt idx="4">
                  <c:v>144.69987</c:v>
                </c:pt>
                <c:pt idx="5">
                  <c:v>144.69987</c:v>
                </c:pt>
                <c:pt idx="6">
                  <c:v>121.76309999999999</c:v>
                </c:pt>
                <c:pt idx="7">
                  <c:v>121.76309999999999</c:v>
                </c:pt>
                <c:pt idx="8">
                  <c:v>121.76309999999999</c:v>
                </c:pt>
                <c:pt idx="9">
                  <c:v>77.871749999999992</c:v>
                </c:pt>
              </c:numCache>
            </c:numRef>
          </c:xVal>
          <c:yVal>
            <c:numRef>
              <c:f>'Durango Comparisons'!$D$32:$D$41</c:f>
              <c:numCache>
                <c:formatCode>General</c:formatCode>
                <c:ptCount val="10"/>
                <c:pt idx="0">
                  <c:v>67</c:v>
                </c:pt>
                <c:pt idx="1">
                  <c:v>170</c:v>
                </c:pt>
                <c:pt idx="2">
                  <c:v>150</c:v>
                </c:pt>
                <c:pt idx="3">
                  <c:v>110</c:v>
                </c:pt>
                <c:pt idx="4">
                  <c:v>47</c:v>
                </c:pt>
                <c:pt idx="5">
                  <c:v>67</c:v>
                </c:pt>
                <c:pt idx="6">
                  <c:v>58</c:v>
                </c:pt>
                <c:pt idx="7">
                  <c:v>46</c:v>
                </c:pt>
                <c:pt idx="8">
                  <c:v>51</c:v>
                </c:pt>
                <c:pt idx="9">
                  <c:v>94</c:v>
                </c:pt>
              </c:numCache>
            </c:numRef>
          </c:yVal>
          <c:smooth val="0"/>
          <c:extLst>
            <c:ext xmlns:c16="http://schemas.microsoft.com/office/drawing/2014/chart" uri="{C3380CC4-5D6E-409C-BE32-E72D297353CC}">
              <c16:uniqueId val="{00000001-BBFC-4F55-A898-E2E7579BBBB8}"/>
            </c:ext>
          </c:extLst>
        </c:ser>
        <c:ser>
          <c:idx val="1"/>
          <c:order val="1"/>
          <c:tx>
            <c:strRef>
              <c:f>'Durango Comparisons'!$R$48</c:f>
              <c:strCache>
                <c:ptCount val="1"/>
                <c:pt idx="0">
                  <c:v>2016 Snowmelt Total</c:v>
                </c:pt>
              </c:strCache>
            </c:strRef>
          </c:tx>
          <c:spPr>
            <a:ln w="25400" cap="rnd">
              <a:noFill/>
              <a:round/>
            </a:ln>
            <a:effectLst/>
          </c:spPr>
          <c:marker>
            <c:symbol val="triangle"/>
            <c:size val="8"/>
            <c:spPr>
              <a:solidFill>
                <a:srgbClr val="0070C0"/>
              </a:solidFill>
              <a:ln w="9525">
                <a:noFill/>
              </a:ln>
              <a:effectLst/>
            </c:spPr>
          </c:marker>
          <c:xVal>
            <c:numRef>
              <c:f>'Durango Comparisons'!$C$32:$C$41</c:f>
              <c:numCache>
                <c:formatCode>0.0</c:formatCode>
                <c:ptCount val="10"/>
                <c:pt idx="0">
                  <c:v>19.057340999999997</c:v>
                </c:pt>
                <c:pt idx="1">
                  <c:v>40.776479999999999</c:v>
                </c:pt>
                <c:pt idx="2">
                  <c:v>48.988409999999995</c:v>
                </c:pt>
                <c:pt idx="3">
                  <c:v>72.491519999999994</c:v>
                </c:pt>
                <c:pt idx="4">
                  <c:v>144.69987</c:v>
                </c:pt>
                <c:pt idx="5">
                  <c:v>144.69987</c:v>
                </c:pt>
                <c:pt idx="6">
                  <c:v>121.76309999999999</c:v>
                </c:pt>
                <c:pt idx="7">
                  <c:v>121.76309999999999</c:v>
                </c:pt>
                <c:pt idx="8">
                  <c:v>121.76309999999999</c:v>
                </c:pt>
                <c:pt idx="9">
                  <c:v>77.871749999999992</c:v>
                </c:pt>
              </c:numCache>
            </c:numRef>
          </c:xVal>
          <c:yVal>
            <c:numRef>
              <c:f>'Durango Comparisons'!$N$32:$N$41</c:f>
              <c:numCache>
                <c:formatCode>0</c:formatCode>
                <c:ptCount val="10"/>
                <c:pt idx="0">
                  <c:v>673</c:v>
                </c:pt>
                <c:pt idx="1">
                  <c:v>1440</c:v>
                </c:pt>
                <c:pt idx="2">
                  <c:v>1730</c:v>
                </c:pt>
                <c:pt idx="3">
                  <c:v>2560</c:v>
                </c:pt>
                <c:pt idx="4">
                  <c:v>2590</c:v>
                </c:pt>
                <c:pt idx="5">
                  <c:v>5110</c:v>
                </c:pt>
                <c:pt idx="6">
                  <c:v>5110</c:v>
                </c:pt>
                <c:pt idx="7">
                  <c:v>4300</c:v>
                </c:pt>
                <c:pt idx="8">
                  <c:v>4300</c:v>
                </c:pt>
                <c:pt idx="9">
                  <c:v>4300</c:v>
                </c:pt>
              </c:numCache>
            </c:numRef>
          </c:yVal>
          <c:smooth val="0"/>
          <c:extLst>
            <c:ext xmlns:c16="http://schemas.microsoft.com/office/drawing/2014/chart" uri="{C3380CC4-5D6E-409C-BE32-E72D297353CC}">
              <c16:uniqueId val="{00000003-BBFC-4F55-A898-E2E7579BBBB8}"/>
            </c:ext>
          </c:extLst>
        </c:ser>
        <c:ser>
          <c:idx val="2"/>
          <c:order val="2"/>
          <c:tx>
            <c:strRef>
              <c:f>'Durango Comparisons'!$R$45</c:f>
              <c:strCache>
                <c:ptCount val="1"/>
                <c:pt idx="0">
                  <c:v>Pre-Event Dissolved</c:v>
                </c:pt>
              </c:strCache>
            </c:strRef>
          </c:tx>
          <c:spPr>
            <a:ln w="25400" cap="rnd">
              <a:noFill/>
              <a:round/>
            </a:ln>
            <a:effectLst/>
          </c:spPr>
          <c:marker>
            <c:symbol val="circle"/>
            <c:size val="7"/>
            <c:spPr>
              <a:solidFill>
                <a:schemeClr val="bg1">
                  <a:lumMod val="65000"/>
                </a:schemeClr>
              </a:solidFill>
              <a:ln w="9525">
                <a:noFill/>
              </a:ln>
              <a:effectLst/>
            </c:spPr>
          </c:marker>
          <c:trendline>
            <c:spPr>
              <a:ln w="15875" cap="rnd">
                <a:solidFill>
                  <a:schemeClr val="tx1"/>
                </a:solidFill>
                <a:prstDash val="sysDash"/>
              </a:ln>
              <a:effectLst/>
            </c:spPr>
            <c:trendlineType val="exp"/>
            <c:forward val="30"/>
            <c:dispRSqr val="0"/>
            <c:dispEq val="0"/>
          </c:trendline>
          <c:xVal>
            <c:numRef>
              <c:f>'Durango Comparisons'!$C$4:$C$30</c:f>
              <c:numCache>
                <c:formatCode>0.0</c:formatCode>
                <c:ptCount val="27"/>
                <c:pt idx="0">
                  <c:v>52.103279999999998</c:v>
                </c:pt>
                <c:pt idx="1">
                  <c:v>52.103279999999998</c:v>
                </c:pt>
                <c:pt idx="2">
                  <c:v>58.616189999999996</c:v>
                </c:pt>
                <c:pt idx="3">
                  <c:v>58.616189999999996</c:v>
                </c:pt>
                <c:pt idx="4">
                  <c:v>24.295985999999999</c:v>
                </c:pt>
                <c:pt idx="5">
                  <c:v>24.295985999999999</c:v>
                </c:pt>
                <c:pt idx="6">
                  <c:v>89.764889999999994</c:v>
                </c:pt>
                <c:pt idx="7">
                  <c:v>89.764889999999994</c:v>
                </c:pt>
                <c:pt idx="8">
                  <c:v>17.811392999999999</c:v>
                </c:pt>
                <c:pt idx="9">
                  <c:v>100.24217999999999</c:v>
                </c:pt>
                <c:pt idx="10">
                  <c:v>100.24217999999999</c:v>
                </c:pt>
                <c:pt idx="11">
                  <c:v>122.89577999999999</c:v>
                </c:pt>
                <c:pt idx="12">
                  <c:v>37.378439999999998</c:v>
                </c:pt>
                <c:pt idx="13">
                  <c:v>37.378439999999998</c:v>
                </c:pt>
                <c:pt idx="14">
                  <c:v>45.59037</c:v>
                </c:pt>
                <c:pt idx="15">
                  <c:v>42.475499999999997</c:v>
                </c:pt>
                <c:pt idx="16">
                  <c:v>42.475499999999997</c:v>
                </c:pt>
                <c:pt idx="17">
                  <c:v>29.732849999999999</c:v>
                </c:pt>
                <c:pt idx="18">
                  <c:v>29.732849999999999</c:v>
                </c:pt>
                <c:pt idx="19">
                  <c:v>34.54674</c:v>
                </c:pt>
                <c:pt idx="20">
                  <c:v>34.54674</c:v>
                </c:pt>
                <c:pt idx="21">
                  <c:v>22.795185</c:v>
                </c:pt>
                <c:pt idx="22">
                  <c:v>22.795185</c:v>
                </c:pt>
                <c:pt idx="23">
                  <c:v>110.43629999999999</c:v>
                </c:pt>
                <c:pt idx="24">
                  <c:v>110.43629999999999</c:v>
                </c:pt>
                <c:pt idx="25">
                  <c:v>31.715039999999998</c:v>
                </c:pt>
                <c:pt idx="26">
                  <c:v>81.836129999999997</c:v>
                </c:pt>
              </c:numCache>
            </c:numRef>
          </c:xVal>
          <c:yVal>
            <c:numRef>
              <c:f>'Durango Comparisons'!$D$4:$D$30</c:f>
              <c:numCache>
                <c:formatCode>General</c:formatCode>
                <c:ptCount val="27"/>
                <c:pt idx="0">
                  <c:v>22</c:v>
                </c:pt>
                <c:pt idx="1">
                  <c:v>18</c:v>
                </c:pt>
                <c:pt idx="2">
                  <c:v>26</c:v>
                </c:pt>
                <c:pt idx="3">
                  <c:v>22</c:v>
                </c:pt>
                <c:pt idx="4">
                  <c:v>36</c:v>
                </c:pt>
                <c:pt idx="5">
                  <c:v>26</c:v>
                </c:pt>
                <c:pt idx="6">
                  <c:v>57</c:v>
                </c:pt>
                <c:pt idx="7">
                  <c:v>71</c:v>
                </c:pt>
                <c:pt idx="8">
                  <c:v>18</c:v>
                </c:pt>
                <c:pt idx="9">
                  <c:v>24</c:v>
                </c:pt>
                <c:pt idx="10">
                  <c:v>22</c:v>
                </c:pt>
                <c:pt idx="11">
                  <c:v>38</c:v>
                </c:pt>
                <c:pt idx="12">
                  <c:v>48</c:v>
                </c:pt>
                <c:pt idx="13">
                  <c:v>20</c:v>
                </c:pt>
                <c:pt idx="14">
                  <c:v>29</c:v>
                </c:pt>
                <c:pt idx="15">
                  <c:v>27</c:v>
                </c:pt>
                <c:pt idx="16">
                  <c:v>42</c:v>
                </c:pt>
                <c:pt idx="17">
                  <c:v>18</c:v>
                </c:pt>
                <c:pt idx="18">
                  <c:v>37</c:v>
                </c:pt>
                <c:pt idx="19">
                  <c:v>30</c:v>
                </c:pt>
                <c:pt idx="20">
                  <c:v>37</c:v>
                </c:pt>
                <c:pt idx="21">
                  <c:v>35</c:v>
                </c:pt>
                <c:pt idx="22">
                  <c:v>24</c:v>
                </c:pt>
                <c:pt idx="23">
                  <c:v>78</c:v>
                </c:pt>
                <c:pt idx="24">
                  <c:v>51</c:v>
                </c:pt>
                <c:pt idx="25">
                  <c:v>66</c:v>
                </c:pt>
                <c:pt idx="26">
                  <c:v>61</c:v>
                </c:pt>
              </c:numCache>
            </c:numRef>
          </c:yVal>
          <c:smooth val="0"/>
          <c:extLst>
            <c:ext xmlns:c16="http://schemas.microsoft.com/office/drawing/2014/chart" uri="{C3380CC4-5D6E-409C-BE32-E72D297353CC}">
              <c16:uniqueId val="{00000005-BBFC-4F55-A898-E2E7579BBBB8}"/>
            </c:ext>
          </c:extLst>
        </c:ser>
        <c:ser>
          <c:idx val="3"/>
          <c:order val="3"/>
          <c:tx>
            <c:strRef>
              <c:f>'Durango Comparisons'!$R$46</c:f>
              <c:strCache>
                <c:ptCount val="1"/>
                <c:pt idx="0">
                  <c:v>Pre-Event Total</c:v>
                </c:pt>
              </c:strCache>
            </c:strRef>
          </c:tx>
          <c:spPr>
            <a:ln w="25400" cap="rnd">
              <a:noFill/>
              <a:round/>
            </a:ln>
            <a:effectLst/>
          </c:spPr>
          <c:marker>
            <c:symbol val="triangle"/>
            <c:size val="8"/>
            <c:spPr>
              <a:solidFill>
                <a:schemeClr val="bg1">
                  <a:lumMod val="65000"/>
                </a:schemeClr>
              </a:solidFill>
              <a:ln w="9525">
                <a:noFill/>
              </a:ln>
              <a:effectLst/>
            </c:spPr>
          </c:marker>
          <c:trendline>
            <c:spPr>
              <a:ln w="22225" cap="rnd">
                <a:solidFill>
                  <a:schemeClr val="tx1"/>
                </a:solidFill>
                <a:prstDash val="sysDot"/>
              </a:ln>
              <a:effectLst/>
            </c:spPr>
            <c:trendlineType val="exp"/>
            <c:forward val="30"/>
            <c:dispRSqr val="0"/>
            <c:dispEq val="0"/>
          </c:trendline>
          <c:xVal>
            <c:numRef>
              <c:f>'Durango Comparisons'!$O$4:$O$28</c:f>
              <c:numCache>
                <c:formatCode>0.0</c:formatCode>
                <c:ptCount val="25"/>
                <c:pt idx="0">
                  <c:v>52.103279999999998</c:v>
                </c:pt>
                <c:pt idx="1">
                  <c:v>52.103279999999998</c:v>
                </c:pt>
                <c:pt idx="2">
                  <c:v>58.616189999999996</c:v>
                </c:pt>
                <c:pt idx="3">
                  <c:v>58.616189999999996</c:v>
                </c:pt>
                <c:pt idx="4">
                  <c:v>24.295985999999999</c:v>
                </c:pt>
                <c:pt idx="5">
                  <c:v>24.295985999999999</c:v>
                </c:pt>
                <c:pt idx="6">
                  <c:v>89.764889999999994</c:v>
                </c:pt>
                <c:pt idx="7">
                  <c:v>89.764889999999994</c:v>
                </c:pt>
                <c:pt idx="8">
                  <c:v>17.811392999999999</c:v>
                </c:pt>
                <c:pt idx="9">
                  <c:v>100.24217999999999</c:v>
                </c:pt>
                <c:pt idx="10">
                  <c:v>100.24217999999999</c:v>
                </c:pt>
                <c:pt idx="11">
                  <c:v>122.89577999999999</c:v>
                </c:pt>
                <c:pt idx="12">
                  <c:v>37.378439999999998</c:v>
                </c:pt>
                <c:pt idx="13">
                  <c:v>37.378439999999998</c:v>
                </c:pt>
                <c:pt idx="14">
                  <c:v>45.59037</c:v>
                </c:pt>
                <c:pt idx="15">
                  <c:v>42.475499999999997</c:v>
                </c:pt>
                <c:pt idx="16">
                  <c:v>42.475499999999997</c:v>
                </c:pt>
                <c:pt idx="17">
                  <c:v>29.732849999999999</c:v>
                </c:pt>
                <c:pt idx="18">
                  <c:v>29.732849999999999</c:v>
                </c:pt>
                <c:pt idx="19">
                  <c:v>34.54674</c:v>
                </c:pt>
                <c:pt idx="20">
                  <c:v>34.54674</c:v>
                </c:pt>
                <c:pt idx="21">
                  <c:v>22.795185</c:v>
                </c:pt>
                <c:pt idx="22">
                  <c:v>22.795185</c:v>
                </c:pt>
                <c:pt idx="23">
                  <c:v>110.43629999999999</c:v>
                </c:pt>
                <c:pt idx="24">
                  <c:v>110.43629999999999</c:v>
                </c:pt>
              </c:numCache>
            </c:numRef>
          </c:xVal>
          <c:yVal>
            <c:numRef>
              <c:f>'Durango Comparisons'!$P$4:$P$28</c:f>
              <c:numCache>
                <c:formatCode>General</c:formatCode>
                <c:ptCount val="25"/>
                <c:pt idx="0">
                  <c:v>567</c:v>
                </c:pt>
                <c:pt idx="1">
                  <c:v>440</c:v>
                </c:pt>
                <c:pt idx="2">
                  <c:v>350</c:v>
                </c:pt>
                <c:pt idx="3">
                  <c:v>344</c:v>
                </c:pt>
                <c:pt idx="4">
                  <c:v>250</c:v>
                </c:pt>
                <c:pt idx="5">
                  <c:v>243</c:v>
                </c:pt>
                <c:pt idx="6">
                  <c:v>1550</c:v>
                </c:pt>
                <c:pt idx="7">
                  <c:v>1074</c:v>
                </c:pt>
                <c:pt idx="8">
                  <c:v>316</c:v>
                </c:pt>
                <c:pt idx="9">
                  <c:v>1397</c:v>
                </c:pt>
                <c:pt idx="10">
                  <c:v>1267</c:v>
                </c:pt>
                <c:pt idx="11">
                  <c:v>3824</c:v>
                </c:pt>
                <c:pt idx="12">
                  <c:v>375</c:v>
                </c:pt>
                <c:pt idx="13">
                  <c:v>336</c:v>
                </c:pt>
                <c:pt idx="14">
                  <c:v>429</c:v>
                </c:pt>
                <c:pt idx="15">
                  <c:v>328</c:v>
                </c:pt>
                <c:pt idx="16">
                  <c:v>580</c:v>
                </c:pt>
                <c:pt idx="17">
                  <c:v>576</c:v>
                </c:pt>
                <c:pt idx="18">
                  <c:v>527</c:v>
                </c:pt>
                <c:pt idx="19">
                  <c:v>293</c:v>
                </c:pt>
                <c:pt idx="20">
                  <c:v>376</c:v>
                </c:pt>
                <c:pt idx="21">
                  <c:v>415</c:v>
                </c:pt>
                <c:pt idx="22">
                  <c:v>441</c:v>
                </c:pt>
                <c:pt idx="23">
                  <c:v>2540</c:v>
                </c:pt>
                <c:pt idx="24">
                  <c:v>2028</c:v>
                </c:pt>
              </c:numCache>
            </c:numRef>
          </c:yVal>
          <c:smooth val="0"/>
          <c:extLst>
            <c:ext xmlns:c16="http://schemas.microsoft.com/office/drawing/2014/chart" uri="{C3380CC4-5D6E-409C-BE32-E72D297353CC}">
              <c16:uniqueId val="{00000007-BBFC-4F55-A898-E2E7579BBBB8}"/>
            </c:ext>
          </c:extLst>
        </c:ser>
        <c:dLbls>
          <c:showLegendKey val="0"/>
          <c:showVal val="0"/>
          <c:showCatName val="0"/>
          <c:showSerName val="0"/>
          <c:showPercent val="0"/>
          <c:showBubbleSize val="0"/>
        </c:dLbls>
        <c:axId val="1618572936"/>
        <c:axId val="1618572544"/>
      </c:scatterChart>
      <c:valAx>
        <c:axId val="1618572936"/>
        <c:scaling>
          <c:orientation val="minMax"/>
          <c:max val="180"/>
          <c:min val="0"/>
        </c:scaling>
        <c:delete val="0"/>
        <c:axPos val="b"/>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Streamflow</a:t>
                </a:r>
                <a:r>
                  <a:rPr lang="en-US" baseline="0"/>
                  <a:t> </a:t>
                </a:r>
                <a:r>
                  <a:rPr lang="en-US"/>
                  <a:t>(m</a:t>
                </a:r>
                <a:r>
                  <a:rPr lang="en-US" baseline="30000"/>
                  <a:t>3</a:t>
                </a:r>
                <a:r>
                  <a:rPr lang="en-US"/>
                  <a:t>/s)</a:t>
                </a:r>
              </a:p>
            </c:rich>
          </c:tx>
          <c:layout>
            <c:manualLayout>
              <c:xMode val="edge"/>
              <c:yMode val="edge"/>
              <c:x val="0.40432398581756229"/>
              <c:y val="0.9244703595724004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618572544"/>
        <c:crosses val="autoZero"/>
        <c:crossBetween val="midCat"/>
      </c:valAx>
      <c:valAx>
        <c:axId val="1618572544"/>
        <c:scaling>
          <c:logBase val="10"/>
          <c:orientation val="minMax"/>
          <c:min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sz="1200"/>
                  <a:t>Concentration (µg/L)</a:t>
                </a:r>
              </a:p>
            </c:rich>
          </c:tx>
          <c:layout>
            <c:manualLayout>
              <c:xMode val="edge"/>
              <c:yMode val="edge"/>
              <c:x val="9.3567251461988306E-3"/>
              <c:y val="0.29121461858084063"/>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618572936"/>
        <c:crosses val="autoZero"/>
        <c:crossBetween val="midCat"/>
      </c:valAx>
      <c:spPr>
        <a:noFill/>
        <a:ln w="12700">
          <a:solidFill>
            <a:schemeClr val="bg1">
              <a:lumMod val="50000"/>
            </a:schemeClr>
          </a:solidFill>
        </a:ln>
        <a:effectLst/>
      </c:spPr>
    </c:plotArea>
    <c:legend>
      <c:legendPos val="r"/>
      <c:legendEntry>
        <c:idx val="4"/>
        <c:delete val="1"/>
      </c:legendEntry>
      <c:legendEntry>
        <c:idx val="5"/>
        <c:delete val="1"/>
      </c:legendEntry>
      <c:layout>
        <c:manualLayout>
          <c:xMode val="edge"/>
          <c:yMode val="edge"/>
          <c:x val="0.14590362479199903"/>
          <c:y val="0.10955635399943937"/>
          <c:w val="0.75193024891496407"/>
          <c:h val="0.10782225401555055"/>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Aluminum--Animas River at Durango (RK 94)</a:t>
            </a:r>
          </a:p>
        </c:rich>
      </c:tx>
      <c:layout>
        <c:manualLayout>
          <c:xMode val="edge"/>
          <c:yMode val="edge"/>
          <c:x val="0.21357633420822397"/>
          <c:y val="3.8897886412046029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7859492563429574"/>
          <c:y val="0.1576701833577622"/>
          <c:w val="0.77107174103237097"/>
          <c:h val="0.63675908119312719"/>
        </c:manualLayout>
      </c:layout>
      <c:scatterChart>
        <c:scatterStyle val="smoothMarker"/>
        <c:varyColors val="0"/>
        <c:ser>
          <c:idx val="0"/>
          <c:order val="0"/>
          <c:tx>
            <c:strRef>
              <c:f>'Durango Comparisons'!$L$25</c:f>
              <c:strCache>
                <c:ptCount val="1"/>
                <c:pt idx="0">
                  <c:v>2014</c:v>
                </c:pt>
              </c:strCache>
            </c:strRef>
          </c:tx>
          <c:spPr>
            <a:ln w="22225" cap="rnd">
              <a:solidFill>
                <a:schemeClr val="tx2">
                  <a:lumMod val="60000"/>
                  <a:lumOff val="40000"/>
                </a:schemeClr>
              </a:solidFill>
              <a:prstDash val="sysDash"/>
              <a:round/>
            </a:ln>
            <a:effectLst/>
          </c:spPr>
          <c:marker>
            <c:symbol val="triangle"/>
            <c:size val="8"/>
            <c:spPr>
              <a:solidFill>
                <a:schemeClr val="accent1"/>
              </a:solidFill>
              <a:ln w="9525">
                <a:solidFill>
                  <a:schemeClr val="accent1"/>
                </a:solidFill>
              </a:ln>
              <a:effectLst/>
            </c:spPr>
          </c:marker>
          <c:xVal>
            <c:numRef>
              <c:f>'Durango Comparisons'!$O$25:$O$28</c:f>
              <c:numCache>
                <c:formatCode>0.0</c:formatCode>
                <c:ptCount val="4"/>
                <c:pt idx="0">
                  <c:v>22.795185</c:v>
                </c:pt>
                <c:pt idx="1">
                  <c:v>22.795185</c:v>
                </c:pt>
                <c:pt idx="2">
                  <c:v>110.43629999999999</c:v>
                </c:pt>
                <c:pt idx="3">
                  <c:v>110.43629999999999</c:v>
                </c:pt>
              </c:numCache>
            </c:numRef>
          </c:xVal>
          <c:yVal>
            <c:numRef>
              <c:f>'Durango Comparisons'!$P$25:$P$28</c:f>
              <c:numCache>
                <c:formatCode>General</c:formatCode>
                <c:ptCount val="4"/>
                <c:pt idx="0">
                  <c:v>415</c:v>
                </c:pt>
                <c:pt idx="1">
                  <c:v>441</c:v>
                </c:pt>
                <c:pt idx="2">
                  <c:v>2540</c:v>
                </c:pt>
                <c:pt idx="3">
                  <c:v>2028</c:v>
                </c:pt>
              </c:numCache>
            </c:numRef>
          </c:yVal>
          <c:smooth val="1"/>
          <c:extLst>
            <c:ext xmlns:c16="http://schemas.microsoft.com/office/drawing/2014/chart" uri="{C3380CC4-5D6E-409C-BE32-E72D297353CC}">
              <c16:uniqueId val="{00000000-3F6C-469A-A9EF-DC7E61F0F216}"/>
            </c:ext>
          </c:extLst>
        </c:ser>
        <c:ser>
          <c:idx val="1"/>
          <c:order val="1"/>
          <c:tx>
            <c:strRef>
              <c:f>'Durango Comparisons'!$L$32</c:f>
              <c:strCache>
                <c:ptCount val="1"/>
                <c:pt idx="0">
                  <c:v>2016</c:v>
                </c:pt>
              </c:strCache>
            </c:strRef>
          </c:tx>
          <c:spPr>
            <a:ln w="25400" cap="rnd">
              <a:solidFill>
                <a:schemeClr val="accent2">
                  <a:lumMod val="75000"/>
                </a:schemeClr>
              </a:solidFill>
              <a:round/>
              <a:headEnd type="none"/>
              <a:tailEnd type="none"/>
            </a:ln>
            <a:effectLst/>
          </c:spPr>
          <c:marker>
            <c:symbol val="circle"/>
            <c:size val="6"/>
            <c:spPr>
              <a:solidFill>
                <a:srgbClr val="A22700"/>
              </a:solidFill>
              <a:ln w="9525">
                <a:solidFill>
                  <a:schemeClr val="accent2"/>
                </a:solidFill>
              </a:ln>
              <a:effectLst/>
            </c:spPr>
          </c:marker>
          <c:xVal>
            <c:numRef>
              <c:f>'Durango Comparisons'!$O$32:$O$42</c:f>
              <c:numCache>
                <c:formatCode>0.0</c:formatCode>
                <c:ptCount val="11"/>
                <c:pt idx="0">
                  <c:v>19.057340999999997</c:v>
                </c:pt>
                <c:pt idx="1">
                  <c:v>40.776479999999999</c:v>
                </c:pt>
                <c:pt idx="2">
                  <c:v>48.988409999999995</c:v>
                </c:pt>
                <c:pt idx="3">
                  <c:v>72.491519999999994</c:v>
                </c:pt>
                <c:pt idx="4">
                  <c:v>73.341029999999989</c:v>
                </c:pt>
                <c:pt idx="5">
                  <c:v>144.69987</c:v>
                </c:pt>
                <c:pt idx="6">
                  <c:v>144.69987</c:v>
                </c:pt>
                <c:pt idx="7">
                  <c:v>121.76309999999999</c:v>
                </c:pt>
                <c:pt idx="8">
                  <c:v>121.76309999999999</c:v>
                </c:pt>
                <c:pt idx="9">
                  <c:v>121.76309999999999</c:v>
                </c:pt>
                <c:pt idx="10">
                  <c:v>77.871749999999992</c:v>
                </c:pt>
              </c:numCache>
            </c:numRef>
          </c:xVal>
          <c:yVal>
            <c:numRef>
              <c:f>'Durango Comparisons'!$P$32:$P$42</c:f>
              <c:numCache>
                <c:formatCode>General</c:formatCode>
                <c:ptCount val="11"/>
                <c:pt idx="0">
                  <c:v>410</c:v>
                </c:pt>
                <c:pt idx="1">
                  <c:v>1700</c:v>
                </c:pt>
                <c:pt idx="2">
                  <c:v>530</c:v>
                </c:pt>
                <c:pt idx="3">
                  <c:v>2300</c:v>
                </c:pt>
                <c:pt idx="4">
                  <c:v>3200</c:v>
                </c:pt>
                <c:pt idx="5">
                  <c:v>4400</c:v>
                </c:pt>
                <c:pt idx="6">
                  <c:v>3400</c:v>
                </c:pt>
                <c:pt idx="7">
                  <c:v>2800</c:v>
                </c:pt>
                <c:pt idx="8">
                  <c:v>2600</c:v>
                </c:pt>
                <c:pt idx="9">
                  <c:v>3000</c:v>
                </c:pt>
                <c:pt idx="10">
                  <c:v>1000</c:v>
                </c:pt>
              </c:numCache>
            </c:numRef>
          </c:yVal>
          <c:smooth val="1"/>
          <c:extLst>
            <c:ext xmlns:c16="http://schemas.microsoft.com/office/drawing/2014/chart" uri="{C3380CC4-5D6E-409C-BE32-E72D297353CC}">
              <c16:uniqueId val="{00000001-3F6C-469A-A9EF-DC7E61F0F216}"/>
            </c:ext>
          </c:extLst>
        </c:ser>
        <c:dLbls>
          <c:showLegendKey val="0"/>
          <c:showVal val="0"/>
          <c:showCatName val="0"/>
          <c:showSerName val="0"/>
          <c:showPercent val="0"/>
          <c:showBubbleSize val="0"/>
        </c:dLbls>
        <c:axId val="1618547848"/>
        <c:axId val="1295180904"/>
      </c:scatterChart>
      <c:valAx>
        <c:axId val="1618547848"/>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Streamflow (m</a:t>
                </a:r>
                <a:r>
                  <a:rPr lang="en-US" baseline="30000"/>
                  <a:t>3</a:t>
                </a:r>
                <a:r>
                  <a:rPr lang="en-US"/>
                  <a:t>/s)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295180904"/>
        <c:crosses val="autoZero"/>
        <c:crossBetween val="midCat"/>
      </c:valAx>
      <c:valAx>
        <c:axId val="129518090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Total Concentration (µg/L)</a:t>
                </a:r>
              </a:p>
            </c:rich>
          </c:tx>
          <c:layout>
            <c:manualLayout>
              <c:xMode val="edge"/>
              <c:yMode val="edge"/>
              <c:x val="1.9444444444444445E-2"/>
              <c:y val="0.1760018758105853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618547848"/>
        <c:crosses val="autoZero"/>
        <c:crossBetween val="midCat"/>
        <c:majorUnit val="1000"/>
        <c:minorUnit val="500"/>
      </c:valAx>
      <c:spPr>
        <a:noFill/>
        <a:ln>
          <a:solidFill>
            <a:schemeClr val="bg1">
              <a:lumMod val="50000"/>
            </a:schemeClr>
          </a:solidFill>
        </a:ln>
        <a:effectLst/>
      </c:spPr>
    </c:plotArea>
    <c:legend>
      <c:legendPos val="t"/>
      <c:layout>
        <c:manualLayout>
          <c:xMode val="edge"/>
          <c:yMode val="edge"/>
          <c:x val="0.30559995625546804"/>
          <c:y val="0.19384259259259262"/>
          <c:w val="0.37213320209973755"/>
          <c:h val="9.4923811606882472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0.xml"/><Relationship Id="rId7" Type="http://schemas.openxmlformats.org/officeDocument/2006/relationships/chart" Target="../charts/chart14.xml"/><Relationship Id="rId2" Type="http://schemas.openxmlformats.org/officeDocument/2006/relationships/chart" Target="../charts/chart9.xml"/><Relationship Id="rId1" Type="http://schemas.openxmlformats.org/officeDocument/2006/relationships/chart" Target="../charts/chart8.xml"/><Relationship Id="rId6" Type="http://schemas.openxmlformats.org/officeDocument/2006/relationships/chart" Target="../charts/chart13.xml"/><Relationship Id="rId5" Type="http://schemas.openxmlformats.org/officeDocument/2006/relationships/chart" Target="../charts/chart12.xml"/><Relationship Id="rId4"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twoCellAnchor>
    <xdr:from>
      <xdr:col>22</xdr:col>
      <xdr:colOff>152400</xdr:colOff>
      <xdr:row>21</xdr:row>
      <xdr:rowOff>23812</xdr:rowOff>
    </xdr:from>
    <xdr:to>
      <xdr:col>29</xdr:col>
      <xdr:colOff>600074</xdr:colOff>
      <xdr:row>48</xdr:row>
      <xdr:rowOff>19051</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15</xdr:col>
      <xdr:colOff>581025</xdr:colOff>
      <xdr:row>34</xdr:row>
      <xdr:rowOff>171450</xdr:rowOff>
    </xdr:from>
    <xdr:to>
      <xdr:col>25</xdr:col>
      <xdr:colOff>238125</xdr:colOff>
      <xdr:row>55</xdr:row>
      <xdr:rowOff>95250</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22</xdr:col>
      <xdr:colOff>466725</xdr:colOff>
      <xdr:row>0</xdr:row>
      <xdr:rowOff>100011</xdr:rowOff>
    </xdr:from>
    <xdr:to>
      <xdr:col>30</xdr:col>
      <xdr:colOff>161925</xdr:colOff>
      <xdr:row>17</xdr:row>
      <xdr:rowOff>123825</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504825</xdr:colOff>
      <xdr:row>18</xdr:row>
      <xdr:rowOff>28575</xdr:rowOff>
    </xdr:from>
    <xdr:to>
      <xdr:col>38</xdr:col>
      <xdr:colOff>200025</xdr:colOff>
      <xdr:row>34</xdr:row>
      <xdr:rowOff>157164</xdr:rowOff>
    </xdr:to>
    <xdr:graphicFrame macro="">
      <xdr:nvGraphicFramePr>
        <xdr:cNvPr id="1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447675</xdr:colOff>
      <xdr:row>0</xdr:row>
      <xdr:rowOff>47625</xdr:rowOff>
    </xdr:from>
    <xdr:to>
      <xdr:col>38</xdr:col>
      <xdr:colOff>142875</xdr:colOff>
      <xdr:row>17</xdr:row>
      <xdr:rowOff>71439</xdr:rowOff>
    </xdr:to>
    <xdr:graphicFrame macro="">
      <xdr:nvGraphicFramePr>
        <xdr:cNvPr id="20"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571500</xdr:colOff>
      <xdr:row>18</xdr:row>
      <xdr:rowOff>38100</xdr:rowOff>
    </xdr:from>
    <xdr:to>
      <xdr:col>30</xdr:col>
      <xdr:colOff>266700</xdr:colOff>
      <xdr:row>34</xdr:row>
      <xdr:rowOff>166689</xdr:rowOff>
    </xdr:to>
    <xdr:graphicFrame macro="">
      <xdr:nvGraphicFramePr>
        <xdr:cNvPr id="2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15</xdr:col>
      <xdr:colOff>457200</xdr:colOff>
      <xdr:row>56</xdr:row>
      <xdr:rowOff>161925</xdr:rowOff>
    </xdr:from>
    <xdr:to>
      <xdr:col>25</xdr:col>
      <xdr:colOff>114300</xdr:colOff>
      <xdr:row>77</xdr:row>
      <xdr:rowOff>85725</xdr:rowOff>
    </xdr:to>
    <xdr:graphicFrame macro="">
      <xdr:nvGraphicFramePr>
        <xdr:cNvPr id="22"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40</xdr:col>
      <xdr:colOff>304801</xdr:colOff>
      <xdr:row>9</xdr:row>
      <xdr:rowOff>42861</xdr:rowOff>
    </xdr:from>
    <xdr:to>
      <xdr:col>49</xdr:col>
      <xdr:colOff>123824</xdr:colOff>
      <xdr:row>29</xdr:row>
      <xdr:rowOff>104775</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23</xdr:col>
      <xdr:colOff>590550</xdr:colOff>
      <xdr:row>8</xdr:row>
      <xdr:rowOff>119060</xdr:rowOff>
    </xdr:from>
    <xdr:to>
      <xdr:col>30</xdr:col>
      <xdr:colOff>504825</xdr:colOff>
      <xdr:row>25</xdr:row>
      <xdr:rowOff>114299</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24</xdr:col>
      <xdr:colOff>76200</xdr:colOff>
      <xdr:row>28</xdr:row>
      <xdr:rowOff>104775</xdr:rowOff>
    </xdr:from>
    <xdr:to>
      <xdr:col>31</xdr:col>
      <xdr:colOff>19050</xdr:colOff>
      <xdr:row>44</xdr:row>
      <xdr:rowOff>33338</xdr:rowOff>
    </xdr:to>
    <xdr:graphicFrame macro="">
      <xdr:nvGraphicFramePr>
        <xdr:cNvPr id="20"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32</xdr:col>
      <xdr:colOff>238126</xdr:colOff>
      <xdr:row>8</xdr:row>
      <xdr:rowOff>38100</xdr:rowOff>
    </xdr:from>
    <xdr:to>
      <xdr:col>39</xdr:col>
      <xdr:colOff>28576</xdr:colOff>
      <xdr:row>25</xdr:row>
      <xdr:rowOff>104775</xdr:rowOff>
    </xdr:to>
    <xdr:graphicFrame macro="">
      <xdr:nvGraphicFramePr>
        <xdr:cNvPr id="2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31</xdr:col>
      <xdr:colOff>447675</xdr:colOff>
      <xdr:row>28</xdr:row>
      <xdr:rowOff>9525</xdr:rowOff>
    </xdr:from>
    <xdr:to>
      <xdr:col>38</xdr:col>
      <xdr:colOff>314325</xdr:colOff>
      <xdr:row>43</xdr:row>
      <xdr:rowOff>71438</xdr:rowOff>
    </xdr:to>
    <xdr:graphicFrame macro="">
      <xdr:nvGraphicFramePr>
        <xdr:cNvPr id="22"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24</xdr:col>
      <xdr:colOff>85725</xdr:colOff>
      <xdr:row>45</xdr:row>
      <xdr:rowOff>85725</xdr:rowOff>
    </xdr:from>
    <xdr:to>
      <xdr:col>30</xdr:col>
      <xdr:colOff>590550</xdr:colOff>
      <xdr:row>61</xdr:row>
      <xdr:rowOff>14288</xdr:rowOff>
    </xdr:to>
    <xdr:graphicFrame macro="">
      <xdr:nvGraphicFramePr>
        <xdr:cNvPr id="23" name="Chart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xdr:col>
      <xdr:colOff>390525</xdr:colOff>
      <xdr:row>0</xdr:row>
      <xdr:rowOff>95249</xdr:rowOff>
    </xdr:from>
    <xdr:to>
      <xdr:col>39</xdr:col>
      <xdr:colOff>390525</xdr:colOff>
      <xdr:row>6</xdr:row>
      <xdr:rowOff>104775</xdr:rowOff>
    </xdr:to>
    <xdr:sp macro="" textlink="">
      <xdr:nvSpPr>
        <xdr:cNvPr id="2" name="TextBox 1"/>
        <xdr:cNvSpPr txBox="1"/>
      </xdr:nvSpPr>
      <xdr:spPr>
        <a:xfrm>
          <a:off x="17773650" y="95249"/>
          <a:ext cx="8534400" cy="11906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Figure 9-21. Characteristics of metals concentrations during snowmelt hydrographs comparing historic data with 2016 snowmelt. A) Relationship between total and dissolved concentrations of aluminum; B) Demonstration of hysteresis in total aluminum concentration of sequential samples in 2014 and 2016; C) Relationship between flow and dissolved aluminum concentrations post-Gold King Mine release (gray), historically (USGS; triangles), and in 2016 snowmelt (red) samples. Daily load was empirically simulated from daily concentrations of particulate D) lead and E) copper predicted with regressions between flow and metal concentrations computed with historic data only (background), and then including 2016 data. The range of peak concentration predicted by the WASP model for moderate flow levels from particle mobility of deposited material is shown. </a:t>
          </a:r>
          <a:endParaRPr lang="en-US" sz="1100"/>
        </a:p>
      </xdr:txBody>
    </xdr:sp>
    <xdr:clientData/>
  </xdr:twoCellAnchor>
  <xdr:twoCellAnchor>
    <xdr:from>
      <xdr:col>13</xdr:col>
      <xdr:colOff>504825</xdr:colOff>
      <xdr:row>64</xdr:row>
      <xdr:rowOff>38101</xdr:rowOff>
    </xdr:from>
    <xdr:to>
      <xdr:col>19</xdr:col>
      <xdr:colOff>123825</xdr:colOff>
      <xdr:row>80</xdr:row>
      <xdr:rowOff>14289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tabSelected="1" workbookViewId="0">
      <selection activeCell="A19" sqref="A19"/>
    </sheetView>
  </sheetViews>
  <sheetFormatPr defaultRowHeight="15" x14ac:dyDescent="0.25"/>
  <cols>
    <col min="1" max="1" width="73.5703125" style="50" customWidth="1"/>
    <col min="2" max="2" width="21.42578125" customWidth="1"/>
    <col min="3" max="3" width="27.7109375" customWidth="1"/>
  </cols>
  <sheetData>
    <row r="1" spans="1:3" ht="18.75" x14ac:dyDescent="0.3">
      <c r="A1" s="51" t="s">
        <v>91</v>
      </c>
    </row>
    <row r="2" spans="1:3" ht="60" x14ac:dyDescent="0.25">
      <c r="A2" s="50" t="s">
        <v>102</v>
      </c>
    </row>
    <row r="5" spans="1:3" x14ac:dyDescent="0.25">
      <c r="A5" t="s">
        <v>92</v>
      </c>
    </row>
    <row r="6" spans="1:3" x14ac:dyDescent="0.25">
      <c r="A6" t="s">
        <v>93</v>
      </c>
    </row>
    <row r="7" spans="1:3" x14ac:dyDescent="0.25">
      <c r="A7" t="s">
        <v>94</v>
      </c>
    </row>
    <row r="9" spans="1:3" ht="30" x14ac:dyDescent="0.25">
      <c r="A9" s="52" t="s">
        <v>95</v>
      </c>
      <c r="B9" s="75" t="s">
        <v>96</v>
      </c>
      <c r="C9" s="75"/>
    </row>
    <row r="10" spans="1:3" x14ac:dyDescent="0.25">
      <c r="A10" s="53"/>
      <c r="B10" s="54" t="s">
        <v>97</v>
      </c>
      <c r="C10" s="54" t="s">
        <v>98</v>
      </c>
    </row>
    <row r="11" spans="1:3" ht="15.75" x14ac:dyDescent="0.25">
      <c r="A11"/>
      <c r="B11" s="55" t="s">
        <v>99</v>
      </c>
      <c r="C11" s="49" t="s">
        <v>101</v>
      </c>
    </row>
    <row r="12" spans="1:3" ht="15.75" x14ac:dyDescent="0.25">
      <c r="A12"/>
      <c r="B12" s="55" t="s">
        <v>100</v>
      </c>
      <c r="C12" s="49" t="s">
        <v>101</v>
      </c>
    </row>
    <row r="13" spans="1:3" x14ac:dyDescent="0.25">
      <c r="A13"/>
    </row>
    <row r="14" spans="1:3" ht="30" x14ac:dyDescent="0.25">
      <c r="A14" s="50" t="s">
        <v>103</v>
      </c>
    </row>
  </sheetData>
  <sheetProtection algorithmName="SHA-512" hashValue="ZFvlFfmDUJExbPlhrCggatdvLP96IDVogqmIPT5mj/bknLVqV8KlbbDNXvmcaVIariJV5EQc/iicouVLSt7p2A==" saltValue="KQk8Bp/mEEI8JHRWS+NDjw==" spinCount="100000" sheet="1" scenarios="1"/>
  <mergeCells count="1">
    <mergeCell ref="B9:C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8"/>
  <sheetViews>
    <sheetView workbookViewId="0">
      <selection activeCell="A24" sqref="A24"/>
    </sheetView>
  </sheetViews>
  <sheetFormatPr defaultRowHeight="11.25" x14ac:dyDescent="0.25"/>
  <cols>
    <col min="1" max="1" width="25" style="2" bestFit="1" customWidth="1"/>
    <col min="2" max="2" width="18.85546875" style="2" customWidth="1"/>
    <col min="3" max="3" width="14" style="2" customWidth="1"/>
    <col min="4" max="4" width="14.28515625" style="4" customWidth="1"/>
    <col min="5" max="5" width="12.42578125" style="3" customWidth="1"/>
    <col min="6" max="6" width="6.5703125" style="2" bestFit="1" customWidth="1"/>
    <col min="7" max="7" width="7.5703125" style="2" bestFit="1" customWidth="1"/>
    <col min="8" max="16" width="9.140625" style="2"/>
    <col min="17" max="17" width="12.140625" style="2" customWidth="1"/>
    <col min="18" max="18" width="9.140625" style="2"/>
    <col min="19" max="19" width="11.5703125" style="2" customWidth="1"/>
    <col min="20" max="20" width="12" style="2" customWidth="1"/>
    <col min="21" max="23" width="9.140625" style="2"/>
    <col min="24" max="24" width="20.140625" style="2" customWidth="1"/>
    <col min="25" max="25" width="18.5703125" style="2" customWidth="1"/>
    <col min="26" max="26" width="13.28515625" style="2" customWidth="1"/>
    <col min="27" max="27" width="14.140625" style="2" customWidth="1"/>
    <col min="28" max="28" width="13.7109375" style="2" customWidth="1"/>
    <col min="29" max="16384" width="9.140625" style="2"/>
  </cols>
  <sheetData>
    <row r="1" spans="1:30" x14ac:dyDescent="0.25">
      <c r="A1" s="2" t="s">
        <v>14</v>
      </c>
      <c r="B1" s="2" t="s">
        <v>16</v>
      </c>
      <c r="C1" s="2" t="s">
        <v>40</v>
      </c>
      <c r="D1" s="4" t="s">
        <v>19</v>
      </c>
      <c r="E1" s="3" t="s">
        <v>9</v>
      </c>
      <c r="F1" s="2" t="s">
        <v>13</v>
      </c>
      <c r="G1" s="2" t="s">
        <v>6</v>
      </c>
      <c r="H1" s="2" t="s">
        <v>0</v>
      </c>
      <c r="I1" s="2" t="s">
        <v>1</v>
      </c>
      <c r="J1" s="2" t="s">
        <v>2</v>
      </c>
      <c r="K1" s="2" t="s">
        <v>3</v>
      </c>
      <c r="L1" s="2" t="s">
        <v>4</v>
      </c>
      <c r="M1" s="2" t="s">
        <v>5</v>
      </c>
    </row>
    <row r="2" spans="1:30" x14ac:dyDescent="0.25">
      <c r="A2" s="2" t="s">
        <v>50</v>
      </c>
      <c r="B2" s="2" t="s">
        <v>44</v>
      </c>
      <c r="C2" s="2" t="s">
        <v>35</v>
      </c>
      <c r="D2" s="4">
        <v>42493.708333333336</v>
      </c>
      <c r="E2" s="3">
        <v>27</v>
      </c>
      <c r="F2" s="2" t="s">
        <v>11</v>
      </c>
      <c r="G2" s="2">
        <v>5200</v>
      </c>
      <c r="H2" s="2">
        <v>3.8</v>
      </c>
      <c r="I2" s="2">
        <v>59</v>
      </c>
      <c r="J2" s="2">
        <v>5400</v>
      </c>
      <c r="K2" s="2">
        <v>12</v>
      </c>
      <c r="L2" s="2">
        <v>3200</v>
      </c>
      <c r="M2" s="2">
        <v>1500</v>
      </c>
      <c r="R2" s="2" t="s">
        <v>65</v>
      </c>
      <c r="S2" s="2" t="s">
        <v>72</v>
      </c>
    </row>
    <row r="3" spans="1:30" x14ac:dyDescent="0.25">
      <c r="A3" s="2" t="s">
        <v>46</v>
      </c>
      <c r="B3" s="2" t="s">
        <v>44</v>
      </c>
      <c r="C3" s="2" t="s">
        <v>35</v>
      </c>
      <c r="D3" s="4">
        <v>42501.576388888891</v>
      </c>
      <c r="E3" s="3">
        <v>47</v>
      </c>
      <c r="F3" s="2" t="s">
        <v>11</v>
      </c>
      <c r="G3" s="2">
        <v>3300</v>
      </c>
      <c r="H3" s="2">
        <v>2.9</v>
      </c>
      <c r="I3" s="2">
        <v>62</v>
      </c>
      <c r="J3" s="2">
        <v>7600</v>
      </c>
      <c r="K3" s="2">
        <v>8.1999999999999993</v>
      </c>
      <c r="L3" s="2">
        <v>2400</v>
      </c>
      <c r="M3" s="2">
        <v>1300</v>
      </c>
      <c r="Q3" s="2" t="s">
        <v>58</v>
      </c>
      <c r="R3" s="2" t="s">
        <v>59</v>
      </c>
      <c r="S3" s="2" t="s">
        <v>60</v>
      </c>
      <c r="T3" s="2" t="s">
        <v>71</v>
      </c>
      <c r="U3" s="2" t="s">
        <v>70</v>
      </c>
    </row>
    <row r="4" spans="1:30" x14ac:dyDescent="0.25">
      <c r="A4" s="2" t="s">
        <v>47</v>
      </c>
      <c r="B4" s="2" t="s">
        <v>44</v>
      </c>
      <c r="C4" s="2" t="s">
        <v>35</v>
      </c>
      <c r="D4" s="4">
        <v>42509.458333333336</v>
      </c>
      <c r="E4" s="3">
        <v>61</v>
      </c>
      <c r="F4" s="2" t="s">
        <v>11</v>
      </c>
      <c r="G4" s="2">
        <v>2600</v>
      </c>
      <c r="H4" s="2">
        <v>3.2</v>
      </c>
      <c r="I4" s="2">
        <v>61</v>
      </c>
      <c r="J4" s="2">
        <v>6100</v>
      </c>
      <c r="K4" s="2">
        <v>7.7</v>
      </c>
      <c r="L4" s="2">
        <v>1900</v>
      </c>
      <c r="M4" s="2">
        <v>1100</v>
      </c>
      <c r="P4" s="4">
        <v>42491</v>
      </c>
      <c r="Q4" s="2">
        <v>718</v>
      </c>
      <c r="R4" s="14">
        <f>77.44*EXP(0.0003*Q4)</f>
        <v>96.053318945388924</v>
      </c>
      <c r="S4" s="2">
        <f>Q4*60*60*24*0.0283</f>
        <v>1755596.16</v>
      </c>
      <c r="T4" s="2">
        <f>R4*S4/1000000</f>
        <v>168.63083789578002</v>
      </c>
      <c r="U4" s="2">
        <f>T4</f>
        <v>168.63083789578002</v>
      </c>
    </row>
    <row r="5" spans="1:30" x14ac:dyDescent="0.25">
      <c r="A5" s="2" t="s">
        <v>48</v>
      </c>
      <c r="B5" s="2" t="s">
        <v>44</v>
      </c>
      <c r="C5" s="2" t="s">
        <v>35</v>
      </c>
      <c r="D5" s="4">
        <v>42516.40625</v>
      </c>
      <c r="E5" s="3">
        <v>98</v>
      </c>
      <c r="F5" s="2" t="s">
        <v>11</v>
      </c>
      <c r="G5" s="2">
        <v>1500</v>
      </c>
      <c r="H5" s="2">
        <v>2.2000000000000002</v>
      </c>
      <c r="I5" s="2">
        <v>55</v>
      </c>
      <c r="J5" s="2">
        <v>3600</v>
      </c>
      <c r="K5" s="2">
        <v>5.2</v>
      </c>
      <c r="L5" s="2">
        <v>1100</v>
      </c>
      <c r="M5" s="2">
        <v>810</v>
      </c>
      <c r="P5" s="4">
        <v>42492</v>
      </c>
      <c r="Q5" s="2">
        <v>692</v>
      </c>
      <c r="R5" s="14">
        <f t="shared" ref="R5:R65" si="0">77.44*EXP(0.0003*Q5)</f>
        <v>95.307017417319273</v>
      </c>
      <c r="S5" s="2">
        <f t="shared" ref="S5:S65" si="1">Q5*60*60*24*0.0283</f>
        <v>1692023.04</v>
      </c>
      <c r="T5" s="2">
        <f t="shared" ref="T5:T65" si="2">R5*S5/1000000</f>
        <v>161.26166934378548</v>
      </c>
      <c r="U5" s="2">
        <f>T5+U4</f>
        <v>329.89250723956548</v>
      </c>
    </row>
    <row r="6" spans="1:30" x14ac:dyDescent="0.25">
      <c r="A6" s="2" t="s">
        <v>43</v>
      </c>
      <c r="B6" s="2" t="s">
        <v>44</v>
      </c>
      <c r="C6" s="2" t="s">
        <v>35</v>
      </c>
      <c r="D6" s="4">
        <v>42522.409722222219</v>
      </c>
      <c r="E6" s="3">
        <v>160</v>
      </c>
      <c r="F6" s="2" t="s">
        <v>11</v>
      </c>
      <c r="G6" s="2">
        <v>1300</v>
      </c>
      <c r="H6" s="2">
        <v>2.1</v>
      </c>
      <c r="I6" s="2">
        <v>47</v>
      </c>
      <c r="J6" s="2">
        <v>2900</v>
      </c>
      <c r="K6" s="2">
        <v>4.3</v>
      </c>
      <c r="L6" s="2">
        <v>930</v>
      </c>
      <c r="M6" s="2">
        <v>660</v>
      </c>
      <c r="P6" s="4">
        <v>42493</v>
      </c>
      <c r="Q6" s="2">
        <v>673</v>
      </c>
      <c r="R6" s="14">
        <f t="shared" si="0"/>
        <v>94.765312743026911</v>
      </c>
      <c r="S6" s="2">
        <f t="shared" si="1"/>
        <v>1645565.76</v>
      </c>
      <c r="T6" s="2">
        <f t="shared" si="2"/>
        <v>155.94255388561675</v>
      </c>
      <c r="U6" s="2">
        <f t="shared" ref="U6:U65" si="3">T6+U5</f>
        <v>485.83506112518222</v>
      </c>
    </row>
    <row r="7" spans="1:30" x14ac:dyDescent="0.25">
      <c r="A7" s="2" t="s">
        <v>34</v>
      </c>
      <c r="B7" s="2" t="s">
        <v>17</v>
      </c>
      <c r="C7" s="2" t="s">
        <v>35</v>
      </c>
      <c r="D7" s="4">
        <v>42527.423611111109</v>
      </c>
      <c r="E7" s="3">
        <v>295</v>
      </c>
      <c r="F7" s="2" t="s">
        <v>11</v>
      </c>
      <c r="G7" s="2">
        <v>400</v>
      </c>
      <c r="H7" s="2">
        <v>2.2000000000000002</v>
      </c>
      <c r="I7" s="2">
        <v>34</v>
      </c>
      <c r="J7" s="2">
        <v>1400</v>
      </c>
      <c r="K7" s="2">
        <v>2</v>
      </c>
      <c r="L7" s="2">
        <v>640</v>
      </c>
      <c r="M7" s="2">
        <v>560</v>
      </c>
      <c r="P7" s="4">
        <v>42494</v>
      </c>
      <c r="Q7" s="2">
        <v>748</v>
      </c>
      <c r="R7" s="14">
        <f t="shared" si="0"/>
        <v>96.921700672098879</v>
      </c>
      <c r="S7" s="2">
        <f t="shared" si="1"/>
        <v>1828949.76</v>
      </c>
      <c r="T7" s="2">
        <f t="shared" si="2"/>
        <v>177.2649211830271</v>
      </c>
      <c r="U7" s="2">
        <f t="shared" si="3"/>
        <v>663.09998230820929</v>
      </c>
      <c r="Y7" s="28"/>
      <c r="Z7" s="26"/>
      <c r="AA7" s="26"/>
      <c r="AB7" s="26"/>
      <c r="AC7" s="26" t="s">
        <v>68</v>
      </c>
      <c r="AD7" s="26"/>
    </row>
    <row r="8" spans="1:30" x14ac:dyDescent="0.25">
      <c r="A8" s="2" t="s">
        <v>45</v>
      </c>
      <c r="B8" s="2" t="s">
        <v>44</v>
      </c>
      <c r="C8" s="2" t="s">
        <v>35</v>
      </c>
      <c r="D8" s="4">
        <v>42528.5</v>
      </c>
      <c r="E8" s="3">
        <v>269</v>
      </c>
      <c r="F8" s="2" t="s">
        <v>11</v>
      </c>
      <c r="G8" s="2">
        <v>320</v>
      </c>
      <c r="H8" s="2">
        <v>2.4</v>
      </c>
      <c r="I8" s="2">
        <v>55</v>
      </c>
      <c r="J8" s="2">
        <v>2000</v>
      </c>
      <c r="K8" s="2">
        <v>0.85</v>
      </c>
      <c r="L8" s="2">
        <v>830</v>
      </c>
      <c r="M8" s="2">
        <v>730</v>
      </c>
      <c r="P8" s="4">
        <v>42495</v>
      </c>
      <c r="Q8" s="2">
        <v>992</v>
      </c>
      <c r="R8" s="14">
        <f t="shared" si="0"/>
        <v>104.28248751467534</v>
      </c>
      <c r="S8" s="2">
        <f t="shared" si="1"/>
        <v>2425559.04</v>
      </c>
      <c r="T8" s="2">
        <f t="shared" si="2"/>
        <v>252.94333030490793</v>
      </c>
      <c r="U8" s="2">
        <f t="shared" si="3"/>
        <v>916.04331261311722</v>
      </c>
    </row>
    <row r="9" spans="1:30" x14ac:dyDescent="0.25">
      <c r="A9" s="2" t="s">
        <v>45</v>
      </c>
      <c r="B9" s="2" t="s">
        <v>44</v>
      </c>
      <c r="C9" s="2" t="s">
        <v>35</v>
      </c>
      <c r="D9" s="4">
        <v>42528.5</v>
      </c>
      <c r="E9" s="3">
        <v>269</v>
      </c>
      <c r="F9" s="2" t="s">
        <v>11</v>
      </c>
      <c r="G9" s="2">
        <v>460</v>
      </c>
      <c r="H9" s="2">
        <v>2.5</v>
      </c>
      <c r="I9" s="2">
        <v>57</v>
      </c>
      <c r="J9" s="2">
        <v>2100</v>
      </c>
      <c r="K9" s="2">
        <v>1.4</v>
      </c>
      <c r="L9" s="2">
        <v>840</v>
      </c>
      <c r="M9" s="2">
        <v>750</v>
      </c>
      <c r="P9" s="4">
        <v>42496</v>
      </c>
      <c r="Q9" s="2">
        <v>1370</v>
      </c>
      <c r="R9" s="14">
        <f t="shared" si="0"/>
        <v>116.80471561185601</v>
      </c>
      <c r="S9" s="2">
        <f t="shared" si="1"/>
        <v>3349814.4</v>
      </c>
      <c r="T9" s="2">
        <f t="shared" si="2"/>
        <v>391.27411834450004</v>
      </c>
      <c r="U9" s="2">
        <f t="shared" si="3"/>
        <v>1307.3174309576173</v>
      </c>
      <c r="X9" s="2" t="s">
        <v>61</v>
      </c>
      <c r="Y9" s="2" t="s">
        <v>66</v>
      </c>
      <c r="Z9" s="23" t="s">
        <v>80</v>
      </c>
      <c r="AA9" s="2" t="s">
        <v>81</v>
      </c>
      <c r="AB9" s="27" t="s">
        <v>82</v>
      </c>
      <c r="AD9" s="2" t="s">
        <v>67</v>
      </c>
    </row>
    <row r="10" spans="1:30" x14ac:dyDescent="0.25">
      <c r="A10" s="2" t="s">
        <v>49</v>
      </c>
      <c r="B10" s="2" t="s">
        <v>44</v>
      </c>
      <c r="C10" s="2" t="s">
        <v>35</v>
      </c>
      <c r="D10" s="4">
        <v>42536.385416666664</v>
      </c>
      <c r="E10" s="3">
        <v>192</v>
      </c>
      <c r="F10" s="2" t="s">
        <v>11</v>
      </c>
      <c r="G10" s="2">
        <v>600</v>
      </c>
      <c r="H10" s="2">
        <v>1.9</v>
      </c>
      <c r="I10" s="2">
        <v>40</v>
      </c>
      <c r="J10" s="2">
        <v>2600</v>
      </c>
      <c r="K10" s="2">
        <v>6.3</v>
      </c>
      <c r="L10" s="2">
        <v>980</v>
      </c>
      <c r="M10" s="2">
        <v>600</v>
      </c>
      <c r="P10" s="4">
        <v>42497</v>
      </c>
      <c r="Q10" s="2">
        <v>1650</v>
      </c>
      <c r="R10" s="14">
        <f t="shared" si="0"/>
        <v>127.04018363257748</v>
      </c>
      <c r="S10" s="2">
        <f t="shared" si="1"/>
        <v>4034448</v>
      </c>
      <c r="T10" s="2">
        <f t="shared" si="2"/>
        <v>512.53701477608502</v>
      </c>
      <c r="U10" s="2">
        <f t="shared" si="3"/>
        <v>1819.8544457337023</v>
      </c>
      <c r="W10" s="2" t="s">
        <v>6</v>
      </c>
      <c r="X10" s="24">
        <v>730000</v>
      </c>
      <c r="Y10" s="24">
        <v>31400</v>
      </c>
      <c r="Z10" s="25">
        <v>132133</v>
      </c>
      <c r="AA10" s="24"/>
      <c r="AB10" s="24"/>
      <c r="AD10" s="24">
        <v>772109</v>
      </c>
    </row>
    <row r="11" spans="1:30" x14ac:dyDescent="0.25">
      <c r="A11" s="2" t="s">
        <v>42</v>
      </c>
      <c r="B11" s="2" t="s">
        <v>29</v>
      </c>
      <c r="C11" s="2" t="s">
        <v>39</v>
      </c>
      <c r="D11" s="4">
        <v>42493.576388888891</v>
      </c>
      <c r="E11" s="3">
        <v>673</v>
      </c>
      <c r="F11" s="2" t="s">
        <v>11</v>
      </c>
      <c r="G11" s="2">
        <v>67</v>
      </c>
      <c r="H11" s="2">
        <v>0.1</v>
      </c>
      <c r="I11" s="2">
        <v>3</v>
      </c>
      <c r="J11" s="2">
        <v>78</v>
      </c>
      <c r="K11" s="2">
        <v>0.41</v>
      </c>
      <c r="L11" s="2">
        <v>80</v>
      </c>
      <c r="M11" s="2">
        <v>43</v>
      </c>
      <c r="P11" s="4">
        <v>42498</v>
      </c>
      <c r="Q11" s="2">
        <v>1480</v>
      </c>
      <c r="R11" s="14">
        <f t="shared" si="0"/>
        <v>120.72357680656111</v>
      </c>
      <c r="S11" s="2">
        <f t="shared" si="1"/>
        <v>3618777.5999999996</v>
      </c>
      <c r="T11" s="2">
        <f t="shared" si="2"/>
        <v>436.87177553946287</v>
      </c>
      <c r="U11" s="2">
        <f t="shared" si="3"/>
        <v>2256.7262212731653</v>
      </c>
      <c r="W11" s="2" t="s">
        <v>0</v>
      </c>
      <c r="X11" s="24">
        <v>200</v>
      </c>
      <c r="Y11" s="24">
        <v>6</v>
      </c>
      <c r="Z11" s="25">
        <v>30</v>
      </c>
      <c r="AA11" s="24"/>
      <c r="AB11" s="24"/>
      <c r="AD11" s="24">
        <v>196</v>
      </c>
    </row>
    <row r="12" spans="1:30" x14ac:dyDescent="0.25">
      <c r="A12" s="2" t="s">
        <v>33</v>
      </c>
      <c r="B12" s="2" t="s">
        <v>29</v>
      </c>
      <c r="C12" s="2" t="s">
        <v>39</v>
      </c>
      <c r="D12" s="4">
        <v>42501.416666666664</v>
      </c>
      <c r="E12" s="3">
        <v>1440</v>
      </c>
      <c r="F12" s="2" t="s">
        <v>11</v>
      </c>
      <c r="G12" s="2">
        <v>170</v>
      </c>
      <c r="H12" s="2">
        <v>0.1</v>
      </c>
      <c r="I12" s="2">
        <v>3</v>
      </c>
      <c r="J12" s="2">
        <v>230</v>
      </c>
      <c r="K12" s="2">
        <v>2.5</v>
      </c>
      <c r="L12" s="2">
        <v>64</v>
      </c>
      <c r="M12" s="2">
        <v>45</v>
      </c>
      <c r="P12" s="4">
        <v>42499</v>
      </c>
      <c r="Q12" s="2">
        <v>1350</v>
      </c>
      <c r="R12" s="14">
        <f t="shared" si="0"/>
        <v>116.10598560439601</v>
      </c>
      <c r="S12" s="2">
        <f t="shared" si="1"/>
        <v>3300912</v>
      </c>
      <c r="T12" s="2">
        <f t="shared" si="2"/>
        <v>383.25564115337806</v>
      </c>
      <c r="U12" s="2">
        <f t="shared" si="3"/>
        <v>2639.9818624265436</v>
      </c>
      <c r="W12" s="2" t="s">
        <v>1</v>
      </c>
      <c r="X12" s="24">
        <v>9500</v>
      </c>
      <c r="Y12" s="24">
        <v>1400</v>
      </c>
      <c r="Z12" s="24">
        <v>675</v>
      </c>
      <c r="AA12" s="24">
        <v>1045</v>
      </c>
      <c r="AB12" s="25">
        <v>1462</v>
      </c>
      <c r="AD12" s="24">
        <v>4429</v>
      </c>
    </row>
    <row r="13" spans="1:30" x14ac:dyDescent="0.25">
      <c r="A13" s="2" t="s">
        <v>32</v>
      </c>
      <c r="B13" s="2" t="s">
        <v>29</v>
      </c>
      <c r="C13" s="2" t="s">
        <v>39</v>
      </c>
      <c r="D13" s="4">
        <v>42509.628472222219</v>
      </c>
      <c r="E13" s="3">
        <v>1730</v>
      </c>
      <c r="F13" s="2" t="s">
        <v>11</v>
      </c>
      <c r="G13" s="2">
        <v>150</v>
      </c>
      <c r="H13" s="2">
        <v>0.1</v>
      </c>
      <c r="I13" s="2">
        <v>3</v>
      </c>
      <c r="J13" s="2">
        <v>180</v>
      </c>
      <c r="K13" s="2">
        <v>0.65</v>
      </c>
      <c r="L13" s="2">
        <v>55</v>
      </c>
      <c r="M13" s="2">
        <v>45</v>
      </c>
      <c r="P13" s="4">
        <v>42500</v>
      </c>
      <c r="Q13" s="2">
        <v>1380</v>
      </c>
      <c r="R13" s="14">
        <f t="shared" si="0"/>
        <v>117.1556559059275</v>
      </c>
      <c r="S13" s="2">
        <f t="shared" si="1"/>
        <v>3374265.5999999996</v>
      </c>
      <c r="T13" s="2">
        <f t="shared" si="2"/>
        <v>395.31429956880794</v>
      </c>
      <c r="U13" s="2">
        <f t="shared" si="3"/>
        <v>3035.2961619953517</v>
      </c>
      <c r="W13" s="2" t="s">
        <v>2</v>
      </c>
      <c r="X13" s="24">
        <v>1300000</v>
      </c>
      <c r="Y13" s="24">
        <v>370000</v>
      </c>
      <c r="Z13" s="24">
        <v>160741</v>
      </c>
      <c r="AA13" s="24">
        <v>270233</v>
      </c>
      <c r="AB13" s="25">
        <v>364403</v>
      </c>
      <c r="AD13" s="24">
        <v>1148429</v>
      </c>
    </row>
    <row r="14" spans="1:30" x14ac:dyDescent="0.25">
      <c r="A14" s="2" t="s">
        <v>31</v>
      </c>
      <c r="B14" s="2" t="s">
        <v>29</v>
      </c>
      <c r="C14" s="2" t="s">
        <v>39</v>
      </c>
      <c r="D14" s="4">
        <v>42516.590277777781</v>
      </c>
      <c r="E14" s="3">
        <v>2560</v>
      </c>
      <c r="F14" s="2" t="s">
        <v>11</v>
      </c>
      <c r="G14" s="2">
        <v>110</v>
      </c>
      <c r="H14" s="2">
        <v>0.1</v>
      </c>
      <c r="I14" s="2">
        <v>3.2</v>
      </c>
      <c r="J14" s="2">
        <v>140</v>
      </c>
      <c r="K14" s="2">
        <v>0.89</v>
      </c>
      <c r="L14" s="2">
        <v>53</v>
      </c>
      <c r="M14" s="2">
        <v>36</v>
      </c>
      <c r="P14" s="4">
        <v>42501</v>
      </c>
      <c r="Q14" s="2">
        <v>1440</v>
      </c>
      <c r="R14" s="14">
        <f t="shared" si="0"/>
        <v>119.28355131807766</v>
      </c>
      <c r="S14" s="2">
        <f t="shared" si="1"/>
        <v>3520972.7999999998</v>
      </c>
      <c r="T14" s="2">
        <f t="shared" si="2"/>
        <v>419.99413967835557</v>
      </c>
      <c r="U14" s="2">
        <f t="shared" si="3"/>
        <v>3455.2903016737073</v>
      </c>
      <c r="W14" s="2" t="s">
        <v>3</v>
      </c>
      <c r="X14" s="24">
        <v>12300</v>
      </c>
      <c r="Y14" s="24">
        <v>6800</v>
      </c>
      <c r="Z14" s="24">
        <v>679</v>
      </c>
      <c r="AA14" s="24">
        <v>1129</v>
      </c>
      <c r="AB14" s="24">
        <v>1691</v>
      </c>
      <c r="AD14" s="24">
        <v>10556</v>
      </c>
    </row>
    <row r="15" spans="1:30" x14ac:dyDescent="0.25">
      <c r="A15" s="2" t="s">
        <v>36</v>
      </c>
      <c r="B15" s="2" t="s">
        <v>29</v>
      </c>
      <c r="C15" s="2" t="s">
        <v>39</v>
      </c>
      <c r="D15" s="4">
        <v>42522.600694444445</v>
      </c>
      <c r="E15" s="3">
        <v>2590</v>
      </c>
      <c r="F15" s="2" t="s">
        <v>11</v>
      </c>
      <c r="G15" s="2">
        <v>920</v>
      </c>
      <c r="H15" s="2">
        <v>0.47</v>
      </c>
      <c r="I15" s="2">
        <v>15</v>
      </c>
      <c r="J15" s="2">
        <v>2500</v>
      </c>
      <c r="K15" s="2">
        <v>17</v>
      </c>
      <c r="L15" s="2">
        <v>310</v>
      </c>
      <c r="M15" s="2">
        <v>140</v>
      </c>
      <c r="P15" s="4">
        <v>42502</v>
      </c>
      <c r="Q15" s="2">
        <v>1400</v>
      </c>
      <c r="R15" s="14">
        <f t="shared" si="0"/>
        <v>117.86070286710699</v>
      </c>
      <c r="S15" s="2">
        <f t="shared" si="1"/>
        <v>3423168</v>
      </c>
      <c r="T15" s="2">
        <f t="shared" si="2"/>
        <v>403.45698651218891</v>
      </c>
      <c r="U15" s="2">
        <f t="shared" si="3"/>
        <v>3858.7472881858962</v>
      </c>
      <c r="W15" s="2" t="s">
        <v>4</v>
      </c>
      <c r="X15" s="24">
        <v>140000</v>
      </c>
      <c r="Y15" s="24">
        <v>2700</v>
      </c>
      <c r="Z15" s="25">
        <v>16282</v>
      </c>
      <c r="AA15" s="24"/>
      <c r="AB15" s="24"/>
      <c r="AD15" s="24">
        <v>104016</v>
      </c>
    </row>
    <row r="16" spans="1:30" x14ac:dyDescent="0.25">
      <c r="A16" s="2" t="s">
        <v>23</v>
      </c>
      <c r="B16" s="2" t="s">
        <v>24</v>
      </c>
      <c r="C16" s="2" t="s">
        <v>39</v>
      </c>
      <c r="D16" s="4">
        <v>42527.691666666666</v>
      </c>
      <c r="E16" s="3">
        <v>5110</v>
      </c>
      <c r="F16" s="2" t="s">
        <v>11</v>
      </c>
      <c r="G16" s="2">
        <v>47</v>
      </c>
      <c r="H16" s="2">
        <v>0.11</v>
      </c>
      <c r="I16" s="2">
        <v>2.4</v>
      </c>
      <c r="J16" s="2">
        <v>53</v>
      </c>
      <c r="K16" s="2">
        <v>0.94</v>
      </c>
      <c r="L16" s="2">
        <v>45</v>
      </c>
      <c r="M16" s="2">
        <v>22</v>
      </c>
      <c r="P16" s="4">
        <v>42503</v>
      </c>
      <c r="Q16" s="2">
        <v>1460</v>
      </c>
      <c r="R16" s="14">
        <f t="shared" si="0"/>
        <v>120.00140403056676</v>
      </c>
      <c r="S16" s="2">
        <f t="shared" si="1"/>
        <v>3569875.1999999997</v>
      </c>
      <c r="T16" s="2">
        <f t="shared" si="2"/>
        <v>428.39003621390026</v>
      </c>
      <c r="U16" s="2">
        <f t="shared" si="3"/>
        <v>4287.1373243997969</v>
      </c>
      <c r="W16" s="2" t="s">
        <v>5</v>
      </c>
      <c r="X16" s="24">
        <v>68000</v>
      </c>
      <c r="Y16" s="24">
        <v>1400</v>
      </c>
      <c r="Z16" s="25">
        <v>8770</v>
      </c>
      <c r="AA16" s="24"/>
      <c r="AB16" s="24"/>
      <c r="AD16" s="24">
        <v>44254</v>
      </c>
    </row>
    <row r="17" spans="1:28" x14ac:dyDescent="0.25">
      <c r="A17" s="2" t="s">
        <v>28</v>
      </c>
      <c r="B17" s="2" t="s">
        <v>29</v>
      </c>
      <c r="C17" s="2" t="s">
        <v>39</v>
      </c>
      <c r="D17" s="4">
        <v>42527.71875</v>
      </c>
      <c r="E17" s="3">
        <v>5110</v>
      </c>
      <c r="F17" s="2" t="s">
        <v>11</v>
      </c>
      <c r="G17" s="2">
        <v>67</v>
      </c>
      <c r="H17" s="2">
        <v>0.1</v>
      </c>
      <c r="I17" s="2">
        <v>3</v>
      </c>
      <c r="J17" s="2">
        <v>68</v>
      </c>
      <c r="K17" s="2">
        <v>1.2</v>
      </c>
      <c r="L17" s="2">
        <v>50</v>
      </c>
      <c r="M17" s="2">
        <v>8.6999999999999993</v>
      </c>
      <c r="P17" s="4">
        <v>42504</v>
      </c>
      <c r="Q17" s="2">
        <v>1720</v>
      </c>
      <c r="R17" s="14">
        <f t="shared" si="0"/>
        <v>129.73623696966916</v>
      </c>
      <c r="S17" s="2">
        <f t="shared" si="1"/>
        <v>4205606.3999999994</v>
      </c>
      <c r="T17" s="2">
        <f t="shared" si="2"/>
        <v>545.61954851155724</v>
      </c>
      <c r="U17" s="2">
        <f t="shared" si="3"/>
        <v>4832.7568729113536</v>
      </c>
    </row>
    <row r="18" spans="1:28" x14ac:dyDescent="0.25">
      <c r="A18" s="2" t="s">
        <v>26</v>
      </c>
      <c r="B18" s="2" t="s">
        <v>27</v>
      </c>
      <c r="C18" s="2" t="s">
        <v>39</v>
      </c>
      <c r="D18" s="4">
        <v>42528.434027777781</v>
      </c>
      <c r="E18" s="3">
        <v>4300</v>
      </c>
      <c r="F18" s="2" t="s">
        <v>11</v>
      </c>
      <c r="G18" s="2">
        <v>58</v>
      </c>
      <c r="H18" s="2">
        <v>0.13</v>
      </c>
      <c r="I18" s="2">
        <v>2.6</v>
      </c>
      <c r="J18" s="2">
        <v>63</v>
      </c>
      <c r="K18" s="2">
        <v>0.9</v>
      </c>
      <c r="L18" s="2">
        <v>49</v>
      </c>
      <c r="M18" s="2">
        <v>27</v>
      </c>
      <c r="P18" s="4">
        <v>42505</v>
      </c>
      <c r="Q18" s="2">
        <v>2120</v>
      </c>
      <c r="R18" s="14">
        <f t="shared" si="0"/>
        <v>146.27719871905776</v>
      </c>
      <c r="S18" s="2">
        <f t="shared" si="1"/>
        <v>5183654.3999999994</v>
      </c>
      <c r="T18" s="2">
        <f t="shared" si="2"/>
        <v>758.25044475971811</v>
      </c>
      <c r="U18" s="2">
        <f t="shared" si="3"/>
        <v>5591.0073176710721</v>
      </c>
      <c r="Y18" s="2" t="s">
        <v>69</v>
      </c>
      <c r="Z18" s="24">
        <f>SUM(Z10:Z16)</f>
        <v>319310</v>
      </c>
      <c r="AA18" s="24">
        <f t="shared" ref="AA18:AB18" si="4">SUM(AA10:AA16)</f>
        <v>272407</v>
      </c>
      <c r="AB18" s="24">
        <f t="shared" si="4"/>
        <v>367556</v>
      </c>
    </row>
    <row r="19" spans="1:28" x14ac:dyDescent="0.25">
      <c r="A19" s="2" t="s">
        <v>21</v>
      </c>
      <c r="B19" s="2" t="s">
        <v>22</v>
      </c>
      <c r="C19" s="2" t="s">
        <v>39</v>
      </c>
      <c r="D19" s="4">
        <v>42528.479166666664</v>
      </c>
      <c r="E19" s="3">
        <v>4300</v>
      </c>
      <c r="F19" s="2" t="s">
        <v>11</v>
      </c>
      <c r="G19" s="2">
        <v>46</v>
      </c>
      <c r="H19" s="2">
        <v>0.13</v>
      </c>
      <c r="I19" s="2">
        <v>2.5</v>
      </c>
      <c r="J19" s="2">
        <v>44</v>
      </c>
      <c r="K19" s="2">
        <v>0.64</v>
      </c>
      <c r="L19" s="2">
        <v>48</v>
      </c>
      <c r="M19" s="2">
        <v>30</v>
      </c>
      <c r="P19" s="4">
        <v>42506</v>
      </c>
      <c r="Q19" s="2">
        <v>2510</v>
      </c>
      <c r="R19" s="14">
        <f t="shared" si="0"/>
        <v>164.43304120079654</v>
      </c>
      <c r="S19" s="2">
        <f t="shared" si="1"/>
        <v>6137251.2000000002</v>
      </c>
      <c r="T19" s="2">
        <f t="shared" si="2"/>
        <v>1009.1668794292381</v>
      </c>
      <c r="U19" s="2">
        <f t="shared" si="3"/>
        <v>6600.1741971003103</v>
      </c>
    </row>
    <row r="20" spans="1:28" x14ac:dyDescent="0.25">
      <c r="A20" s="2" t="s">
        <v>25</v>
      </c>
      <c r="B20" s="2" t="s">
        <v>22</v>
      </c>
      <c r="C20" s="2" t="s">
        <v>39</v>
      </c>
      <c r="D20" s="4">
        <v>42528.479166666664</v>
      </c>
      <c r="E20" s="3">
        <v>4300</v>
      </c>
      <c r="F20" s="2" t="s">
        <v>11</v>
      </c>
      <c r="G20" s="2">
        <v>51</v>
      </c>
      <c r="H20" s="2">
        <v>0.13</v>
      </c>
      <c r="I20" s="2">
        <v>2.6</v>
      </c>
      <c r="J20" s="2">
        <v>49</v>
      </c>
      <c r="K20" s="2">
        <v>0.73</v>
      </c>
      <c r="L20" s="2">
        <v>51</v>
      </c>
      <c r="M20" s="2">
        <v>30</v>
      </c>
      <c r="P20" s="4">
        <v>42507</v>
      </c>
      <c r="Q20" s="2">
        <v>2080</v>
      </c>
      <c r="R20" s="14">
        <f t="shared" si="0"/>
        <v>144.53236229098442</v>
      </c>
      <c r="S20" s="2">
        <f t="shared" si="1"/>
        <v>5085849.5999999996</v>
      </c>
      <c r="T20" s="2">
        <f t="shared" si="2"/>
        <v>735.06985694465811</v>
      </c>
      <c r="U20" s="2">
        <f t="shared" si="3"/>
        <v>7335.2440540449679</v>
      </c>
    </row>
    <row r="21" spans="1:28" x14ac:dyDescent="0.25">
      <c r="A21" s="2" t="s">
        <v>30</v>
      </c>
      <c r="B21" s="2" t="s">
        <v>29</v>
      </c>
      <c r="C21" s="2" t="s">
        <v>39</v>
      </c>
      <c r="D21" s="4">
        <v>42536.604166666664</v>
      </c>
      <c r="E21" s="3">
        <v>2750</v>
      </c>
      <c r="F21" s="2" t="s">
        <v>11</v>
      </c>
      <c r="G21" s="2">
        <v>94</v>
      </c>
      <c r="H21" s="2">
        <v>0.15</v>
      </c>
      <c r="I21" s="2">
        <v>3</v>
      </c>
      <c r="J21" s="2">
        <v>110</v>
      </c>
      <c r="K21" s="2">
        <v>2</v>
      </c>
      <c r="L21" s="2">
        <v>75</v>
      </c>
      <c r="M21" s="2">
        <v>45</v>
      </c>
      <c r="P21" s="4">
        <v>42508</v>
      </c>
      <c r="Q21" s="2">
        <v>1840</v>
      </c>
      <c r="R21" s="14">
        <f t="shared" si="0"/>
        <v>134.49182855633947</v>
      </c>
      <c r="S21" s="2">
        <f t="shared" si="1"/>
        <v>4499020.8</v>
      </c>
      <c r="T21" s="2">
        <f t="shared" si="2"/>
        <v>605.08153410500529</v>
      </c>
      <c r="U21" s="2">
        <f t="shared" si="3"/>
        <v>7940.3255881499736</v>
      </c>
    </row>
    <row r="22" spans="1:28" x14ac:dyDescent="0.25">
      <c r="A22" s="2" t="s">
        <v>57</v>
      </c>
      <c r="B22" s="2" t="s">
        <v>15</v>
      </c>
      <c r="C22" s="2" t="s">
        <v>18</v>
      </c>
      <c r="D22" s="4">
        <v>42530.392361111109</v>
      </c>
      <c r="E22" s="3">
        <v>4740</v>
      </c>
      <c r="F22" s="2" t="s">
        <v>11</v>
      </c>
      <c r="G22" s="2">
        <v>72</v>
      </c>
      <c r="H22" s="2">
        <v>0.05</v>
      </c>
      <c r="I22" s="2">
        <v>2.1</v>
      </c>
      <c r="J22" s="2">
        <v>59</v>
      </c>
      <c r="K22" s="2">
        <v>1.1000000000000001</v>
      </c>
      <c r="L22" s="2">
        <v>19</v>
      </c>
      <c r="M22" s="2">
        <v>11</v>
      </c>
      <c r="P22" s="4">
        <v>42509</v>
      </c>
      <c r="Q22" s="2">
        <v>1730</v>
      </c>
      <c r="R22" s="14">
        <f t="shared" si="0"/>
        <v>130.12603007789571</v>
      </c>
      <c r="S22" s="2">
        <f t="shared" si="1"/>
        <v>4230057.5999999996</v>
      </c>
      <c r="T22" s="2">
        <f t="shared" si="2"/>
        <v>550.44060248883125</v>
      </c>
      <c r="U22" s="2">
        <f t="shared" si="3"/>
        <v>8490.7661906388057</v>
      </c>
    </row>
    <row r="23" spans="1:28" x14ac:dyDescent="0.25">
      <c r="A23" s="2" t="s">
        <v>54</v>
      </c>
      <c r="B23" s="2">
        <v>82</v>
      </c>
      <c r="C23" s="2" t="s">
        <v>38</v>
      </c>
      <c r="D23" s="4">
        <v>42493.732638888891</v>
      </c>
      <c r="E23" s="3">
        <v>167</v>
      </c>
      <c r="F23" s="2" t="s">
        <v>11</v>
      </c>
      <c r="G23" s="2">
        <v>320</v>
      </c>
      <c r="H23" s="2">
        <v>1.1000000000000001</v>
      </c>
      <c r="I23" s="2">
        <v>10</v>
      </c>
      <c r="J23" s="2">
        <v>1200</v>
      </c>
      <c r="K23" s="2">
        <v>1.5</v>
      </c>
      <c r="L23" s="2">
        <v>800</v>
      </c>
      <c r="M23" s="2">
        <v>410</v>
      </c>
      <c r="P23" s="4">
        <v>42510</v>
      </c>
      <c r="Q23" s="2">
        <v>1790</v>
      </c>
      <c r="R23" s="14">
        <f t="shared" si="0"/>
        <v>132.48950608989813</v>
      </c>
      <c r="S23" s="2">
        <f t="shared" si="1"/>
        <v>4376764.8</v>
      </c>
      <c r="T23" s="2">
        <f t="shared" si="2"/>
        <v>579.87540662365177</v>
      </c>
      <c r="U23" s="2">
        <f t="shared" si="3"/>
        <v>9070.6415972624582</v>
      </c>
    </row>
    <row r="24" spans="1:28" x14ac:dyDescent="0.25">
      <c r="A24" s="2" t="s">
        <v>56</v>
      </c>
      <c r="B24" s="2">
        <v>82</v>
      </c>
      <c r="C24" s="2" t="s">
        <v>38</v>
      </c>
      <c r="D24" s="4">
        <v>42501.527777777781</v>
      </c>
      <c r="E24" s="3">
        <v>289</v>
      </c>
      <c r="F24" s="2" t="s">
        <v>11</v>
      </c>
      <c r="G24" s="2">
        <v>240</v>
      </c>
      <c r="H24" s="2">
        <v>1.2</v>
      </c>
      <c r="I24" s="2">
        <v>9.6</v>
      </c>
      <c r="J24" s="2">
        <v>1200</v>
      </c>
      <c r="K24" s="2">
        <v>1.2</v>
      </c>
      <c r="L24" s="2">
        <v>710</v>
      </c>
      <c r="M24" s="2">
        <v>390</v>
      </c>
      <c r="P24" s="4">
        <v>42511</v>
      </c>
      <c r="Q24" s="2">
        <v>2100</v>
      </c>
      <c r="R24" s="14">
        <f t="shared" si="0"/>
        <v>145.4021632582307</v>
      </c>
      <c r="S24" s="2">
        <f t="shared" si="1"/>
        <v>5134752</v>
      </c>
      <c r="T24" s="2">
        <f t="shared" si="2"/>
        <v>746.6040485945266</v>
      </c>
      <c r="U24" s="2">
        <f t="shared" si="3"/>
        <v>9817.245645856985</v>
      </c>
    </row>
    <row r="25" spans="1:28" x14ac:dyDescent="0.25">
      <c r="A25" s="2" t="s">
        <v>52</v>
      </c>
      <c r="B25" s="2">
        <v>82</v>
      </c>
      <c r="C25" s="2" t="s">
        <v>38</v>
      </c>
      <c r="D25" s="4">
        <v>42509.475694444445</v>
      </c>
      <c r="E25" s="3">
        <v>356</v>
      </c>
      <c r="F25" s="2" t="s">
        <v>11</v>
      </c>
      <c r="G25" s="2">
        <v>470</v>
      </c>
      <c r="H25" s="2">
        <v>0.9</v>
      </c>
      <c r="I25" s="2">
        <v>6</v>
      </c>
      <c r="J25" s="2">
        <v>670</v>
      </c>
      <c r="K25" s="2">
        <v>0.34</v>
      </c>
      <c r="L25" s="2">
        <v>460</v>
      </c>
      <c r="M25" s="2">
        <v>300</v>
      </c>
      <c r="P25" s="4">
        <v>42512</v>
      </c>
      <c r="Q25" s="2">
        <v>2670</v>
      </c>
      <c r="R25" s="14">
        <f t="shared" si="0"/>
        <v>172.51832159363539</v>
      </c>
      <c r="S25" s="2">
        <f t="shared" si="1"/>
        <v>6528470.3999999994</v>
      </c>
      <c r="T25" s="2">
        <f t="shared" si="2"/>
        <v>1126.2807559817293</v>
      </c>
      <c r="U25" s="2">
        <f t="shared" si="3"/>
        <v>10943.526401838713</v>
      </c>
    </row>
    <row r="26" spans="1:28" x14ac:dyDescent="0.25">
      <c r="A26" s="2" t="s">
        <v>53</v>
      </c>
      <c r="B26" s="2">
        <v>82</v>
      </c>
      <c r="C26" s="2" t="s">
        <v>38</v>
      </c>
      <c r="D26" s="4">
        <v>42516.451388888891</v>
      </c>
      <c r="E26" s="3">
        <v>734</v>
      </c>
      <c r="F26" s="2" t="s">
        <v>11</v>
      </c>
      <c r="G26" s="2">
        <v>47</v>
      </c>
      <c r="H26" s="2">
        <v>0.72</v>
      </c>
      <c r="I26" s="2">
        <v>8</v>
      </c>
      <c r="J26" s="2">
        <v>810</v>
      </c>
      <c r="K26" s="2">
        <v>2.1</v>
      </c>
      <c r="L26" s="2">
        <v>400</v>
      </c>
      <c r="M26" s="2">
        <v>230</v>
      </c>
      <c r="P26" s="4">
        <v>42513</v>
      </c>
      <c r="Q26" s="2">
        <v>2970</v>
      </c>
      <c r="R26" s="14">
        <f t="shared" si="0"/>
        <v>188.76511095574111</v>
      </c>
      <c r="S26" s="2">
        <f t="shared" si="1"/>
        <v>7262006.3999999994</v>
      </c>
      <c r="T26" s="2">
        <f t="shared" si="2"/>
        <v>1370.813443857302</v>
      </c>
      <c r="U26" s="2">
        <f t="shared" si="3"/>
        <v>12314.339845696015</v>
      </c>
    </row>
    <row r="27" spans="1:28" x14ac:dyDescent="0.25">
      <c r="A27" s="2" t="s">
        <v>55</v>
      </c>
      <c r="B27" s="2">
        <v>82</v>
      </c>
      <c r="C27" s="2" t="s">
        <v>38</v>
      </c>
      <c r="D27" s="4">
        <v>42522.451388888891</v>
      </c>
      <c r="E27" s="3">
        <v>1140</v>
      </c>
      <c r="F27" s="2" t="s">
        <v>11</v>
      </c>
      <c r="G27" s="2">
        <v>250</v>
      </c>
      <c r="H27" s="2">
        <v>0.74</v>
      </c>
      <c r="I27" s="2">
        <v>3.6</v>
      </c>
      <c r="J27" s="2">
        <v>160</v>
      </c>
      <c r="K27" s="2">
        <v>0.82</v>
      </c>
      <c r="L27" s="2">
        <v>260</v>
      </c>
      <c r="M27" s="2">
        <v>180</v>
      </c>
      <c r="P27" s="4">
        <v>42514</v>
      </c>
      <c r="Q27" s="2">
        <v>2780</v>
      </c>
      <c r="R27" s="14">
        <f t="shared" si="0"/>
        <v>178.30640431210682</v>
      </c>
      <c r="S27" s="2">
        <f t="shared" si="1"/>
        <v>6797433.5999999996</v>
      </c>
      <c r="T27" s="2">
        <f t="shared" si="2"/>
        <v>1212.0259437662996</v>
      </c>
      <c r="U27" s="2">
        <f t="shared" si="3"/>
        <v>13526.365789462314</v>
      </c>
    </row>
    <row r="28" spans="1:28" x14ac:dyDescent="0.25">
      <c r="A28" s="2" t="s">
        <v>20</v>
      </c>
      <c r="B28" s="2" t="s">
        <v>7</v>
      </c>
      <c r="C28" s="2" t="s">
        <v>38</v>
      </c>
      <c r="D28" s="4">
        <v>42527.527777777781</v>
      </c>
      <c r="E28" s="3">
        <v>2010</v>
      </c>
      <c r="F28" s="2" t="s">
        <v>11</v>
      </c>
      <c r="G28" s="2">
        <v>45</v>
      </c>
      <c r="H28" s="2">
        <v>0.61</v>
      </c>
      <c r="I28" s="2">
        <v>5.6</v>
      </c>
      <c r="J28" s="2">
        <v>230</v>
      </c>
      <c r="K28" s="2">
        <v>0.68</v>
      </c>
      <c r="L28" s="2">
        <v>290</v>
      </c>
      <c r="M28" s="2">
        <v>150</v>
      </c>
      <c r="P28" s="4">
        <v>42515</v>
      </c>
      <c r="Q28" s="2">
        <v>2580</v>
      </c>
      <c r="R28" s="14">
        <f t="shared" si="0"/>
        <v>167.92264769207571</v>
      </c>
      <c r="S28" s="2">
        <f t="shared" si="1"/>
        <v>6308409.5999999996</v>
      </c>
      <c r="T28" s="2">
        <f t="shared" si="2"/>
        <v>1059.3248427581082</v>
      </c>
      <c r="U28" s="2">
        <f t="shared" si="3"/>
        <v>14585.690632220421</v>
      </c>
    </row>
    <row r="29" spans="1:28" x14ac:dyDescent="0.25">
      <c r="A29" s="2" t="s">
        <v>41</v>
      </c>
      <c r="B29" s="2">
        <v>82</v>
      </c>
      <c r="C29" s="2" t="s">
        <v>38</v>
      </c>
      <c r="D29" s="4">
        <v>42528.458333333336</v>
      </c>
      <c r="E29" s="3">
        <v>1910</v>
      </c>
      <c r="F29" s="2" t="s">
        <v>11</v>
      </c>
      <c r="G29" s="2">
        <v>70</v>
      </c>
      <c r="H29" s="2">
        <v>0.67</v>
      </c>
      <c r="I29" s="2">
        <v>5.8</v>
      </c>
      <c r="J29" s="2">
        <v>250</v>
      </c>
      <c r="K29" s="2">
        <v>0.76</v>
      </c>
      <c r="L29" s="2">
        <v>300</v>
      </c>
      <c r="M29" s="2">
        <v>200</v>
      </c>
      <c r="P29" s="4">
        <v>42516</v>
      </c>
      <c r="Q29" s="2">
        <v>2560</v>
      </c>
      <c r="R29" s="14">
        <f t="shared" si="0"/>
        <v>166.91812837742336</v>
      </c>
      <c r="S29" s="2">
        <f t="shared" si="1"/>
        <v>6259507.2000000002</v>
      </c>
      <c r="T29" s="2">
        <f t="shared" si="2"/>
        <v>1044.8252263890058</v>
      </c>
      <c r="U29" s="2">
        <f t="shared" si="3"/>
        <v>15630.515858609428</v>
      </c>
    </row>
    <row r="30" spans="1:28" x14ac:dyDescent="0.25">
      <c r="A30" s="2" t="s">
        <v>41</v>
      </c>
      <c r="B30" s="2">
        <v>82</v>
      </c>
      <c r="C30" s="2" t="s">
        <v>38</v>
      </c>
      <c r="D30" s="4">
        <v>42528.458333333336</v>
      </c>
      <c r="E30" s="3">
        <v>1910</v>
      </c>
      <c r="F30" s="2" t="s">
        <v>11</v>
      </c>
      <c r="G30" s="2">
        <v>75</v>
      </c>
      <c r="P30" s="4">
        <v>42517</v>
      </c>
      <c r="Q30" s="2">
        <v>2050</v>
      </c>
      <c r="R30" s="14">
        <f t="shared" si="0"/>
        <v>143.23740706979686</v>
      </c>
      <c r="S30" s="2">
        <f t="shared" si="1"/>
        <v>5012496</v>
      </c>
      <c r="T30" s="2">
        <f t="shared" si="2"/>
        <v>717.97692998772845</v>
      </c>
      <c r="U30" s="2">
        <f t="shared" si="3"/>
        <v>16348.492788597156</v>
      </c>
    </row>
    <row r="31" spans="1:28" x14ac:dyDescent="0.25">
      <c r="A31" s="2" t="s">
        <v>51</v>
      </c>
      <c r="B31" s="2">
        <v>82</v>
      </c>
      <c r="C31" s="2" t="s">
        <v>38</v>
      </c>
      <c r="D31" s="4">
        <v>42536.472222222219</v>
      </c>
      <c r="E31" s="3">
        <v>1180</v>
      </c>
      <c r="F31" s="2" t="s">
        <v>11</v>
      </c>
      <c r="G31" s="2">
        <v>90</v>
      </c>
      <c r="H31" s="2">
        <v>0.73</v>
      </c>
      <c r="I31" s="2">
        <v>6.1</v>
      </c>
      <c r="J31" s="2">
        <v>370</v>
      </c>
      <c r="K31" s="2">
        <v>1.1000000000000001</v>
      </c>
      <c r="L31" s="2">
        <v>330</v>
      </c>
      <c r="M31" s="2">
        <v>200</v>
      </c>
      <c r="P31" s="4">
        <v>42518</v>
      </c>
      <c r="Q31" s="2">
        <v>1760</v>
      </c>
      <c r="R31" s="14">
        <f t="shared" si="0"/>
        <v>131.30245029876491</v>
      </c>
      <c r="S31" s="2">
        <f t="shared" si="1"/>
        <v>4303411.2000000002</v>
      </c>
      <c r="T31" s="2">
        <f t="shared" si="2"/>
        <v>565.0484352031483</v>
      </c>
      <c r="U31" s="2">
        <f t="shared" si="3"/>
        <v>16913.541223800305</v>
      </c>
    </row>
    <row r="32" spans="1:28" x14ac:dyDescent="0.25">
      <c r="A32" s="2" t="s">
        <v>50</v>
      </c>
      <c r="B32" s="2" t="s">
        <v>44</v>
      </c>
      <c r="C32" s="2" t="s">
        <v>35</v>
      </c>
      <c r="D32" s="4">
        <v>42493.708333333336</v>
      </c>
      <c r="E32" s="3">
        <v>27</v>
      </c>
      <c r="F32" s="2" t="s">
        <v>12</v>
      </c>
      <c r="G32" s="2">
        <v>5300</v>
      </c>
      <c r="H32" s="2">
        <v>3.8</v>
      </c>
      <c r="I32" s="2">
        <v>59</v>
      </c>
      <c r="J32" s="2">
        <v>8000</v>
      </c>
      <c r="K32" s="2">
        <v>15</v>
      </c>
      <c r="L32" s="2">
        <v>3200</v>
      </c>
      <c r="M32" s="2">
        <v>1500</v>
      </c>
      <c r="P32" s="4">
        <v>42519</v>
      </c>
      <c r="Q32" s="2">
        <v>1740</v>
      </c>
      <c r="R32" s="14">
        <f t="shared" si="0"/>
        <v>130.51699432127131</v>
      </c>
      <c r="S32" s="2">
        <f t="shared" si="1"/>
        <v>4254508.8</v>
      </c>
      <c r="T32" s="2">
        <f t="shared" si="2"/>
        <v>555.28570088939887</v>
      </c>
      <c r="U32" s="2">
        <f t="shared" si="3"/>
        <v>17468.826924689703</v>
      </c>
    </row>
    <row r="33" spans="1:21" x14ac:dyDescent="0.25">
      <c r="A33" s="2" t="s">
        <v>46</v>
      </c>
      <c r="B33" s="2" t="s">
        <v>44</v>
      </c>
      <c r="C33" s="2" t="s">
        <v>35</v>
      </c>
      <c r="D33" s="4">
        <v>42501.576388888891</v>
      </c>
      <c r="E33" s="3">
        <v>47</v>
      </c>
      <c r="F33" s="2" t="s">
        <v>12</v>
      </c>
      <c r="G33" s="2">
        <v>4300</v>
      </c>
      <c r="H33" s="2">
        <v>3.2</v>
      </c>
      <c r="I33" s="2">
        <v>83</v>
      </c>
      <c r="J33" s="2">
        <v>11000</v>
      </c>
      <c r="K33" s="2">
        <v>20</v>
      </c>
      <c r="L33" s="2">
        <v>2700</v>
      </c>
      <c r="M33" s="2">
        <v>1400</v>
      </c>
      <c r="P33" s="4">
        <v>42520</v>
      </c>
      <c r="Q33" s="2">
        <v>1840</v>
      </c>
      <c r="R33" s="14">
        <f t="shared" si="0"/>
        <v>134.49182855633947</v>
      </c>
      <c r="S33" s="2">
        <f t="shared" si="1"/>
        <v>4499020.8</v>
      </c>
      <c r="T33" s="2">
        <f t="shared" si="2"/>
        <v>605.08153410500529</v>
      </c>
      <c r="U33" s="2">
        <f t="shared" si="3"/>
        <v>18073.908458794707</v>
      </c>
    </row>
    <row r="34" spans="1:21" x14ac:dyDescent="0.25">
      <c r="A34" s="2" t="s">
        <v>47</v>
      </c>
      <c r="B34" s="2" t="s">
        <v>44</v>
      </c>
      <c r="C34" s="2" t="s">
        <v>35</v>
      </c>
      <c r="D34" s="4">
        <v>42509.458333333336</v>
      </c>
      <c r="E34" s="3">
        <v>61</v>
      </c>
      <c r="F34" s="2" t="s">
        <v>12</v>
      </c>
      <c r="G34" s="2">
        <v>3600</v>
      </c>
      <c r="H34" s="2">
        <v>3.4</v>
      </c>
      <c r="I34" s="2">
        <v>87</v>
      </c>
      <c r="J34" s="2">
        <v>10000</v>
      </c>
      <c r="K34" s="2">
        <v>19</v>
      </c>
      <c r="L34" s="2">
        <v>2200</v>
      </c>
      <c r="M34" s="2">
        <v>1300</v>
      </c>
      <c r="P34" s="4">
        <v>42521</v>
      </c>
      <c r="Q34" s="2">
        <v>2070</v>
      </c>
      <c r="R34" s="14">
        <f t="shared" si="0"/>
        <v>144.09941494983366</v>
      </c>
      <c r="S34" s="2">
        <f t="shared" si="1"/>
        <v>5061398.3999999994</v>
      </c>
      <c r="T34" s="2">
        <f t="shared" si="2"/>
        <v>729.34454826802414</v>
      </c>
      <c r="U34" s="2">
        <f t="shared" si="3"/>
        <v>18803.253007062733</v>
      </c>
    </row>
    <row r="35" spans="1:21" x14ac:dyDescent="0.25">
      <c r="A35" s="2" t="s">
        <v>48</v>
      </c>
      <c r="B35" s="2" t="s">
        <v>44</v>
      </c>
      <c r="C35" s="2" t="s">
        <v>35</v>
      </c>
      <c r="D35" s="4">
        <v>42516.40625</v>
      </c>
      <c r="E35" s="3">
        <v>98</v>
      </c>
      <c r="F35" s="2" t="s">
        <v>12</v>
      </c>
      <c r="G35" s="2">
        <v>3300</v>
      </c>
      <c r="H35" s="2">
        <v>2.4</v>
      </c>
      <c r="I35" s="2">
        <v>84</v>
      </c>
      <c r="J35" s="2">
        <v>10000</v>
      </c>
      <c r="K35" s="2">
        <v>29</v>
      </c>
      <c r="L35" s="2">
        <v>1200</v>
      </c>
      <c r="M35" s="2">
        <v>850</v>
      </c>
      <c r="P35" s="4">
        <v>42522</v>
      </c>
      <c r="Q35" s="2">
        <v>2590</v>
      </c>
      <c r="R35" s="14">
        <f t="shared" si="0"/>
        <v>168.42717204328557</v>
      </c>
      <c r="S35" s="2">
        <f t="shared" si="1"/>
        <v>6332860.7999999998</v>
      </c>
      <c r="T35" s="2">
        <f t="shared" si="2"/>
        <v>1066.6258354877791</v>
      </c>
      <c r="U35" s="2">
        <f t="shared" si="3"/>
        <v>19869.878842550512</v>
      </c>
    </row>
    <row r="36" spans="1:21" x14ac:dyDescent="0.25">
      <c r="A36" s="2" t="s">
        <v>43</v>
      </c>
      <c r="B36" s="2" t="s">
        <v>44</v>
      </c>
      <c r="C36" s="2" t="s">
        <v>35</v>
      </c>
      <c r="D36" s="4">
        <v>42522.409722222219</v>
      </c>
      <c r="E36" s="3">
        <v>160</v>
      </c>
      <c r="F36" s="2" t="s">
        <v>12</v>
      </c>
      <c r="G36" s="2">
        <v>3100</v>
      </c>
      <c r="H36" s="2">
        <v>2.2000000000000002</v>
      </c>
      <c r="I36" s="2">
        <v>80</v>
      </c>
      <c r="J36" s="2">
        <v>15000</v>
      </c>
      <c r="K36" s="2">
        <v>57</v>
      </c>
      <c r="L36" s="2">
        <v>1200</v>
      </c>
      <c r="M36" s="2">
        <v>780</v>
      </c>
      <c r="P36" s="4">
        <v>42523</v>
      </c>
      <c r="Q36" s="2">
        <v>2980</v>
      </c>
      <c r="R36" s="14">
        <f t="shared" si="0"/>
        <v>189.33225658168809</v>
      </c>
      <c r="S36" s="2">
        <f t="shared" si="1"/>
        <v>7286457.5999999996</v>
      </c>
      <c r="T36" s="2">
        <f t="shared" si="2"/>
        <v>1379.5614598947911</v>
      </c>
      <c r="U36" s="2">
        <f t="shared" si="3"/>
        <v>21249.440302445302</v>
      </c>
    </row>
    <row r="37" spans="1:21" x14ac:dyDescent="0.25">
      <c r="A37" s="2" t="s">
        <v>34</v>
      </c>
      <c r="B37" s="2" t="s">
        <v>17</v>
      </c>
      <c r="C37" s="2" t="s">
        <v>35</v>
      </c>
      <c r="D37" s="4">
        <v>42527.423611111109</v>
      </c>
      <c r="E37" s="3">
        <v>295</v>
      </c>
      <c r="F37" s="2" t="s">
        <v>12</v>
      </c>
      <c r="G37" s="2">
        <v>8900</v>
      </c>
      <c r="H37" s="2">
        <v>2.7</v>
      </c>
      <c r="I37" s="2">
        <v>92</v>
      </c>
      <c r="J37" s="2">
        <v>33000</v>
      </c>
      <c r="K37" s="2">
        <v>230</v>
      </c>
      <c r="L37" s="2">
        <v>1200</v>
      </c>
      <c r="M37" s="2">
        <v>740</v>
      </c>
      <c r="P37" s="4">
        <v>42524</v>
      </c>
      <c r="Q37" s="2">
        <v>3660</v>
      </c>
      <c r="R37" s="14">
        <f t="shared" si="0"/>
        <v>232.17779663582158</v>
      </c>
      <c r="S37" s="2">
        <f t="shared" si="1"/>
        <v>8949139.1999999993</v>
      </c>
      <c r="T37" s="2">
        <f t="shared" si="2"/>
        <v>2077.7914212432588</v>
      </c>
      <c r="U37" s="2">
        <f t="shared" si="3"/>
        <v>23327.231723688561</v>
      </c>
    </row>
    <row r="38" spans="1:21" x14ac:dyDescent="0.25">
      <c r="A38" s="2" t="s">
        <v>45</v>
      </c>
      <c r="B38" s="2" t="s">
        <v>44</v>
      </c>
      <c r="C38" s="2" t="s">
        <v>35</v>
      </c>
      <c r="D38" s="4">
        <v>42528.5</v>
      </c>
      <c r="E38" s="3">
        <v>269</v>
      </c>
      <c r="F38" s="2" t="s">
        <v>12</v>
      </c>
      <c r="G38" s="2">
        <v>3100</v>
      </c>
      <c r="H38" s="2">
        <v>3</v>
      </c>
      <c r="I38" s="2">
        <v>120</v>
      </c>
      <c r="J38" s="2">
        <v>12000</v>
      </c>
      <c r="K38" s="2">
        <v>59</v>
      </c>
      <c r="L38" s="2">
        <v>1200</v>
      </c>
      <c r="M38" s="2">
        <v>870</v>
      </c>
      <c r="P38" s="4">
        <v>42525</v>
      </c>
      <c r="Q38" s="2">
        <v>3670</v>
      </c>
      <c r="R38" s="14">
        <f t="shared" si="0"/>
        <v>232.87537587139809</v>
      </c>
      <c r="S38" s="2">
        <f t="shared" si="1"/>
        <v>8973590.4000000004</v>
      </c>
      <c r="T38" s="2">
        <f t="shared" si="2"/>
        <v>2089.7282373159696</v>
      </c>
      <c r="U38" s="2">
        <f t="shared" si="3"/>
        <v>25416.95996100453</v>
      </c>
    </row>
    <row r="39" spans="1:21" x14ac:dyDescent="0.25">
      <c r="A39" s="2" t="s">
        <v>45</v>
      </c>
      <c r="B39" s="2" t="s">
        <v>44</v>
      </c>
      <c r="C39" s="2" t="s">
        <v>35</v>
      </c>
      <c r="D39" s="4">
        <v>42528.5</v>
      </c>
      <c r="E39" s="3">
        <v>269</v>
      </c>
      <c r="F39" s="2" t="s">
        <v>12</v>
      </c>
      <c r="J39" s="2">
        <v>15000</v>
      </c>
      <c r="P39" s="4">
        <v>42526</v>
      </c>
      <c r="Q39" s="2">
        <v>4590</v>
      </c>
      <c r="R39" s="14">
        <f t="shared" si="0"/>
        <v>306.89431667667731</v>
      </c>
      <c r="S39" s="2">
        <f t="shared" si="1"/>
        <v>11223100.799999999</v>
      </c>
      <c r="T39" s="2">
        <f t="shared" si="2"/>
        <v>3444.3058510094702</v>
      </c>
      <c r="U39" s="2">
        <f t="shared" si="3"/>
        <v>28861.265812014</v>
      </c>
    </row>
    <row r="40" spans="1:21" x14ac:dyDescent="0.25">
      <c r="A40" s="2" t="s">
        <v>49</v>
      </c>
      <c r="B40" s="2" t="s">
        <v>44</v>
      </c>
      <c r="C40" s="2" t="s">
        <v>35</v>
      </c>
      <c r="D40" s="4">
        <v>42536.385416666664</v>
      </c>
      <c r="E40" s="3">
        <v>192</v>
      </c>
      <c r="F40" s="2" t="s">
        <v>12</v>
      </c>
      <c r="G40" s="2">
        <v>1700</v>
      </c>
      <c r="H40" s="2">
        <v>2</v>
      </c>
      <c r="I40" s="2">
        <v>72</v>
      </c>
      <c r="J40" s="2">
        <v>4500</v>
      </c>
      <c r="K40" s="2">
        <v>17</v>
      </c>
      <c r="L40" s="2">
        <v>1100</v>
      </c>
      <c r="M40" s="2">
        <v>650</v>
      </c>
      <c r="P40" s="4">
        <v>42527</v>
      </c>
      <c r="Q40" s="2">
        <v>5110</v>
      </c>
      <c r="R40" s="14">
        <f t="shared" si="0"/>
        <v>358.70611891106068</v>
      </c>
      <c r="S40" s="2">
        <f t="shared" si="1"/>
        <v>12494563.199999999</v>
      </c>
      <c r="T40" s="2">
        <f t="shared" si="2"/>
        <v>4481.8762729609625</v>
      </c>
      <c r="U40" s="2">
        <f t="shared" si="3"/>
        <v>33343.142084974963</v>
      </c>
    </row>
    <row r="41" spans="1:21" x14ac:dyDescent="0.25">
      <c r="A41" s="2" t="s">
        <v>42</v>
      </c>
      <c r="B41" s="2" t="s">
        <v>29</v>
      </c>
      <c r="C41" s="2" t="s">
        <v>39</v>
      </c>
      <c r="D41" s="4">
        <v>42493.576388888891</v>
      </c>
      <c r="E41" s="3">
        <v>673</v>
      </c>
      <c r="F41" s="2" t="s">
        <v>12</v>
      </c>
      <c r="G41" s="2">
        <v>410</v>
      </c>
      <c r="H41" s="2">
        <v>1.4</v>
      </c>
      <c r="I41" s="2">
        <v>28</v>
      </c>
      <c r="J41" s="2">
        <v>630</v>
      </c>
      <c r="K41" s="2">
        <v>11</v>
      </c>
      <c r="L41" s="2">
        <v>130</v>
      </c>
      <c r="M41" s="2">
        <v>89</v>
      </c>
      <c r="P41" s="4">
        <v>42528</v>
      </c>
      <c r="Q41" s="2">
        <v>4300</v>
      </c>
      <c r="R41" s="14">
        <f t="shared" si="0"/>
        <v>281.32299087749749</v>
      </c>
      <c r="S41" s="2">
        <f t="shared" si="1"/>
        <v>10514016</v>
      </c>
      <c r="T41" s="2">
        <f t="shared" si="2"/>
        <v>2957.8344272538629</v>
      </c>
      <c r="U41" s="2">
        <f t="shared" si="3"/>
        <v>36300.976512228823</v>
      </c>
    </row>
    <row r="42" spans="1:21" x14ac:dyDescent="0.25">
      <c r="A42" s="2" t="s">
        <v>33</v>
      </c>
      <c r="B42" s="2" t="s">
        <v>29</v>
      </c>
      <c r="C42" s="2" t="s">
        <v>39</v>
      </c>
      <c r="D42" s="4">
        <v>42501.416666666664</v>
      </c>
      <c r="E42" s="3">
        <v>1440</v>
      </c>
      <c r="F42" s="2" t="s">
        <v>12</v>
      </c>
      <c r="G42" s="2">
        <v>1700</v>
      </c>
      <c r="H42" s="2">
        <v>0.5</v>
      </c>
      <c r="I42" s="2">
        <v>20</v>
      </c>
      <c r="J42" s="2">
        <v>2000</v>
      </c>
      <c r="K42" s="2">
        <v>21</v>
      </c>
      <c r="L42" s="2">
        <v>230</v>
      </c>
      <c r="M42" s="2">
        <v>170</v>
      </c>
      <c r="P42" s="4">
        <v>42529</v>
      </c>
      <c r="Q42" s="2">
        <v>4640</v>
      </c>
      <c r="R42" s="14">
        <f t="shared" si="0"/>
        <v>311.53243031480895</v>
      </c>
      <c r="S42" s="2">
        <f t="shared" si="1"/>
        <v>11345356.799999999</v>
      </c>
      <c r="T42" s="2">
        <f t="shared" si="2"/>
        <v>3534.4465766926437</v>
      </c>
      <c r="U42" s="2">
        <f t="shared" si="3"/>
        <v>39835.423088921467</v>
      </c>
    </row>
    <row r="43" spans="1:21" x14ac:dyDescent="0.25">
      <c r="A43" s="2" t="s">
        <v>32</v>
      </c>
      <c r="B43" s="2" t="s">
        <v>29</v>
      </c>
      <c r="C43" s="2" t="s">
        <v>39</v>
      </c>
      <c r="D43" s="4">
        <v>42509.628472222219</v>
      </c>
      <c r="E43" s="3">
        <v>1730</v>
      </c>
      <c r="F43" s="2" t="s">
        <v>12</v>
      </c>
      <c r="G43" s="2">
        <v>530</v>
      </c>
      <c r="H43" s="2">
        <v>0.1</v>
      </c>
      <c r="I43" s="2">
        <v>10</v>
      </c>
      <c r="J43" s="2">
        <v>2100</v>
      </c>
      <c r="K43" s="2">
        <v>3.3</v>
      </c>
      <c r="L43" s="2">
        <v>210</v>
      </c>
      <c r="M43" s="2">
        <v>95</v>
      </c>
      <c r="P43" s="4">
        <v>42530</v>
      </c>
      <c r="Q43" s="2">
        <v>4060</v>
      </c>
      <c r="R43" s="14">
        <f t="shared" si="0"/>
        <v>261.77973471352544</v>
      </c>
      <c r="S43" s="2">
        <f t="shared" si="1"/>
        <v>9927187.1999999993</v>
      </c>
      <c r="T43" s="2">
        <f t="shared" si="2"/>
        <v>2598.7364316675053</v>
      </c>
      <c r="U43" s="2">
        <f t="shared" si="3"/>
        <v>42434.159520588975</v>
      </c>
    </row>
    <row r="44" spans="1:21" x14ac:dyDescent="0.25">
      <c r="A44" s="18" t="s">
        <v>31</v>
      </c>
      <c r="B44" s="18" t="s">
        <v>29</v>
      </c>
      <c r="C44" s="18" t="s">
        <v>39</v>
      </c>
      <c r="D44" s="19">
        <v>42516.590277777781</v>
      </c>
      <c r="E44" s="20">
        <v>2560</v>
      </c>
      <c r="F44" s="18" t="s">
        <v>12</v>
      </c>
      <c r="G44" s="18">
        <v>2300</v>
      </c>
      <c r="H44" s="18">
        <v>0.5</v>
      </c>
      <c r="I44" s="18">
        <v>29</v>
      </c>
      <c r="J44" s="18">
        <v>2500</v>
      </c>
      <c r="K44" s="18">
        <v>21</v>
      </c>
      <c r="L44" s="18">
        <v>290</v>
      </c>
      <c r="M44" s="18">
        <v>140</v>
      </c>
      <c r="P44" s="4">
        <v>42531</v>
      </c>
      <c r="Q44" s="2">
        <v>4360</v>
      </c>
      <c r="R44" s="14">
        <f t="shared" si="0"/>
        <v>286.43265371871161</v>
      </c>
      <c r="S44" s="2">
        <f t="shared" si="1"/>
        <v>10660723.199999999</v>
      </c>
      <c r="T44" s="2">
        <f t="shared" si="2"/>
        <v>3053.5792367366348</v>
      </c>
      <c r="U44" s="2">
        <f t="shared" si="3"/>
        <v>45487.738757325613</v>
      </c>
    </row>
    <row r="45" spans="1:21" x14ac:dyDescent="0.25">
      <c r="A45" s="18" t="s">
        <v>36</v>
      </c>
      <c r="B45" s="18" t="s">
        <v>29</v>
      </c>
      <c r="C45" s="18" t="s">
        <v>39</v>
      </c>
      <c r="D45" s="19">
        <v>42522.600694444445</v>
      </c>
      <c r="E45" s="20">
        <v>2590</v>
      </c>
      <c r="F45" s="18" t="s">
        <v>12</v>
      </c>
      <c r="G45" s="18">
        <v>3200</v>
      </c>
      <c r="H45" s="18">
        <v>0.73</v>
      </c>
      <c r="I45" s="18">
        <v>43</v>
      </c>
      <c r="J45" s="18">
        <v>6300</v>
      </c>
      <c r="K45" s="18">
        <v>53</v>
      </c>
      <c r="L45" s="18">
        <v>550</v>
      </c>
      <c r="M45" s="18">
        <v>240</v>
      </c>
      <c r="P45" s="4">
        <v>42532</v>
      </c>
      <c r="Q45" s="2">
        <v>4340</v>
      </c>
      <c r="R45" s="14">
        <f t="shared" si="0"/>
        <v>284.71920328803958</v>
      </c>
      <c r="S45" s="2">
        <f t="shared" si="1"/>
        <v>10611820.799999999</v>
      </c>
      <c r="T45" s="2">
        <f t="shared" si="2"/>
        <v>3021.3891636114463</v>
      </c>
      <c r="U45" s="2">
        <f t="shared" si="3"/>
        <v>48509.127920937062</v>
      </c>
    </row>
    <row r="46" spans="1:21" x14ac:dyDescent="0.25">
      <c r="A46" s="2" t="s">
        <v>23</v>
      </c>
      <c r="B46" s="2" t="s">
        <v>24</v>
      </c>
      <c r="C46" s="2" t="s">
        <v>39</v>
      </c>
      <c r="D46" s="4">
        <v>42527.691666666666</v>
      </c>
      <c r="E46" s="3">
        <v>5110</v>
      </c>
      <c r="F46" s="2" t="s">
        <v>12</v>
      </c>
      <c r="G46" s="2">
        <v>4400</v>
      </c>
      <c r="H46" s="2">
        <v>1</v>
      </c>
      <c r="I46" s="2">
        <v>36</v>
      </c>
      <c r="J46" s="2">
        <v>8000</v>
      </c>
      <c r="K46" s="2">
        <v>99</v>
      </c>
      <c r="L46" s="2">
        <v>720</v>
      </c>
      <c r="M46" s="2">
        <v>280</v>
      </c>
      <c r="P46" s="4">
        <v>42533</v>
      </c>
      <c r="Q46" s="2">
        <v>4020</v>
      </c>
      <c r="R46" s="14">
        <f t="shared" si="0"/>
        <v>258.65715087093486</v>
      </c>
      <c r="S46" s="2">
        <f t="shared" si="1"/>
        <v>9829382.4000000004</v>
      </c>
      <c r="T46" s="2">
        <f t="shared" si="2"/>
        <v>2542.4400464049122</v>
      </c>
      <c r="U46" s="2">
        <f t="shared" si="3"/>
        <v>51051.567967341973</v>
      </c>
    </row>
    <row r="47" spans="1:21" x14ac:dyDescent="0.25">
      <c r="A47" s="2" t="s">
        <v>28</v>
      </c>
      <c r="B47" s="2" t="s">
        <v>29</v>
      </c>
      <c r="C47" s="2" t="s">
        <v>39</v>
      </c>
      <c r="D47" s="4">
        <v>42527.71875</v>
      </c>
      <c r="E47" s="3">
        <v>5110</v>
      </c>
      <c r="F47" s="2" t="s">
        <v>12</v>
      </c>
      <c r="G47" s="2">
        <v>3400</v>
      </c>
      <c r="H47" s="2">
        <v>1.4</v>
      </c>
      <c r="I47" s="2">
        <v>53</v>
      </c>
      <c r="J47" s="2">
        <v>8800</v>
      </c>
      <c r="K47" s="2">
        <v>140</v>
      </c>
      <c r="L47" s="2">
        <v>1100</v>
      </c>
      <c r="M47" s="2">
        <v>390</v>
      </c>
      <c r="P47" s="4">
        <v>42534</v>
      </c>
      <c r="Q47" s="2">
        <v>3650</v>
      </c>
      <c r="R47" s="14">
        <f t="shared" si="0"/>
        <v>231.48230700198204</v>
      </c>
      <c r="S47" s="2">
        <f t="shared" si="1"/>
        <v>8924688</v>
      </c>
      <c r="T47" s="2">
        <f t="shared" si="2"/>
        <v>2065.9073675129052</v>
      </c>
      <c r="U47" s="2">
        <f t="shared" si="3"/>
        <v>53117.475334854877</v>
      </c>
    </row>
    <row r="48" spans="1:21" x14ac:dyDescent="0.25">
      <c r="A48" s="2" t="s">
        <v>26</v>
      </c>
      <c r="B48" s="2" t="s">
        <v>27</v>
      </c>
      <c r="C48" s="2" t="s">
        <v>39</v>
      </c>
      <c r="D48" s="4">
        <v>42528.434027777781</v>
      </c>
      <c r="E48" s="3">
        <v>4300</v>
      </c>
      <c r="F48" s="2" t="s">
        <v>12</v>
      </c>
      <c r="G48" s="2">
        <v>2800</v>
      </c>
      <c r="H48" s="2">
        <v>0.83</v>
      </c>
      <c r="I48" s="2">
        <v>25</v>
      </c>
      <c r="J48" s="2">
        <v>4600</v>
      </c>
      <c r="K48" s="2">
        <v>61</v>
      </c>
      <c r="L48" s="2">
        <v>520</v>
      </c>
      <c r="M48" s="2">
        <v>230</v>
      </c>
      <c r="P48" s="4">
        <v>42535</v>
      </c>
      <c r="Q48" s="2">
        <v>2900</v>
      </c>
      <c r="R48" s="14">
        <f t="shared" si="0"/>
        <v>184.84237649691997</v>
      </c>
      <c r="S48" s="2">
        <f t="shared" si="1"/>
        <v>7090848</v>
      </c>
      <c r="T48" s="2">
        <f t="shared" si="2"/>
        <v>1310.6891956984321</v>
      </c>
      <c r="U48" s="2">
        <f t="shared" si="3"/>
        <v>54428.164530553309</v>
      </c>
    </row>
    <row r="49" spans="1:21" x14ac:dyDescent="0.25">
      <c r="A49" s="2" t="s">
        <v>21</v>
      </c>
      <c r="B49" s="2" t="s">
        <v>22</v>
      </c>
      <c r="C49" s="2" t="s">
        <v>39</v>
      </c>
      <c r="D49" s="4">
        <v>42528.479166666664</v>
      </c>
      <c r="E49" s="3">
        <v>4300</v>
      </c>
      <c r="F49" s="2" t="s">
        <v>12</v>
      </c>
      <c r="G49" s="2">
        <v>2600</v>
      </c>
      <c r="H49" s="2">
        <v>0.74</v>
      </c>
      <c r="I49" s="2">
        <v>22</v>
      </c>
      <c r="J49" s="2">
        <v>4200</v>
      </c>
      <c r="K49" s="2">
        <v>52</v>
      </c>
      <c r="L49" s="2">
        <v>450</v>
      </c>
      <c r="M49" s="2">
        <v>190</v>
      </c>
      <c r="P49" s="4">
        <v>42536</v>
      </c>
      <c r="Q49" s="2">
        <v>2750</v>
      </c>
      <c r="R49" s="14">
        <f t="shared" si="0"/>
        <v>176.70884646710127</v>
      </c>
      <c r="S49" s="2">
        <f t="shared" si="1"/>
        <v>6724080</v>
      </c>
      <c r="T49" s="2">
        <f t="shared" si="2"/>
        <v>1188.2044203525063</v>
      </c>
      <c r="U49" s="2">
        <f t="shared" si="3"/>
        <v>55616.368950905817</v>
      </c>
    </row>
    <row r="50" spans="1:21" x14ac:dyDescent="0.25">
      <c r="A50" s="2" t="s">
        <v>25</v>
      </c>
      <c r="B50" s="2" t="s">
        <v>22</v>
      </c>
      <c r="C50" s="2" t="s">
        <v>39</v>
      </c>
      <c r="D50" s="4">
        <v>42528.479166666664</v>
      </c>
      <c r="E50" s="3">
        <v>4300</v>
      </c>
      <c r="F50" s="2" t="s">
        <v>12</v>
      </c>
      <c r="G50" s="2">
        <v>3000</v>
      </c>
      <c r="H50" s="2">
        <v>0.92</v>
      </c>
      <c r="I50" s="2">
        <v>27</v>
      </c>
      <c r="J50" s="2">
        <v>4900</v>
      </c>
      <c r="K50" s="2">
        <v>68</v>
      </c>
      <c r="L50" s="2">
        <v>550</v>
      </c>
      <c r="M50" s="2">
        <v>230</v>
      </c>
      <c r="P50" s="4">
        <v>42537</v>
      </c>
      <c r="Q50" s="2">
        <v>2700</v>
      </c>
      <c r="R50" s="14">
        <f t="shared" si="0"/>
        <v>174.07799448822593</v>
      </c>
      <c r="S50" s="2">
        <f t="shared" si="1"/>
        <v>6601824</v>
      </c>
      <c r="T50" s="2">
        <f t="shared" si="2"/>
        <v>1149.2322818842376</v>
      </c>
      <c r="U50" s="2">
        <f t="shared" si="3"/>
        <v>56765.601232790053</v>
      </c>
    </row>
    <row r="51" spans="1:21" x14ac:dyDescent="0.25">
      <c r="A51" s="15" t="s">
        <v>30</v>
      </c>
      <c r="B51" s="15" t="s">
        <v>29</v>
      </c>
      <c r="C51" s="15" t="s">
        <v>39</v>
      </c>
      <c r="D51" s="16">
        <v>42536.604166666664</v>
      </c>
      <c r="E51" s="17">
        <v>2750</v>
      </c>
      <c r="F51" s="15" t="s">
        <v>12</v>
      </c>
      <c r="G51" s="15">
        <v>1000</v>
      </c>
      <c r="H51" s="15">
        <v>0.64</v>
      </c>
      <c r="I51" s="15">
        <v>17</v>
      </c>
      <c r="J51" s="15">
        <v>1400</v>
      </c>
      <c r="K51" s="15">
        <v>22</v>
      </c>
      <c r="L51" s="15">
        <v>240</v>
      </c>
      <c r="M51" s="15">
        <v>87</v>
      </c>
      <c r="P51" s="4">
        <v>42538</v>
      </c>
      <c r="Q51" s="2">
        <v>2580</v>
      </c>
      <c r="R51" s="14">
        <f t="shared" si="0"/>
        <v>167.92264769207571</v>
      </c>
      <c r="S51" s="2">
        <f t="shared" si="1"/>
        <v>6308409.5999999996</v>
      </c>
      <c r="T51" s="2">
        <f t="shared" si="2"/>
        <v>1059.3248427581082</v>
      </c>
      <c r="U51" s="2">
        <f t="shared" si="3"/>
        <v>57824.926075548159</v>
      </c>
    </row>
    <row r="52" spans="1:21" x14ac:dyDescent="0.25">
      <c r="A52" s="2" t="s">
        <v>37</v>
      </c>
      <c r="B52" s="2" t="s">
        <v>15</v>
      </c>
      <c r="C52" s="2" t="s">
        <v>18</v>
      </c>
      <c r="D52" s="4">
        <v>42530.392361111109</v>
      </c>
      <c r="E52" s="3">
        <v>4740</v>
      </c>
      <c r="F52" s="2" t="s">
        <v>12</v>
      </c>
      <c r="G52" s="2">
        <v>4200</v>
      </c>
      <c r="H52" s="2">
        <v>0.56000000000000005</v>
      </c>
      <c r="I52" s="2">
        <v>16</v>
      </c>
      <c r="J52" s="2">
        <v>4600</v>
      </c>
      <c r="K52" s="2">
        <v>41</v>
      </c>
      <c r="L52" s="2">
        <v>420</v>
      </c>
      <c r="M52" s="2">
        <v>150</v>
      </c>
      <c r="P52" s="4">
        <v>42539</v>
      </c>
      <c r="Q52" s="2">
        <v>2560</v>
      </c>
      <c r="R52" s="14">
        <f t="shared" si="0"/>
        <v>166.91812837742336</v>
      </c>
      <c r="S52" s="2">
        <f t="shared" si="1"/>
        <v>6259507.2000000002</v>
      </c>
      <c r="T52" s="2">
        <f t="shared" si="2"/>
        <v>1044.8252263890058</v>
      </c>
      <c r="U52" s="2">
        <f t="shared" si="3"/>
        <v>58869.751301937162</v>
      </c>
    </row>
    <row r="53" spans="1:21" x14ac:dyDescent="0.25">
      <c r="A53" s="2" t="s">
        <v>37</v>
      </c>
      <c r="B53" s="2" t="s">
        <v>15</v>
      </c>
      <c r="C53" s="2" t="s">
        <v>18</v>
      </c>
      <c r="D53" s="4">
        <v>42530.392361111109</v>
      </c>
      <c r="E53" s="3">
        <v>4740</v>
      </c>
      <c r="F53" s="2" t="s">
        <v>12</v>
      </c>
      <c r="G53" s="2">
        <v>4400</v>
      </c>
      <c r="H53" s="2">
        <v>1.5</v>
      </c>
      <c r="I53" s="2">
        <v>8.1999999999999993</v>
      </c>
      <c r="J53" s="2">
        <v>1100</v>
      </c>
      <c r="K53" s="2">
        <v>1.2</v>
      </c>
      <c r="L53" s="2">
        <v>1100</v>
      </c>
      <c r="M53" s="2">
        <v>470</v>
      </c>
      <c r="P53" s="4">
        <v>42540</v>
      </c>
      <c r="Q53" s="2">
        <v>2480</v>
      </c>
      <c r="R53" s="14">
        <f t="shared" si="0"/>
        <v>162.95978343441459</v>
      </c>
      <c r="S53" s="2">
        <f t="shared" si="1"/>
        <v>6063897.5999999996</v>
      </c>
      <c r="T53" s="2">
        <f t="shared" si="2"/>
        <v>988.17143966446633</v>
      </c>
      <c r="U53" s="2">
        <f t="shared" si="3"/>
        <v>59857.922741601629</v>
      </c>
    </row>
    <row r="54" spans="1:21" x14ac:dyDescent="0.25">
      <c r="A54" s="2" t="s">
        <v>54</v>
      </c>
      <c r="B54" s="2">
        <v>82</v>
      </c>
      <c r="C54" s="2" t="s">
        <v>38</v>
      </c>
      <c r="D54" s="4">
        <v>42493.732638888891</v>
      </c>
      <c r="E54" s="3">
        <v>167</v>
      </c>
      <c r="F54" s="2" t="s">
        <v>12</v>
      </c>
      <c r="G54" s="2">
        <v>1900</v>
      </c>
      <c r="H54" s="2">
        <v>1.6</v>
      </c>
      <c r="I54" s="2">
        <v>21</v>
      </c>
      <c r="J54" s="2">
        <v>2600</v>
      </c>
      <c r="K54" s="2">
        <v>7.8</v>
      </c>
      <c r="L54" s="2">
        <v>1200</v>
      </c>
      <c r="M54" s="2">
        <v>510</v>
      </c>
      <c r="P54" s="4">
        <v>42541</v>
      </c>
      <c r="Q54" s="2">
        <v>2510</v>
      </c>
      <c r="R54" s="14">
        <f t="shared" si="0"/>
        <v>164.43304120079654</v>
      </c>
      <c r="S54" s="2">
        <f t="shared" si="1"/>
        <v>6137251.2000000002</v>
      </c>
      <c r="T54" s="2">
        <f t="shared" si="2"/>
        <v>1009.1668794292381</v>
      </c>
      <c r="U54" s="2">
        <f t="shared" si="3"/>
        <v>60867.089621030864</v>
      </c>
    </row>
    <row r="55" spans="1:21" x14ac:dyDescent="0.25">
      <c r="A55" s="2" t="s">
        <v>56</v>
      </c>
      <c r="B55" s="2">
        <v>82</v>
      </c>
      <c r="C55" s="2" t="s">
        <v>38</v>
      </c>
      <c r="D55" s="4">
        <v>42501.527777777781</v>
      </c>
      <c r="E55" s="3">
        <v>289</v>
      </c>
      <c r="F55" s="2" t="s">
        <v>12</v>
      </c>
      <c r="G55" s="2">
        <v>1100</v>
      </c>
      <c r="H55" s="2">
        <v>1.1000000000000001</v>
      </c>
      <c r="I55" s="2">
        <v>21</v>
      </c>
      <c r="J55" s="2">
        <v>2300</v>
      </c>
      <c r="K55" s="2">
        <v>5.6</v>
      </c>
      <c r="L55" s="2">
        <v>830</v>
      </c>
      <c r="M55" s="2">
        <v>440</v>
      </c>
      <c r="P55" s="4">
        <v>42542</v>
      </c>
      <c r="Q55" s="2">
        <v>2520</v>
      </c>
      <c r="R55" s="14">
        <f t="shared" si="0"/>
        <v>164.92708101358832</v>
      </c>
      <c r="S55" s="2">
        <f t="shared" si="1"/>
        <v>6161702.3999999994</v>
      </c>
      <c r="T55" s="2">
        <f t="shared" si="2"/>
        <v>1016.2315909064215</v>
      </c>
      <c r="U55" s="2">
        <f t="shared" si="3"/>
        <v>61883.321211937284</v>
      </c>
    </row>
    <row r="56" spans="1:21" x14ac:dyDescent="0.25">
      <c r="A56" s="2" t="s">
        <v>52</v>
      </c>
      <c r="B56" s="2">
        <v>82</v>
      </c>
      <c r="C56" s="2" t="s">
        <v>38</v>
      </c>
      <c r="D56" s="4">
        <v>42509.475694444445</v>
      </c>
      <c r="E56" s="3">
        <v>356</v>
      </c>
      <c r="F56" s="2" t="s">
        <v>12</v>
      </c>
      <c r="G56" s="2">
        <v>1100</v>
      </c>
      <c r="H56" s="2">
        <v>1.4</v>
      </c>
      <c r="I56" s="2">
        <v>16</v>
      </c>
      <c r="J56" s="2">
        <v>1400</v>
      </c>
      <c r="K56" s="2">
        <v>2.8</v>
      </c>
      <c r="L56" s="2">
        <v>800</v>
      </c>
      <c r="M56" s="2">
        <v>440</v>
      </c>
      <c r="P56" s="4">
        <v>42543</v>
      </c>
      <c r="Q56" s="2">
        <v>2380</v>
      </c>
      <c r="R56" s="14">
        <f t="shared" si="0"/>
        <v>158.14359398195981</v>
      </c>
      <c r="S56" s="2">
        <f t="shared" si="1"/>
        <v>5819385.5999999996</v>
      </c>
      <c r="T56" s="2">
        <f t="shared" si="2"/>
        <v>920.29855355086352</v>
      </c>
      <c r="U56" s="2">
        <f t="shared" si="3"/>
        <v>62803.619765488147</v>
      </c>
    </row>
    <row r="57" spans="1:21" x14ac:dyDescent="0.25">
      <c r="A57" s="2" t="s">
        <v>53</v>
      </c>
      <c r="B57" s="2">
        <v>82</v>
      </c>
      <c r="C57" s="2" t="s">
        <v>38</v>
      </c>
      <c r="D57" s="4">
        <v>42516.451388888891</v>
      </c>
      <c r="E57" s="3">
        <v>734</v>
      </c>
      <c r="F57" s="2" t="s">
        <v>12</v>
      </c>
      <c r="G57" s="2">
        <v>1300</v>
      </c>
      <c r="H57" s="2">
        <v>1.1000000000000001</v>
      </c>
      <c r="I57" s="2">
        <v>36</v>
      </c>
      <c r="J57" s="2">
        <v>2400</v>
      </c>
      <c r="K57" s="2">
        <v>16</v>
      </c>
      <c r="L57" s="2">
        <v>590</v>
      </c>
      <c r="M57" s="2">
        <v>360</v>
      </c>
      <c r="P57" s="4">
        <v>42544</v>
      </c>
      <c r="Q57" s="2">
        <v>2090</v>
      </c>
      <c r="R57" s="14">
        <f t="shared" si="0"/>
        <v>144.9666104243714</v>
      </c>
      <c r="S57" s="2">
        <f t="shared" si="1"/>
        <v>5110300.8</v>
      </c>
      <c r="T57" s="2">
        <f t="shared" si="2"/>
        <v>740.82298522495341</v>
      </c>
      <c r="U57" s="2">
        <f t="shared" si="3"/>
        <v>63544.442750713104</v>
      </c>
    </row>
    <row r="58" spans="1:21" x14ac:dyDescent="0.25">
      <c r="A58" s="2" t="s">
        <v>55</v>
      </c>
      <c r="B58" s="2">
        <v>82</v>
      </c>
      <c r="C58" s="2" t="s">
        <v>38</v>
      </c>
      <c r="D58" s="4">
        <v>42522.451388888891</v>
      </c>
      <c r="E58" s="3">
        <v>1140</v>
      </c>
      <c r="F58" s="2" t="s">
        <v>12</v>
      </c>
      <c r="G58" s="2">
        <v>1200</v>
      </c>
      <c r="H58" s="2">
        <v>1</v>
      </c>
      <c r="I58" s="2">
        <v>32</v>
      </c>
      <c r="J58" s="2">
        <v>3100</v>
      </c>
      <c r="K58" s="2">
        <v>20</v>
      </c>
      <c r="L58" s="2">
        <v>600</v>
      </c>
      <c r="M58" s="2">
        <v>330</v>
      </c>
      <c r="P58" s="4">
        <v>42545</v>
      </c>
      <c r="Q58" s="2">
        <v>2110</v>
      </c>
      <c r="R58" s="14">
        <f t="shared" si="0"/>
        <v>145.83902471254083</v>
      </c>
      <c r="S58" s="2">
        <f t="shared" si="1"/>
        <v>5159203.2</v>
      </c>
      <c r="T58" s="2">
        <f t="shared" si="2"/>
        <v>752.41316298181971</v>
      </c>
      <c r="U58" s="2">
        <f t="shared" si="3"/>
        <v>64296.855913694926</v>
      </c>
    </row>
    <row r="59" spans="1:21" x14ac:dyDescent="0.25">
      <c r="A59" s="2" t="s">
        <v>20</v>
      </c>
      <c r="B59" s="2" t="s">
        <v>7</v>
      </c>
      <c r="C59" s="2" t="s">
        <v>38</v>
      </c>
      <c r="D59" s="4">
        <v>42527.527777777781</v>
      </c>
      <c r="E59" s="3">
        <v>2010</v>
      </c>
      <c r="F59" s="2" t="s">
        <v>12</v>
      </c>
      <c r="G59" s="2">
        <v>2600</v>
      </c>
      <c r="H59" s="2">
        <v>1.1000000000000001</v>
      </c>
      <c r="I59" s="2">
        <v>25</v>
      </c>
      <c r="J59" s="2">
        <v>5400</v>
      </c>
      <c r="K59" s="2">
        <v>60</v>
      </c>
      <c r="L59" s="2">
        <v>520</v>
      </c>
      <c r="M59" s="2">
        <v>290</v>
      </c>
      <c r="P59" s="4">
        <v>42546</v>
      </c>
      <c r="Q59" s="2">
        <v>1900</v>
      </c>
      <c r="R59" s="14">
        <f t="shared" si="0"/>
        <v>136.93460046302843</v>
      </c>
      <c r="S59" s="2">
        <f t="shared" si="1"/>
        <v>4645728</v>
      </c>
      <c r="T59" s="2">
        <f t="shared" si="2"/>
        <v>636.16090753990409</v>
      </c>
      <c r="U59" s="2">
        <f t="shared" si="3"/>
        <v>64933.016821234829</v>
      </c>
    </row>
    <row r="60" spans="1:21" x14ac:dyDescent="0.25">
      <c r="A60" s="2" t="s">
        <v>41</v>
      </c>
      <c r="B60" s="2">
        <v>82</v>
      </c>
      <c r="C60" s="2" t="s">
        <v>38</v>
      </c>
      <c r="D60" s="4">
        <v>42528.458333333336</v>
      </c>
      <c r="E60" s="3">
        <v>1910</v>
      </c>
      <c r="F60" s="2" t="s">
        <v>12</v>
      </c>
      <c r="G60" s="2">
        <v>1100</v>
      </c>
      <c r="H60" s="2">
        <v>1</v>
      </c>
      <c r="I60" s="2">
        <v>41</v>
      </c>
      <c r="J60" s="2">
        <v>3100</v>
      </c>
      <c r="K60" s="2">
        <v>32</v>
      </c>
      <c r="L60" s="2">
        <v>490</v>
      </c>
      <c r="M60" s="2">
        <v>300</v>
      </c>
      <c r="P60" s="4">
        <v>42547</v>
      </c>
      <c r="Q60" s="2">
        <v>1680</v>
      </c>
      <c r="R60" s="14">
        <f t="shared" si="0"/>
        <v>128.18870588288232</v>
      </c>
      <c r="S60" s="2">
        <f t="shared" si="1"/>
        <v>4107801.5999999996</v>
      </c>
      <c r="T60" s="2">
        <f t="shared" si="2"/>
        <v>526.57377112763334</v>
      </c>
      <c r="U60" s="2">
        <f t="shared" si="3"/>
        <v>65459.59059236246</v>
      </c>
    </row>
    <row r="61" spans="1:21" x14ac:dyDescent="0.25">
      <c r="A61" s="2" t="s">
        <v>41</v>
      </c>
      <c r="B61" s="2">
        <v>82</v>
      </c>
      <c r="C61" s="2" t="s">
        <v>38</v>
      </c>
      <c r="D61" s="4">
        <v>42528.458333333336</v>
      </c>
      <c r="E61" s="3">
        <v>1910</v>
      </c>
      <c r="F61" s="2" t="s">
        <v>12</v>
      </c>
      <c r="J61" s="2">
        <v>3200</v>
      </c>
      <c r="P61" s="4">
        <v>42548</v>
      </c>
      <c r="Q61" s="2">
        <v>1630</v>
      </c>
      <c r="R61" s="14">
        <f t="shared" si="0"/>
        <v>126.28022468749273</v>
      </c>
      <c r="S61" s="2">
        <f t="shared" si="1"/>
        <v>3985545.5999999996</v>
      </c>
      <c r="T61" s="2">
        <f t="shared" si="2"/>
        <v>503.29559387024801</v>
      </c>
      <c r="U61" s="2">
        <f t="shared" si="3"/>
        <v>65962.886186232703</v>
      </c>
    </row>
    <row r="62" spans="1:21" x14ac:dyDescent="0.25">
      <c r="A62" s="2" t="s">
        <v>51</v>
      </c>
      <c r="B62" s="2">
        <v>82</v>
      </c>
      <c r="C62" s="2" t="s">
        <v>38</v>
      </c>
      <c r="D62" s="4">
        <v>42536.472222222219</v>
      </c>
      <c r="E62" s="3">
        <v>1180</v>
      </c>
      <c r="F62" s="2" t="s">
        <v>12</v>
      </c>
      <c r="G62" s="2">
        <v>450</v>
      </c>
      <c r="H62" s="2">
        <v>0.83</v>
      </c>
      <c r="I62" s="2">
        <v>44</v>
      </c>
      <c r="J62" s="2">
        <v>890</v>
      </c>
      <c r="K62" s="2">
        <v>12</v>
      </c>
      <c r="L62" s="2">
        <v>420</v>
      </c>
      <c r="M62" s="2">
        <v>230</v>
      </c>
      <c r="P62" s="4">
        <v>42549</v>
      </c>
      <c r="Q62" s="2">
        <v>1550</v>
      </c>
      <c r="R62" s="14">
        <f t="shared" si="0"/>
        <v>123.28557878741711</v>
      </c>
      <c r="S62" s="2">
        <f t="shared" si="1"/>
        <v>3789936</v>
      </c>
      <c r="T62" s="2">
        <f t="shared" si="2"/>
        <v>467.24445332726845</v>
      </c>
      <c r="U62" s="2">
        <f t="shared" si="3"/>
        <v>66430.130639559968</v>
      </c>
    </row>
    <row r="63" spans="1:21" x14ac:dyDescent="0.25">
      <c r="P63" s="4">
        <v>42550</v>
      </c>
      <c r="Q63" s="2">
        <v>1390</v>
      </c>
      <c r="R63" s="14">
        <f t="shared" si="0"/>
        <v>117.50765060169296</v>
      </c>
      <c r="S63" s="2">
        <f t="shared" si="1"/>
        <v>3398716.8</v>
      </c>
      <c r="T63" s="2">
        <f t="shared" si="2"/>
        <v>399.37522622850395</v>
      </c>
      <c r="U63" s="2">
        <f t="shared" si="3"/>
        <v>66829.505865788466</v>
      </c>
    </row>
    <row r="64" spans="1:21" x14ac:dyDescent="0.25">
      <c r="P64" s="4">
        <v>42551</v>
      </c>
      <c r="Q64" s="2">
        <v>1340</v>
      </c>
      <c r="R64" s="14">
        <f t="shared" si="0"/>
        <v>115.75818960243274</v>
      </c>
      <c r="S64" s="2">
        <f t="shared" si="1"/>
        <v>3276460.8</v>
      </c>
      <c r="T64" s="2">
        <f t="shared" si="2"/>
        <v>379.2771705113384</v>
      </c>
      <c r="U64" s="2">
        <f t="shared" si="3"/>
        <v>67208.783036299807</v>
      </c>
    </row>
    <row r="65" spans="16:21" x14ac:dyDescent="0.25">
      <c r="P65" s="4">
        <v>42552</v>
      </c>
      <c r="Q65" s="2">
        <v>1420</v>
      </c>
      <c r="R65" s="14">
        <f t="shared" si="0"/>
        <v>118.56999282631868</v>
      </c>
      <c r="S65" s="2">
        <f t="shared" si="1"/>
        <v>3472070.4</v>
      </c>
      <c r="T65" s="2">
        <f t="shared" si="2"/>
        <v>411.68336242047337</v>
      </c>
      <c r="U65" s="2">
        <f t="shared" si="3"/>
        <v>67620.46639872028</v>
      </c>
    </row>
    <row r="68" spans="16:21" x14ac:dyDescent="0.25">
      <c r="T68" s="2">
        <f>SUM(T4:T65)</f>
        <v>67620.46639872028</v>
      </c>
    </row>
  </sheetData>
  <sheetProtection algorithmName="SHA-512" hashValue="MpL+3DNv/QU99oQgM7kG6Olm1dlTTJc37V/cY1rHN6y5mLbxaGP081zUg+4z01278QnVprJR//e+NsY02r4/2w==" saltValue="NYDUaR5CqdCoKWkSJ3g9cQ==" spinCount="100000" sheet="1" objects="1" scenarios="1"/>
  <sortState ref="A2:M62">
    <sortCondition ref="F2:F62"/>
    <sortCondition ref="C2:C62"/>
  </sortState>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95"/>
  <sheetViews>
    <sheetView topLeftCell="R1" workbookViewId="0">
      <selection activeCell="V13" sqref="V13"/>
    </sheetView>
  </sheetViews>
  <sheetFormatPr defaultRowHeight="15" x14ac:dyDescent="0.25"/>
  <sheetData>
    <row r="1" spans="1:23" ht="23.25" x14ac:dyDescent="0.35">
      <c r="A1" s="21" t="s">
        <v>62</v>
      </c>
    </row>
    <row r="2" spans="1:23" ht="23.25" x14ac:dyDescent="0.35">
      <c r="A2" s="21"/>
      <c r="B2" s="30"/>
      <c r="C2" s="31" t="s">
        <v>64</v>
      </c>
      <c r="D2" s="30"/>
      <c r="E2" s="30"/>
      <c r="F2" s="30"/>
      <c r="G2" s="30"/>
      <c r="H2" s="30"/>
      <c r="I2" s="30"/>
      <c r="J2" s="30"/>
      <c r="K2" s="30"/>
      <c r="N2" s="32"/>
      <c r="O2" s="32"/>
      <c r="P2" s="32" t="s">
        <v>79</v>
      </c>
      <c r="Q2" s="32"/>
      <c r="R2" s="32"/>
      <c r="S2" s="32"/>
      <c r="T2" s="32"/>
      <c r="U2" s="32"/>
      <c r="V2" s="32"/>
    </row>
    <row r="3" spans="1:23" x14ac:dyDescent="0.25">
      <c r="A3" s="5" t="s">
        <v>8</v>
      </c>
      <c r="B3" s="5" t="s">
        <v>73</v>
      </c>
      <c r="C3" s="5" t="s">
        <v>74</v>
      </c>
      <c r="D3" s="6" t="s">
        <v>6</v>
      </c>
      <c r="E3" s="6" t="s">
        <v>0</v>
      </c>
      <c r="F3" s="6" t="s">
        <v>1</v>
      </c>
      <c r="G3" s="6" t="s">
        <v>2</v>
      </c>
      <c r="H3" s="6" t="s">
        <v>3</v>
      </c>
      <c r="I3" s="6" t="s">
        <v>4</v>
      </c>
      <c r="J3" s="6" t="s">
        <v>5</v>
      </c>
      <c r="K3" s="6"/>
      <c r="M3" s="5" t="s">
        <v>8</v>
      </c>
      <c r="N3" s="5" t="s">
        <v>73</v>
      </c>
      <c r="O3" s="5" t="s">
        <v>74</v>
      </c>
      <c r="P3" s="6" t="s">
        <v>6</v>
      </c>
      <c r="Q3" s="6" t="s">
        <v>0</v>
      </c>
      <c r="R3" s="6" t="s">
        <v>1</v>
      </c>
      <c r="S3" s="6" t="s">
        <v>2</v>
      </c>
      <c r="T3" s="6" t="s">
        <v>3</v>
      </c>
      <c r="U3" s="6" t="s">
        <v>4</v>
      </c>
      <c r="V3" s="6" t="s">
        <v>5</v>
      </c>
      <c r="W3" s="6"/>
    </row>
    <row r="4" spans="1:23" x14ac:dyDescent="0.25">
      <c r="A4" s="5">
        <v>40708.5</v>
      </c>
      <c r="B4" s="8">
        <v>1830</v>
      </c>
      <c r="C4" s="29">
        <f>B4*0.028317</f>
        <v>51.82011</v>
      </c>
      <c r="D4" s="6">
        <v>12.5</v>
      </c>
      <c r="E4" s="6">
        <v>0.8</v>
      </c>
      <c r="F4" s="6">
        <v>2</v>
      </c>
      <c r="G4" s="6">
        <v>199</v>
      </c>
      <c r="H4" s="6">
        <v>0.1</v>
      </c>
      <c r="I4" s="6">
        <v>305</v>
      </c>
      <c r="J4" s="6">
        <v>217</v>
      </c>
      <c r="K4" s="6" t="s">
        <v>11</v>
      </c>
      <c r="M4" s="5">
        <v>40708.5</v>
      </c>
      <c r="N4" s="8">
        <v>1830</v>
      </c>
      <c r="O4" s="29">
        <f>N4*0.028317</f>
        <v>51.82011</v>
      </c>
      <c r="P4" s="6">
        <v>1200</v>
      </c>
      <c r="Q4" s="6">
        <v>0.9</v>
      </c>
      <c r="R4" s="6">
        <v>16.5</v>
      </c>
      <c r="S4" s="6">
        <v>1950</v>
      </c>
      <c r="T4" s="6">
        <v>24.8</v>
      </c>
      <c r="U4" s="6">
        <v>397</v>
      </c>
      <c r="V4" s="6">
        <v>237</v>
      </c>
      <c r="W4" s="6" t="s">
        <v>12</v>
      </c>
    </row>
    <row r="5" spans="1:23" x14ac:dyDescent="0.25">
      <c r="A5" s="5">
        <v>41044</v>
      </c>
      <c r="B5" s="8">
        <v>601</v>
      </c>
      <c r="C5" s="29">
        <f t="shared" ref="C5:C68" si="0">B5*0.028317</f>
        <v>17.018516999999999</v>
      </c>
      <c r="D5" s="6">
        <v>32.4</v>
      </c>
      <c r="E5" s="6">
        <v>0.90200000000000002</v>
      </c>
      <c r="F5" s="6">
        <v>4.3600000000000003</v>
      </c>
      <c r="G5" s="6">
        <v>780</v>
      </c>
      <c r="H5" s="6">
        <v>0.05</v>
      </c>
      <c r="I5" s="6">
        <v>477</v>
      </c>
      <c r="J5" s="6">
        <v>288</v>
      </c>
      <c r="K5" s="6" t="s">
        <v>11</v>
      </c>
      <c r="M5" s="5">
        <v>41044</v>
      </c>
      <c r="N5" s="8">
        <v>601</v>
      </c>
      <c r="O5" s="29">
        <f t="shared" ref="O5:O26" si="1">N5*0.028317</f>
        <v>17.018516999999999</v>
      </c>
      <c r="P5" s="6">
        <v>701</v>
      </c>
      <c r="Q5" s="6">
        <v>0.95699999999999996</v>
      </c>
      <c r="R5" s="6">
        <v>12.2</v>
      </c>
      <c r="S5" s="6">
        <v>1280</v>
      </c>
      <c r="T5" s="6">
        <v>4.2699999999999996</v>
      </c>
      <c r="U5" s="6">
        <v>485</v>
      </c>
      <c r="V5" s="6">
        <v>292</v>
      </c>
      <c r="W5" s="6" t="s">
        <v>12</v>
      </c>
    </row>
    <row r="6" spans="1:23" x14ac:dyDescent="0.25">
      <c r="A6" s="5">
        <v>41395</v>
      </c>
      <c r="B6" s="8">
        <v>544</v>
      </c>
      <c r="C6" s="29">
        <f t="shared" si="0"/>
        <v>15.404447999999999</v>
      </c>
      <c r="D6" s="6">
        <v>66.400000000000006</v>
      </c>
      <c r="E6" s="6">
        <v>1.52</v>
      </c>
      <c r="F6" s="6">
        <v>1.25</v>
      </c>
      <c r="G6" s="6"/>
      <c r="H6" s="6">
        <v>0.25</v>
      </c>
      <c r="I6" s="6"/>
      <c r="J6" s="6">
        <v>479</v>
      </c>
      <c r="K6" s="6" t="s">
        <v>11</v>
      </c>
      <c r="M6" s="5">
        <v>41408</v>
      </c>
      <c r="N6" s="8">
        <v>641</v>
      </c>
      <c r="O6" s="29">
        <f t="shared" si="1"/>
        <v>18.151197</v>
      </c>
      <c r="P6" s="6">
        <v>938</v>
      </c>
      <c r="Q6" s="6">
        <v>1.42</v>
      </c>
      <c r="R6" s="6">
        <v>26</v>
      </c>
      <c r="S6" s="6">
        <v>2680</v>
      </c>
      <c r="T6" s="6">
        <v>29.2</v>
      </c>
      <c r="U6" s="6">
        <v>734</v>
      </c>
      <c r="V6" s="6">
        <v>453</v>
      </c>
      <c r="W6" s="6" t="s">
        <v>12</v>
      </c>
    </row>
    <row r="7" spans="1:23" x14ac:dyDescent="0.25">
      <c r="A7" s="5">
        <v>41396</v>
      </c>
      <c r="B7" s="8">
        <v>444</v>
      </c>
      <c r="C7" s="29">
        <f t="shared" si="0"/>
        <v>12.572747999999999</v>
      </c>
      <c r="D7" s="6">
        <v>30.4</v>
      </c>
      <c r="E7" s="6">
        <v>1.17</v>
      </c>
      <c r="F7" s="6">
        <v>1.25</v>
      </c>
      <c r="G7" s="6"/>
      <c r="H7" s="6">
        <v>0.25</v>
      </c>
      <c r="I7" s="6"/>
      <c r="J7" s="6">
        <v>455</v>
      </c>
      <c r="K7" s="6" t="s">
        <v>11</v>
      </c>
      <c r="L7">
        <v>2014</v>
      </c>
      <c r="M7" s="5">
        <v>41764</v>
      </c>
      <c r="N7" s="8">
        <v>508</v>
      </c>
      <c r="O7" s="29">
        <f t="shared" si="1"/>
        <v>14.385035999999999</v>
      </c>
      <c r="P7" s="6">
        <v>2340</v>
      </c>
      <c r="Q7" s="6">
        <v>1.65</v>
      </c>
      <c r="R7" s="6">
        <v>34</v>
      </c>
      <c r="S7" s="6">
        <v>7200</v>
      </c>
      <c r="T7" s="6">
        <v>24.3</v>
      </c>
      <c r="U7" s="6">
        <v>898</v>
      </c>
      <c r="V7" s="6">
        <v>489</v>
      </c>
      <c r="W7" s="6" t="s">
        <v>12</v>
      </c>
    </row>
    <row r="8" spans="1:23" x14ac:dyDescent="0.25">
      <c r="A8" s="5">
        <v>41397</v>
      </c>
      <c r="B8" s="8">
        <v>483</v>
      </c>
      <c r="C8" s="29">
        <f t="shared" si="0"/>
        <v>13.677111</v>
      </c>
      <c r="D8" s="6">
        <v>32.299999999999997</v>
      </c>
      <c r="E8" s="6">
        <v>1.17</v>
      </c>
      <c r="F8" s="6">
        <v>1.25</v>
      </c>
      <c r="G8" s="6"/>
      <c r="H8" s="6">
        <v>0.25</v>
      </c>
      <c r="I8" s="6"/>
      <c r="J8" s="6">
        <v>358</v>
      </c>
      <c r="K8" s="6" t="s">
        <v>11</v>
      </c>
      <c r="M8" s="5">
        <v>41765</v>
      </c>
      <c r="N8" s="8">
        <v>597</v>
      </c>
      <c r="O8" s="29">
        <f t="shared" si="1"/>
        <v>16.905248999999998</v>
      </c>
      <c r="P8" s="6">
        <v>1660</v>
      </c>
      <c r="Q8" s="6">
        <v>1.51</v>
      </c>
      <c r="R8" s="6">
        <v>29.3</v>
      </c>
      <c r="S8" s="6">
        <v>4650</v>
      </c>
      <c r="T8" s="6">
        <v>20.7</v>
      </c>
      <c r="U8" s="6">
        <v>846</v>
      </c>
      <c r="V8" s="6">
        <v>483</v>
      </c>
      <c r="W8" s="6" t="s">
        <v>12</v>
      </c>
    </row>
    <row r="9" spans="1:23" x14ac:dyDescent="0.25">
      <c r="A9" s="5">
        <v>41398</v>
      </c>
      <c r="B9" s="8">
        <v>616</v>
      </c>
      <c r="C9" s="29">
        <f t="shared" si="0"/>
        <v>17.443272</v>
      </c>
      <c r="D9" s="6">
        <v>53.6</v>
      </c>
      <c r="E9" s="6">
        <v>1.1200000000000001</v>
      </c>
      <c r="F9" s="6">
        <v>4.1100000000000003</v>
      </c>
      <c r="G9" s="6"/>
      <c r="H9" s="6">
        <v>0.25</v>
      </c>
      <c r="I9" s="6"/>
      <c r="J9" s="6">
        <v>398</v>
      </c>
      <c r="K9" s="6" t="s">
        <v>11</v>
      </c>
      <c r="M9" s="5">
        <v>41772</v>
      </c>
      <c r="N9" s="8">
        <v>252</v>
      </c>
      <c r="O9" s="29">
        <f t="shared" si="1"/>
        <v>7.1358839999999999</v>
      </c>
      <c r="P9" s="6">
        <v>1030</v>
      </c>
      <c r="Q9" s="6">
        <v>1.74</v>
      </c>
      <c r="R9" s="6"/>
      <c r="S9" s="6"/>
      <c r="T9" s="6">
        <v>7.03</v>
      </c>
      <c r="U9" s="6"/>
      <c r="V9" s="6">
        <v>573</v>
      </c>
      <c r="W9" s="6" t="s">
        <v>12</v>
      </c>
    </row>
    <row r="10" spans="1:23" x14ac:dyDescent="0.25">
      <c r="A10" s="5">
        <v>41399</v>
      </c>
      <c r="B10" s="8">
        <v>556</v>
      </c>
      <c r="C10" s="29">
        <f t="shared" si="0"/>
        <v>15.744251999999999</v>
      </c>
      <c r="D10" s="6">
        <v>50.6</v>
      </c>
      <c r="E10" s="6">
        <v>1.0900000000000001</v>
      </c>
      <c r="F10" s="6">
        <v>1.25</v>
      </c>
      <c r="G10" s="6"/>
      <c r="H10" s="6">
        <v>0.25</v>
      </c>
      <c r="I10" s="6"/>
      <c r="J10" s="6">
        <v>354</v>
      </c>
      <c r="K10" s="6" t="s">
        <v>11</v>
      </c>
      <c r="M10" s="5">
        <v>41780</v>
      </c>
      <c r="N10" s="8">
        <v>984</v>
      </c>
      <c r="O10" s="29">
        <f t="shared" si="1"/>
        <v>27.863927999999998</v>
      </c>
      <c r="P10" s="6">
        <v>1400</v>
      </c>
      <c r="Q10" s="6">
        <v>1.53</v>
      </c>
      <c r="R10" s="6"/>
      <c r="S10" s="6"/>
      <c r="T10" s="6">
        <v>38.4</v>
      </c>
      <c r="U10" s="6"/>
      <c r="V10" s="6">
        <v>445</v>
      </c>
      <c r="W10" s="6" t="s">
        <v>12</v>
      </c>
    </row>
    <row r="11" spans="1:23" x14ac:dyDescent="0.25">
      <c r="A11" s="5">
        <v>41400</v>
      </c>
      <c r="B11" s="8">
        <v>436</v>
      </c>
      <c r="C11" s="29">
        <f t="shared" si="0"/>
        <v>12.346212</v>
      </c>
      <c r="D11" s="6">
        <v>43.4</v>
      </c>
      <c r="E11" s="6">
        <v>0.98499999999999999</v>
      </c>
      <c r="F11" s="6">
        <v>1.25</v>
      </c>
      <c r="G11" s="6"/>
      <c r="H11" s="6">
        <v>0.25</v>
      </c>
      <c r="I11" s="6"/>
      <c r="J11" s="6">
        <v>399</v>
      </c>
      <c r="K11" s="6" t="s">
        <v>11</v>
      </c>
      <c r="M11" s="5">
        <v>41786</v>
      </c>
      <c r="N11" s="8">
        <v>1090</v>
      </c>
      <c r="O11" s="29">
        <f t="shared" si="1"/>
        <v>30.86553</v>
      </c>
      <c r="P11" s="6">
        <v>768</v>
      </c>
      <c r="Q11" s="6">
        <v>1.1000000000000001</v>
      </c>
      <c r="R11" s="6"/>
      <c r="S11" s="6"/>
      <c r="T11" s="6">
        <v>12.1</v>
      </c>
      <c r="U11" s="6"/>
      <c r="V11" s="6">
        <v>363</v>
      </c>
      <c r="W11" s="6" t="s">
        <v>12</v>
      </c>
    </row>
    <row r="12" spans="1:23" x14ac:dyDescent="0.25">
      <c r="A12" s="5">
        <v>41401</v>
      </c>
      <c r="B12" s="8">
        <v>303</v>
      </c>
      <c r="C12" s="29">
        <f t="shared" si="0"/>
        <v>8.5800509999999992</v>
      </c>
      <c r="D12" s="6">
        <v>44.2</v>
      </c>
      <c r="E12" s="6">
        <v>1.21</v>
      </c>
      <c r="F12" s="6">
        <v>1.25</v>
      </c>
      <c r="G12" s="6"/>
      <c r="H12" s="6">
        <v>0.25</v>
      </c>
      <c r="I12" s="6"/>
      <c r="J12" s="6">
        <v>431</v>
      </c>
      <c r="K12" s="6" t="s">
        <v>11</v>
      </c>
      <c r="M12" s="5">
        <v>41796</v>
      </c>
      <c r="N12" s="8">
        <v>2050</v>
      </c>
      <c r="O12" s="29">
        <f t="shared" si="1"/>
        <v>58.049849999999999</v>
      </c>
      <c r="P12" s="6">
        <v>951</v>
      </c>
      <c r="Q12" s="6">
        <v>1.02</v>
      </c>
      <c r="R12" s="6"/>
      <c r="S12" s="6"/>
      <c r="T12" s="6">
        <v>36.9</v>
      </c>
      <c r="U12" s="6"/>
      <c r="V12" s="6">
        <v>268</v>
      </c>
      <c r="W12" s="6" t="s">
        <v>12</v>
      </c>
    </row>
    <row r="13" spans="1:23" x14ac:dyDescent="0.25">
      <c r="A13" s="5">
        <v>41402</v>
      </c>
      <c r="B13" s="8">
        <v>257</v>
      </c>
      <c r="C13" s="29">
        <f t="shared" si="0"/>
        <v>7.277469</v>
      </c>
      <c r="D13" s="6">
        <v>43.7</v>
      </c>
      <c r="E13" s="6">
        <v>1.19</v>
      </c>
      <c r="F13" s="6">
        <v>1.25</v>
      </c>
      <c r="G13" s="6"/>
      <c r="H13" s="6">
        <v>0.25</v>
      </c>
      <c r="I13" s="6"/>
      <c r="J13" s="6">
        <v>465</v>
      </c>
      <c r="K13" s="6" t="s">
        <v>11</v>
      </c>
      <c r="M13" s="5">
        <v>41803</v>
      </c>
      <c r="N13" s="8">
        <v>1690</v>
      </c>
      <c r="O13" s="29">
        <f t="shared" si="1"/>
        <v>47.855729999999994</v>
      </c>
      <c r="P13" s="6">
        <v>518</v>
      </c>
      <c r="Q13" s="6">
        <v>0.746</v>
      </c>
      <c r="R13" s="6"/>
      <c r="S13" s="6"/>
      <c r="T13" s="6">
        <v>13.2</v>
      </c>
      <c r="U13" s="6"/>
      <c r="V13" s="6">
        <v>262</v>
      </c>
      <c r="W13" s="6" t="s">
        <v>12</v>
      </c>
    </row>
    <row r="14" spans="1:23" x14ac:dyDescent="0.25">
      <c r="A14" s="5">
        <v>41403</v>
      </c>
      <c r="B14" s="8">
        <v>224</v>
      </c>
      <c r="C14" s="29">
        <f t="shared" si="0"/>
        <v>6.3430079999999993</v>
      </c>
      <c r="D14" s="6">
        <v>42.1</v>
      </c>
      <c r="E14" s="6">
        <v>1.1000000000000001</v>
      </c>
      <c r="F14" s="6">
        <v>1.25</v>
      </c>
      <c r="G14" s="6"/>
      <c r="H14" s="6">
        <v>0.25</v>
      </c>
      <c r="I14" s="6"/>
      <c r="J14" s="6">
        <v>485</v>
      </c>
      <c r="K14" s="6" t="s">
        <v>11</v>
      </c>
      <c r="M14" s="5">
        <v>41813</v>
      </c>
      <c r="N14" s="8">
        <v>900</v>
      </c>
      <c r="O14" s="29">
        <f t="shared" si="1"/>
        <v>25.485299999999999</v>
      </c>
      <c r="P14" s="6">
        <v>387</v>
      </c>
      <c r="Q14" s="6">
        <v>0.82599999999999996</v>
      </c>
      <c r="R14" s="6"/>
      <c r="S14" s="6"/>
      <c r="T14" s="6">
        <v>4.5599999999999996</v>
      </c>
      <c r="U14" s="6"/>
      <c r="V14" s="6">
        <v>257</v>
      </c>
      <c r="W14" s="6" t="s">
        <v>12</v>
      </c>
    </row>
    <row r="15" spans="1:23" x14ac:dyDescent="0.25">
      <c r="A15" s="5">
        <v>41404</v>
      </c>
      <c r="B15" s="8">
        <v>199</v>
      </c>
      <c r="C15" s="29">
        <f t="shared" si="0"/>
        <v>5.6350829999999998</v>
      </c>
      <c r="D15" s="6">
        <v>40.700000000000003</v>
      </c>
      <c r="E15" s="6">
        <v>1.3</v>
      </c>
      <c r="F15" s="6">
        <v>1.25</v>
      </c>
      <c r="G15" s="6"/>
      <c r="H15" s="6">
        <v>0.25</v>
      </c>
      <c r="I15" s="6"/>
      <c r="J15" s="6">
        <v>510</v>
      </c>
      <c r="K15" s="6" t="s">
        <v>11</v>
      </c>
      <c r="M15" s="5">
        <v>42164</v>
      </c>
      <c r="N15" s="8">
        <v>1450</v>
      </c>
      <c r="O15" s="29">
        <f t="shared" si="1"/>
        <v>41.059649999999998</v>
      </c>
      <c r="P15" s="6">
        <v>921</v>
      </c>
      <c r="Q15" s="6">
        <v>0.89500000000000002</v>
      </c>
      <c r="R15" s="6">
        <v>17.600000000000001</v>
      </c>
      <c r="S15" s="6">
        <v>2410</v>
      </c>
      <c r="T15" s="6">
        <v>20.6</v>
      </c>
      <c r="U15" s="6">
        <v>483</v>
      </c>
      <c r="V15" s="6">
        <v>322</v>
      </c>
      <c r="W15" s="6" t="s">
        <v>12</v>
      </c>
    </row>
    <row r="16" spans="1:23" x14ac:dyDescent="0.25">
      <c r="A16" s="5">
        <v>41405</v>
      </c>
      <c r="B16" s="8">
        <v>187</v>
      </c>
      <c r="C16" s="29">
        <f t="shared" si="0"/>
        <v>5.2952789999999998</v>
      </c>
      <c r="D16" s="6">
        <v>62</v>
      </c>
      <c r="E16" s="6">
        <v>1.33</v>
      </c>
      <c r="F16" s="6">
        <v>1.25</v>
      </c>
      <c r="G16" s="6"/>
      <c r="H16" s="6">
        <v>0.25</v>
      </c>
      <c r="I16" s="6"/>
      <c r="J16" s="6">
        <v>504</v>
      </c>
      <c r="K16" s="6" t="s">
        <v>11</v>
      </c>
      <c r="M16" s="5">
        <v>42165</v>
      </c>
      <c r="N16" s="8">
        <v>1970</v>
      </c>
      <c r="O16" s="29">
        <f t="shared" si="1"/>
        <v>55.784489999999998</v>
      </c>
      <c r="P16" s="6">
        <v>8750</v>
      </c>
      <c r="Q16" s="6">
        <v>2.72</v>
      </c>
      <c r="R16" s="6">
        <v>91.9</v>
      </c>
      <c r="S16" s="6">
        <v>26500</v>
      </c>
      <c r="T16" s="6">
        <v>280</v>
      </c>
      <c r="U16" s="6">
        <v>1910</v>
      </c>
      <c r="V16" s="6">
        <v>754</v>
      </c>
      <c r="W16" s="6" t="s">
        <v>12</v>
      </c>
    </row>
    <row r="17" spans="1:23" x14ac:dyDescent="0.25">
      <c r="A17" s="5">
        <v>41406</v>
      </c>
      <c r="B17" s="8">
        <v>219</v>
      </c>
      <c r="C17" s="29">
        <f t="shared" si="0"/>
        <v>6.2014229999999992</v>
      </c>
      <c r="D17" s="6">
        <v>48.7</v>
      </c>
      <c r="E17" s="6">
        <v>1.23</v>
      </c>
      <c r="F17" s="6">
        <v>1.25</v>
      </c>
      <c r="G17" s="6"/>
      <c r="H17" s="6">
        <v>0.25</v>
      </c>
      <c r="I17" s="6"/>
      <c r="J17" s="6">
        <v>459</v>
      </c>
      <c r="K17" s="6" t="s">
        <v>11</v>
      </c>
      <c r="O17" s="29"/>
    </row>
    <row r="18" spans="1:23" x14ac:dyDescent="0.25">
      <c r="A18" s="5">
        <v>41407</v>
      </c>
      <c r="B18" s="8">
        <v>369</v>
      </c>
      <c r="C18" s="29">
        <f t="shared" si="0"/>
        <v>10.448972999999999</v>
      </c>
      <c r="D18" s="6">
        <v>49.5</v>
      </c>
      <c r="E18" s="6">
        <v>0.96099999999999997</v>
      </c>
      <c r="F18" s="6">
        <v>1.25</v>
      </c>
      <c r="G18" s="6"/>
      <c r="H18" s="6">
        <v>0.25</v>
      </c>
      <c r="I18" s="6"/>
      <c r="J18" s="6">
        <v>358</v>
      </c>
      <c r="K18" s="6" t="s">
        <v>11</v>
      </c>
      <c r="M18" s="4">
        <v>42493.732638888891</v>
      </c>
      <c r="N18" s="3">
        <v>167</v>
      </c>
      <c r="O18" s="29">
        <f t="shared" si="1"/>
        <v>4.7289389999999996</v>
      </c>
      <c r="P18" s="2">
        <v>1900</v>
      </c>
      <c r="Q18" s="2">
        <v>1.6</v>
      </c>
      <c r="R18" s="2">
        <v>21</v>
      </c>
      <c r="S18" s="2">
        <v>2600</v>
      </c>
      <c r="T18" s="2">
        <v>7.8</v>
      </c>
      <c r="U18" s="2">
        <v>1200</v>
      </c>
      <c r="V18" s="2">
        <v>510</v>
      </c>
      <c r="W18" s="6" t="s">
        <v>12</v>
      </c>
    </row>
    <row r="19" spans="1:23" x14ac:dyDescent="0.25">
      <c r="A19" s="5">
        <v>41408</v>
      </c>
      <c r="B19" s="8">
        <v>641</v>
      </c>
      <c r="C19" s="29">
        <f t="shared" si="0"/>
        <v>18.151197</v>
      </c>
      <c r="D19" s="6">
        <v>49.4</v>
      </c>
      <c r="E19" s="6">
        <v>1.01</v>
      </c>
      <c r="F19" s="6">
        <v>1.25</v>
      </c>
      <c r="G19" s="6">
        <v>628</v>
      </c>
      <c r="H19" s="6">
        <v>0.25</v>
      </c>
      <c r="I19" s="6">
        <v>478</v>
      </c>
      <c r="J19" s="6">
        <v>275</v>
      </c>
      <c r="K19" s="6" t="s">
        <v>11</v>
      </c>
      <c r="L19" s="6">
        <v>2016</v>
      </c>
      <c r="M19" s="4">
        <v>42501.527777777781</v>
      </c>
      <c r="N19" s="3">
        <v>289</v>
      </c>
      <c r="O19" s="29">
        <f t="shared" si="1"/>
        <v>8.1836129999999994</v>
      </c>
      <c r="P19" s="2">
        <v>1100</v>
      </c>
      <c r="Q19" s="2">
        <v>1.1000000000000001</v>
      </c>
      <c r="R19" s="2">
        <v>21</v>
      </c>
      <c r="S19" s="2">
        <v>2300</v>
      </c>
      <c r="T19" s="2">
        <v>5.6</v>
      </c>
      <c r="U19" s="2">
        <v>830</v>
      </c>
      <c r="V19" s="2">
        <v>440</v>
      </c>
      <c r="W19" s="6" t="s">
        <v>12</v>
      </c>
    </row>
    <row r="20" spans="1:23" x14ac:dyDescent="0.25">
      <c r="A20" s="5">
        <v>41409</v>
      </c>
      <c r="B20" s="8">
        <v>1010</v>
      </c>
      <c r="C20" s="29">
        <f t="shared" si="0"/>
        <v>28.600169999999999</v>
      </c>
      <c r="D20" s="6">
        <v>72.5</v>
      </c>
      <c r="E20" s="6">
        <v>0.67</v>
      </c>
      <c r="F20" s="6">
        <v>1.25</v>
      </c>
      <c r="G20" s="6"/>
      <c r="H20" s="6">
        <v>0.25</v>
      </c>
      <c r="I20" s="6"/>
      <c r="J20" s="6">
        <v>244</v>
      </c>
      <c r="K20" s="6" t="s">
        <v>11</v>
      </c>
      <c r="M20" s="4">
        <v>42509.475694444445</v>
      </c>
      <c r="N20" s="3">
        <v>356</v>
      </c>
      <c r="O20" s="29">
        <f t="shared" si="1"/>
        <v>10.080852</v>
      </c>
      <c r="P20" s="2">
        <v>1100</v>
      </c>
      <c r="Q20" s="2">
        <v>1.4</v>
      </c>
      <c r="R20" s="2">
        <v>16</v>
      </c>
      <c r="S20" s="2">
        <v>1400</v>
      </c>
      <c r="T20" s="2">
        <v>2.8</v>
      </c>
      <c r="U20" s="2">
        <v>800</v>
      </c>
      <c r="V20" s="2">
        <v>440</v>
      </c>
      <c r="W20" s="6" t="s">
        <v>12</v>
      </c>
    </row>
    <row r="21" spans="1:23" x14ac:dyDescent="0.25">
      <c r="A21" s="5">
        <v>41410</v>
      </c>
      <c r="B21" s="8">
        <v>1080</v>
      </c>
      <c r="C21" s="29">
        <f t="shared" si="0"/>
        <v>30.582359999999998</v>
      </c>
      <c r="D21" s="6">
        <v>73.5</v>
      </c>
      <c r="E21" s="6">
        <v>0.64</v>
      </c>
      <c r="F21" s="6">
        <v>1.25</v>
      </c>
      <c r="G21" s="6"/>
      <c r="H21" s="6">
        <v>0.25</v>
      </c>
      <c r="I21" s="6"/>
      <c r="J21" s="6">
        <v>220</v>
      </c>
      <c r="K21" s="6" t="s">
        <v>11</v>
      </c>
      <c r="M21" s="4">
        <v>42516.451388888891</v>
      </c>
      <c r="N21" s="3">
        <v>734</v>
      </c>
      <c r="O21" s="29">
        <f t="shared" si="1"/>
        <v>20.784678</v>
      </c>
      <c r="P21" s="2">
        <v>1300</v>
      </c>
      <c r="Q21" s="2">
        <v>1.1000000000000001</v>
      </c>
      <c r="R21" s="2">
        <v>36</v>
      </c>
      <c r="S21" s="2">
        <v>2400</v>
      </c>
      <c r="T21" s="2">
        <v>16</v>
      </c>
      <c r="U21" s="2">
        <v>590</v>
      </c>
      <c r="V21" s="2">
        <v>360</v>
      </c>
      <c r="W21" s="6" t="s">
        <v>12</v>
      </c>
    </row>
    <row r="22" spans="1:23" x14ac:dyDescent="0.25">
      <c r="A22" s="5">
        <v>41411</v>
      </c>
      <c r="B22" s="8">
        <v>1190</v>
      </c>
      <c r="C22" s="29">
        <f t="shared" si="0"/>
        <v>33.697229999999998</v>
      </c>
      <c r="D22" s="6">
        <v>55.8</v>
      </c>
      <c r="E22" s="6">
        <v>0.70199999999999996</v>
      </c>
      <c r="F22" s="6">
        <v>1.25</v>
      </c>
      <c r="G22" s="6"/>
      <c r="H22" s="6">
        <v>0.25</v>
      </c>
      <c r="I22" s="6"/>
      <c r="J22" s="6">
        <v>246</v>
      </c>
      <c r="K22" s="6" t="s">
        <v>11</v>
      </c>
      <c r="M22" s="4">
        <v>42522.451388888891</v>
      </c>
      <c r="N22" s="3">
        <v>1140</v>
      </c>
      <c r="O22" s="29">
        <f t="shared" si="1"/>
        <v>32.281379999999999</v>
      </c>
      <c r="P22" s="2">
        <v>1200</v>
      </c>
      <c r="Q22" s="2">
        <v>1</v>
      </c>
      <c r="R22" s="2">
        <v>32</v>
      </c>
      <c r="S22" s="2">
        <v>3100</v>
      </c>
      <c r="T22" s="2">
        <v>20</v>
      </c>
      <c r="U22" s="2">
        <v>600</v>
      </c>
      <c r="V22" s="2">
        <v>330</v>
      </c>
      <c r="W22" s="6" t="s">
        <v>12</v>
      </c>
    </row>
    <row r="23" spans="1:23" x14ac:dyDescent="0.25">
      <c r="A23" s="5">
        <v>41412</v>
      </c>
      <c r="B23" s="8">
        <v>1130</v>
      </c>
      <c r="C23" s="29">
        <f t="shared" si="0"/>
        <v>31.998209999999997</v>
      </c>
      <c r="D23" s="6">
        <v>54.7</v>
      </c>
      <c r="E23" s="6">
        <v>0.73199999999999998</v>
      </c>
      <c r="F23" s="6">
        <v>1.25</v>
      </c>
      <c r="G23" s="6"/>
      <c r="H23" s="6">
        <v>0.25</v>
      </c>
      <c r="I23" s="6"/>
      <c r="J23" s="6">
        <v>227</v>
      </c>
      <c r="K23" s="6" t="s">
        <v>11</v>
      </c>
      <c r="M23" s="4">
        <v>42527.527777777781</v>
      </c>
      <c r="N23" s="3">
        <v>2010</v>
      </c>
      <c r="O23" s="29">
        <f t="shared" si="1"/>
        <v>56.917169999999999</v>
      </c>
      <c r="P23" s="2">
        <v>2600</v>
      </c>
      <c r="Q23" s="2">
        <v>1.1000000000000001</v>
      </c>
      <c r="R23" s="2">
        <v>25</v>
      </c>
      <c r="S23" s="2">
        <v>5400</v>
      </c>
      <c r="T23" s="2">
        <v>60</v>
      </c>
      <c r="U23" s="2">
        <v>520</v>
      </c>
      <c r="V23" s="2">
        <v>290</v>
      </c>
      <c r="W23" s="6" t="s">
        <v>12</v>
      </c>
    </row>
    <row r="24" spans="1:23" x14ac:dyDescent="0.25">
      <c r="A24" s="5">
        <v>41413</v>
      </c>
      <c r="B24" s="8">
        <v>786</v>
      </c>
      <c r="C24" s="29">
        <f t="shared" si="0"/>
        <v>22.257161999999997</v>
      </c>
      <c r="D24" s="6">
        <v>45.9</v>
      </c>
      <c r="E24" s="6">
        <v>0.69099999999999995</v>
      </c>
      <c r="F24" s="6">
        <v>1.25</v>
      </c>
      <c r="G24" s="6"/>
      <c r="H24" s="6">
        <v>0.25</v>
      </c>
      <c r="I24" s="6"/>
      <c r="J24" s="6">
        <v>258</v>
      </c>
      <c r="K24" s="6" t="s">
        <v>11</v>
      </c>
      <c r="M24" s="4">
        <v>42528.458333333336</v>
      </c>
      <c r="N24" s="3">
        <v>1910</v>
      </c>
      <c r="O24" s="29">
        <f t="shared" si="1"/>
        <v>54.085469999999994</v>
      </c>
      <c r="P24" s="2">
        <v>1100</v>
      </c>
      <c r="Q24" s="2">
        <v>1</v>
      </c>
      <c r="R24" s="2">
        <v>41</v>
      </c>
      <c r="S24" s="2">
        <v>3100</v>
      </c>
      <c r="T24" s="2">
        <v>32</v>
      </c>
      <c r="U24" s="2">
        <v>490</v>
      </c>
      <c r="V24" s="2">
        <v>300</v>
      </c>
      <c r="W24" s="6" t="s">
        <v>12</v>
      </c>
    </row>
    <row r="25" spans="1:23" x14ac:dyDescent="0.25">
      <c r="A25" s="5">
        <v>41414</v>
      </c>
      <c r="B25" s="8">
        <v>504</v>
      </c>
      <c r="C25" s="29">
        <f t="shared" si="0"/>
        <v>14.271768</v>
      </c>
      <c r="D25" s="6">
        <v>43</v>
      </c>
      <c r="E25" s="6">
        <v>0.72199999999999998</v>
      </c>
      <c r="F25" s="6">
        <v>1.25</v>
      </c>
      <c r="G25" s="6"/>
      <c r="H25" s="6">
        <v>0.25</v>
      </c>
      <c r="I25" s="6"/>
      <c r="J25" s="6">
        <v>292</v>
      </c>
      <c r="K25" s="6" t="s">
        <v>11</v>
      </c>
      <c r="M25" s="4">
        <v>42528.458333333336</v>
      </c>
      <c r="N25" s="3">
        <v>1910</v>
      </c>
      <c r="O25" s="29">
        <f t="shared" si="1"/>
        <v>54.085469999999994</v>
      </c>
      <c r="P25" s="2">
        <v>1100</v>
      </c>
      <c r="Q25" s="2"/>
      <c r="R25" s="2"/>
      <c r="S25" s="2">
        <v>3200</v>
      </c>
      <c r="T25" s="2"/>
      <c r="U25" s="2"/>
      <c r="V25" s="2"/>
      <c r="W25" s="6" t="s">
        <v>12</v>
      </c>
    </row>
    <row r="26" spans="1:23" x14ac:dyDescent="0.25">
      <c r="A26" s="5">
        <v>41415</v>
      </c>
      <c r="B26" s="8">
        <v>484</v>
      </c>
      <c r="C26" s="29">
        <f t="shared" si="0"/>
        <v>13.705427999999999</v>
      </c>
      <c r="D26" s="6">
        <v>41.8</v>
      </c>
      <c r="E26" s="6">
        <v>0.77600000000000002</v>
      </c>
      <c r="F26" s="6">
        <v>1.25</v>
      </c>
      <c r="G26" s="6"/>
      <c r="H26" s="6">
        <v>0.25</v>
      </c>
      <c r="I26" s="6"/>
      <c r="J26" s="6">
        <v>270</v>
      </c>
      <c r="K26" s="6" t="s">
        <v>11</v>
      </c>
      <c r="M26" s="4">
        <v>42536.472222222219</v>
      </c>
      <c r="N26" s="3">
        <v>1180</v>
      </c>
      <c r="O26" s="29">
        <f t="shared" si="1"/>
        <v>33.414059999999999</v>
      </c>
      <c r="P26" s="2">
        <v>450</v>
      </c>
      <c r="Q26" s="2">
        <v>0.83</v>
      </c>
      <c r="R26" s="2">
        <v>44</v>
      </c>
      <c r="S26" s="2">
        <v>890</v>
      </c>
      <c r="T26" s="2">
        <v>12</v>
      </c>
      <c r="U26" s="2">
        <v>420</v>
      </c>
      <c r="V26" s="2">
        <v>230</v>
      </c>
      <c r="W26" s="6" t="s">
        <v>12</v>
      </c>
    </row>
    <row r="27" spans="1:23" x14ac:dyDescent="0.25">
      <c r="A27" s="5">
        <v>41416</v>
      </c>
      <c r="B27" s="8">
        <v>654</v>
      </c>
      <c r="C27" s="29">
        <f t="shared" si="0"/>
        <v>18.519317999999998</v>
      </c>
      <c r="D27" s="6">
        <v>48.6</v>
      </c>
      <c r="E27" s="6">
        <v>0.59699999999999998</v>
      </c>
      <c r="F27" s="6">
        <v>1.25</v>
      </c>
      <c r="G27" s="6"/>
      <c r="H27" s="6">
        <v>0.25</v>
      </c>
      <c r="I27" s="6"/>
      <c r="J27" s="6">
        <v>244</v>
      </c>
      <c r="K27" s="6" t="s">
        <v>11</v>
      </c>
      <c r="P27">
        <f>GEOMEAN(P18:P26)</f>
        <v>1197.853943182959</v>
      </c>
      <c r="Q27">
        <f t="shared" ref="Q27:V27" si="2">GEOMEAN(Q18:Q26)</f>
        <v>1.1199226309209698</v>
      </c>
      <c r="R27">
        <f t="shared" si="2"/>
        <v>27.894812664968651</v>
      </c>
      <c r="S27">
        <f t="shared" si="2"/>
        <v>2431.3937064059164</v>
      </c>
      <c r="T27">
        <f t="shared" si="2"/>
        <v>13.163886807483966</v>
      </c>
      <c r="U27">
        <f t="shared" si="2"/>
        <v>645.61730510916618</v>
      </c>
      <c r="V27">
        <f t="shared" si="2"/>
        <v>351.81745470793794</v>
      </c>
    </row>
    <row r="28" spans="1:23" x14ac:dyDescent="0.25">
      <c r="A28" s="5">
        <v>41417</v>
      </c>
      <c r="B28" s="8">
        <v>808</v>
      </c>
      <c r="C28" s="29">
        <f t="shared" si="0"/>
        <v>22.880136</v>
      </c>
      <c r="D28" s="6">
        <v>62.8</v>
      </c>
      <c r="E28" s="6">
        <v>0.61399999999999999</v>
      </c>
      <c r="F28" s="6">
        <v>1.25</v>
      </c>
      <c r="G28" s="6"/>
      <c r="H28" s="6">
        <v>0.25</v>
      </c>
      <c r="I28" s="6"/>
      <c r="J28" s="6">
        <v>222</v>
      </c>
      <c r="K28" s="6" t="s">
        <v>11</v>
      </c>
    </row>
    <row r="29" spans="1:23" x14ac:dyDescent="0.25">
      <c r="A29" s="5">
        <v>41418</v>
      </c>
      <c r="B29" s="8">
        <v>884</v>
      </c>
      <c r="C29" s="29">
        <f t="shared" si="0"/>
        <v>25.032228</v>
      </c>
      <c r="D29" s="6">
        <v>58</v>
      </c>
      <c r="E29" s="6">
        <v>0.53400000000000003</v>
      </c>
      <c r="F29" s="6">
        <v>1.25</v>
      </c>
      <c r="G29" s="6"/>
      <c r="H29" s="6">
        <v>0.25</v>
      </c>
      <c r="I29" s="6"/>
      <c r="J29" s="6">
        <v>236</v>
      </c>
      <c r="K29" s="6" t="s">
        <v>11</v>
      </c>
    </row>
    <row r="30" spans="1:23" x14ac:dyDescent="0.25">
      <c r="A30" s="5">
        <v>41419</v>
      </c>
      <c r="B30" s="8">
        <v>932</v>
      </c>
      <c r="C30" s="29">
        <f t="shared" si="0"/>
        <v>26.391444</v>
      </c>
      <c r="D30" s="6">
        <v>61.7</v>
      </c>
      <c r="E30" s="6">
        <v>0.61899999999999999</v>
      </c>
      <c r="F30" s="6">
        <v>1.25</v>
      </c>
      <c r="G30" s="6"/>
      <c r="H30" s="6">
        <v>0.25</v>
      </c>
      <c r="I30" s="6"/>
      <c r="J30" s="6">
        <v>224</v>
      </c>
      <c r="K30" s="6" t="s">
        <v>11</v>
      </c>
    </row>
    <row r="31" spans="1:23" x14ac:dyDescent="0.25">
      <c r="A31" s="5">
        <v>41420</v>
      </c>
      <c r="B31" s="8">
        <v>944</v>
      </c>
      <c r="C31" s="29">
        <f t="shared" si="0"/>
        <v>26.731247999999997</v>
      </c>
      <c r="D31" s="6">
        <v>60</v>
      </c>
      <c r="E31" s="6">
        <v>0.71299999999999997</v>
      </c>
      <c r="F31" s="6">
        <v>1.25</v>
      </c>
      <c r="G31" s="6"/>
      <c r="H31" s="6">
        <v>0.25</v>
      </c>
      <c r="I31" s="6"/>
      <c r="J31" s="6">
        <v>221</v>
      </c>
      <c r="K31" s="6" t="s">
        <v>11</v>
      </c>
    </row>
    <row r="32" spans="1:23" x14ac:dyDescent="0.25">
      <c r="A32" s="5">
        <v>41421</v>
      </c>
      <c r="B32" s="8">
        <v>926</v>
      </c>
      <c r="C32" s="29">
        <f t="shared" si="0"/>
        <v>26.221541999999999</v>
      </c>
      <c r="D32" s="6">
        <v>50.9</v>
      </c>
      <c r="E32" s="6">
        <v>0.58199999999999996</v>
      </c>
      <c r="F32" s="6">
        <v>1.25</v>
      </c>
      <c r="G32" s="6"/>
      <c r="H32" s="6">
        <v>0.25</v>
      </c>
      <c r="I32" s="6"/>
      <c r="J32" s="6">
        <v>221</v>
      </c>
      <c r="K32" s="6" t="s">
        <v>11</v>
      </c>
    </row>
    <row r="33" spans="1:14" x14ac:dyDescent="0.25">
      <c r="A33" s="5">
        <v>41422</v>
      </c>
      <c r="B33" s="8">
        <v>816</v>
      </c>
      <c r="C33" s="29">
        <f t="shared" si="0"/>
        <v>23.106672</v>
      </c>
      <c r="D33" s="6">
        <v>48.8</v>
      </c>
      <c r="E33" s="6">
        <v>0.64200000000000002</v>
      </c>
      <c r="F33" s="6">
        <v>1.25</v>
      </c>
      <c r="G33" s="6"/>
      <c r="H33" s="6">
        <v>0.25</v>
      </c>
      <c r="I33" s="6"/>
      <c r="J33" s="6">
        <v>246</v>
      </c>
      <c r="K33" s="6" t="s">
        <v>11</v>
      </c>
    </row>
    <row r="34" spans="1:14" x14ac:dyDescent="0.25">
      <c r="A34" s="5">
        <v>41423</v>
      </c>
      <c r="B34" s="8">
        <v>682</v>
      </c>
      <c r="C34" s="29">
        <f t="shared" si="0"/>
        <v>19.312193999999998</v>
      </c>
      <c r="D34" s="6">
        <v>44.2</v>
      </c>
      <c r="E34" s="6">
        <v>0.76200000000000001</v>
      </c>
      <c r="F34" s="6">
        <v>1.25</v>
      </c>
      <c r="G34" s="6"/>
      <c r="H34" s="6">
        <v>0.25</v>
      </c>
      <c r="I34" s="6"/>
      <c r="J34" s="6">
        <v>265</v>
      </c>
      <c r="K34" s="6" t="s">
        <v>11</v>
      </c>
    </row>
    <row r="35" spans="1:14" x14ac:dyDescent="0.25">
      <c r="A35" s="5">
        <v>41424</v>
      </c>
      <c r="B35" s="8">
        <v>581</v>
      </c>
      <c r="C35" s="29">
        <f t="shared" si="0"/>
        <v>16.452176999999999</v>
      </c>
      <c r="D35" s="6">
        <v>42.8</v>
      </c>
      <c r="E35" s="6">
        <v>0.70299999999999996</v>
      </c>
      <c r="F35" s="6">
        <v>1.25</v>
      </c>
      <c r="G35" s="6"/>
      <c r="H35" s="6">
        <v>0.25</v>
      </c>
      <c r="I35" s="6"/>
      <c r="J35" s="6">
        <v>286</v>
      </c>
      <c r="K35" s="6" t="s">
        <v>11</v>
      </c>
    </row>
    <row r="36" spans="1:14" x14ac:dyDescent="0.25">
      <c r="A36" s="5">
        <v>41425</v>
      </c>
      <c r="B36" s="8">
        <v>554</v>
      </c>
      <c r="C36" s="29">
        <f t="shared" si="0"/>
        <v>15.687617999999999</v>
      </c>
      <c r="D36" s="6">
        <v>44.6</v>
      </c>
      <c r="E36" s="6">
        <v>0.84</v>
      </c>
      <c r="F36" s="6">
        <v>1.25</v>
      </c>
      <c r="G36" s="6"/>
      <c r="H36" s="6">
        <v>0.25</v>
      </c>
      <c r="I36" s="6"/>
      <c r="J36" s="6">
        <v>272</v>
      </c>
      <c r="K36" s="6" t="s">
        <v>11</v>
      </c>
    </row>
    <row r="37" spans="1:14" x14ac:dyDescent="0.25">
      <c r="A37" s="5">
        <v>41426</v>
      </c>
      <c r="B37" s="8">
        <v>592</v>
      </c>
      <c r="C37" s="29">
        <f t="shared" si="0"/>
        <v>16.763663999999999</v>
      </c>
      <c r="D37" s="6">
        <v>38.5</v>
      </c>
      <c r="E37" s="6">
        <v>0.68300000000000005</v>
      </c>
      <c r="F37" s="6">
        <v>1.25</v>
      </c>
      <c r="G37" s="6"/>
      <c r="H37" s="6">
        <v>0.25</v>
      </c>
      <c r="I37" s="6"/>
      <c r="J37" s="6">
        <v>285</v>
      </c>
      <c r="K37" s="6" t="s">
        <v>11</v>
      </c>
    </row>
    <row r="38" spans="1:14" x14ac:dyDescent="0.25">
      <c r="A38" s="5">
        <v>41427</v>
      </c>
      <c r="B38" s="8">
        <v>640</v>
      </c>
      <c r="C38" s="29">
        <f t="shared" si="0"/>
        <v>18.122879999999999</v>
      </c>
      <c r="D38" s="6">
        <v>44.6</v>
      </c>
      <c r="E38" s="6">
        <v>0.86199999999999999</v>
      </c>
      <c r="F38" s="6">
        <v>1.25</v>
      </c>
      <c r="G38" s="6"/>
      <c r="H38" s="6">
        <v>0.25</v>
      </c>
      <c r="I38" s="6"/>
      <c r="J38" s="6">
        <v>263</v>
      </c>
      <c r="K38" s="6" t="s">
        <v>11</v>
      </c>
    </row>
    <row r="39" spans="1:14" x14ac:dyDescent="0.25">
      <c r="A39" s="5">
        <v>41428</v>
      </c>
      <c r="B39" s="8">
        <v>637</v>
      </c>
      <c r="C39" s="29">
        <f t="shared" si="0"/>
        <v>18.037928999999998</v>
      </c>
      <c r="D39" s="6">
        <v>43.3</v>
      </c>
      <c r="E39" s="6">
        <v>0.71499999999999997</v>
      </c>
      <c r="F39" s="6">
        <v>1.25</v>
      </c>
      <c r="G39" s="6"/>
      <c r="H39" s="6">
        <v>0.25</v>
      </c>
      <c r="I39" s="6"/>
      <c r="J39" s="6">
        <v>255</v>
      </c>
      <c r="K39" s="6" t="s">
        <v>11</v>
      </c>
    </row>
    <row r="40" spans="1:14" x14ac:dyDescent="0.25">
      <c r="A40" s="5">
        <v>41429</v>
      </c>
      <c r="B40" s="8">
        <v>635</v>
      </c>
      <c r="C40" s="29">
        <f t="shared" si="0"/>
        <v>17.981294999999999</v>
      </c>
      <c r="D40" s="6">
        <v>37.6</v>
      </c>
      <c r="E40" s="6">
        <v>0.71499999999999997</v>
      </c>
      <c r="F40" s="6">
        <v>1.25</v>
      </c>
      <c r="G40" s="6"/>
      <c r="H40" s="6">
        <v>0.25</v>
      </c>
      <c r="I40" s="6"/>
      <c r="J40" s="6">
        <v>267</v>
      </c>
      <c r="K40" s="6" t="s">
        <v>11</v>
      </c>
    </row>
    <row r="41" spans="1:14" x14ac:dyDescent="0.25">
      <c r="A41" s="5">
        <v>41430</v>
      </c>
      <c r="B41" s="8">
        <v>676</v>
      </c>
      <c r="C41" s="29">
        <f t="shared" si="0"/>
        <v>19.142291999999998</v>
      </c>
      <c r="D41" s="6">
        <v>34.200000000000003</v>
      </c>
      <c r="E41" s="6">
        <v>0.64600000000000002</v>
      </c>
      <c r="F41" s="6">
        <v>1.25</v>
      </c>
      <c r="G41" s="6"/>
      <c r="H41" s="6">
        <v>0.25</v>
      </c>
      <c r="I41" s="6"/>
      <c r="J41" s="6">
        <v>240</v>
      </c>
      <c r="K41" s="6" t="s">
        <v>11</v>
      </c>
    </row>
    <row r="42" spans="1:14" x14ac:dyDescent="0.25">
      <c r="A42" s="5">
        <v>41431</v>
      </c>
      <c r="B42" s="8">
        <v>685</v>
      </c>
      <c r="C42" s="29">
        <f t="shared" si="0"/>
        <v>19.397144999999998</v>
      </c>
      <c r="D42" s="6">
        <v>34.700000000000003</v>
      </c>
      <c r="E42" s="6">
        <v>0.51500000000000001</v>
      </c>
      <c r="F42" s="6">
        <v>1.25</v>
      </c>
      <c r="G42" s="6"/>
      <c r="H42" s="6">
        <v>0.25</v>
      </c>
      <c r="I42" s="6"/>
      <c r="J42" s="6">
        <v>228</v>
      </c>
      <c r="K42" s="6" t="s">
        <v>11</v>
      </c>
    </row>
    <row r="43" spans="1:14" x14ac:dyDescent="0.25">
      <c r="A43" s="5">
        <v>41432</v>
      </c>
      <c r="B43" s="8">
        <v>645</v>
      </c>
      <c r="C43" s="29">
        <f t="shared" si="0"/>
        <v>18.264464999999998</v>
      </c>
      <c r="D43" s="6">
        <v>31.9</v>
      </c>
      <c r="E43" s="6">
        <v>0.68600000000000005</v>
      </c>
      <c r="F43" s="6">
        <v>1.25</v>
      </c>
      <c r="G43" s="6"/>
      <c r="H43" s="6">
        <v>0.25</v>
      </c>
      <c r="I43" s="6"/>
      <c r="J43" s="6">
        <v>250</v>
      </c>
      <c r="K43" s="6" t="s">
        <v>11</v>
      </c>
    </row>
    <row r="44" spans="1:14" x14ac:dyDescent="0.25">
      <c r="A44" s="5">
        <v>41433</v>
      </c>
      <c r="B44" s="8">
        <v>643</v>
      </c>
      <c r="C44" s="29">
        <f t="shared" si="0"/>
        <v>18.207830999999999</v>
      </c>
      <c r="D44" s="6">
        <v>35.799999999999997</v>
      </c>
      <c r="E44" s="6">
        <v>0.71399999999999997</v>
      </c>
      <c r="F44" s="6">
        <v>1.25</v>
      </c>
      <c r="G44" s="6"/>
      <c r="H44" s="6">
        <v>0.25</v>
      </c>
      <c r="I44" s="6"/>
      <c r="J44" s="6">
        <v>235</v>
      </c>
      <c r="K44" s="6" t="s">
        <v>11</v>
      </c>
    </row>
    <row r="45" spans="1:14" x14ac:dyDescent="0.25">
      <c r="A45" s="5">
        <v>41434</v>
      </c>
      <c r="B45" s="8">
        <v>642</v>
      </c>
      <c r="C45" s="29">
        <f t="shared" si="0"/>
        <v>18.179513999999998</v>
      </c>
      <c r="D45" s="6">
        <v>34.4</v>
      </c>
      <c r="E45" s="6">
        <v>0.65400000000000003</v>
      </c>
      <c r="F45" s="6">
        <v>1.25</v>
      </c>
      <c r="G45" s="6"/>
      <c r="H45" s="6">
        <v>0.25</v>
      </c>
      <c r="I45" s="6"/>
      <c r="J45" s="6">
        <v>225</v>
      </c>
      <c r="K45" s="6" t="s">
        <v>11</v>
      </c>
    </row>
    <row r="46" spans="1:14" x14ac:dyDescent="0.25">
      <c r="A46" s="5">
        <v>41435</v>
      </c>
      <c r="B46" s="8">
        <v>603</v>
      </c>
      <c r="C46" s="29">
        <f t="shared" si="0"/>
        <v>17.075150999999998</v>
      </c>
      <c r="D46" s="6">
        <v>42.8</v>
      </c>
      <c r="E46" s="6">
        <v>0.59699999999999998</v>
      </c>
      <c r="F46" s="6">
        <v>1.25</v>
      </c>
      <c r="G46" s="6"/>
      <c r="H46" s="6">
        <v>0.25</v>
      </c>
      <c r="I46" s="6"/>
      <c r="J46" s="6">
        <v>231</v>
      </c>
      <c r="K46" s="6" t="s">
        <v>11</v>
      </c>
    </row>
    <row r="47" spans="1:14" x14ac:dyDescent="0.25">
      <c r="A47" s="5">
        <v>41436</v>
      </c>
      <c r="B47" s="8">
        <v>558</v>
      </c>
      <c r="C47" s="29">
        <f t="shared" si="0"/>
        <v>15.800885999999998</v>
      </c>
      <c r="D47" s="6">
        <v>34.6</v>
      </c>
      <c r="E47" s="6">
        <v>0.70299999999999996</v>
      </c>
      <c r="F47" s="6">
        <v>1.25</v>
      </c>
      <c r="G47" s="6"/>
      <c r="H47" s="6">
        <v>0.25</v>
      </c>
      <c r="I47" s="6"/>
      <c r="J47" s="6">
        <v>232</v>
      </c>
      <c r="K47" s="6" t="s">
        <v>11</v>
      </c>
      <c r="N47" t="s">
        <v>75</v>
      </c>
    </row>
    <row r="48" spans="1:14" x14ac:dyDescent="0.25">
      <c r="A48" s="5">
        <v>41437</v>
      </c>
      <c r="B48" s="8">
        <v>514</v>
      </c>
      <c r="C48" s="29">
        <f t="shared" si="0"/>
        <v>14.554938</v>
      </c>
      <c r="D48" s="6">
        <v>31</v>
      </c>
      <c r="E48" s="6">
        <v>0.66800000000000004</v>
      </c>
      <c r="F48" s="6">
        <v>1.25</v>
      </c>
      <c r="G48" s="6"/>
      <c r="H48" s="6">
        <v>0.25</v>
      </c>
      <c r="I48" s="6"/>
      <c r="J48" s="6">
        <v>263</v>
      </c>
      <c r="K48" s="6" t="s">
        <v>11</v>
      </c>
      <c r="N48" t="s">
        <v>76</v>
      </c>
    </row>
    <row r="49" spans="1:14" x14ac:dyDescent="0.25">
      <c r="A49" s="5">
        <v>41438</v>
      </c>
      <c r="B49" s="8">
        <v>472</v>
      </c>
      <c r="C49" s="29">
        <f t="shared" si="0"/>
        <v>13.365623999999999</v>
      </c>
      <c r="D49" s="6">
        <v>33.700000000000003</v>
      </c>
      <c r="E49" s="6">
        <v>0.74</v>
      </c>
      <c r="F49" s="6">
        <v>1.25</v>
      </c>
      <c r="G49" s="6"/>
      <c r="H49" s="6">
        <v>0.25</v>
      </c>
      <c r="I49" s="6"/>
      <c r="J49" s="6">
        <v>256</v>
      </c>
      <c r="K49" s="6" t="s">
        <v>11</v>
      </c>
      <c r="N49" t="s">
        <v>77</v>
      </c>
    </row>
    <row r="50" spans="1:14" x14ac:dyDescent="0.25">
      <c r="A50" s="5">
        <v>41439</v>
      </c>
      <c r="B50" s="8">
        <v>440</v>
      </c>
      <c r="C50" s="29">
        <f t="shared" si="0"/>
        <v>12.459479999999999</v>
      </c>
      <c r="D50" s="6">
        <v>36.700000000000003</v>
      </c>
      <c r="E50" s="6">
        <v>0.86399999999999999</v>
      </c>
      <c r="F50" s="6">
        <v>1.25</v>
      </c>
      <c r="G50" s="6"/>
      <c r="H50" s="6">
        <v>0.25</v>
      </c>
      <c r="I50" s="6"/>
      <c r="J50" s="6">
        <v>274</v>
      </c>
      <c r="K50" s="6" t="s">
        <v>11</v>
      </c>
      <c r="N50" t="s">
        <v>78</v>
      </c>
    </row>
    <row r="51" spans="1:14" x14ac:dyDescent="0.25">
      <c r="A51" s="5">
        <v>41440</v>
      </c>
      <c r="B51" s="8">
        <v>396</v>
      </c>
      <c r="C51" s="29">
        <f t="shared" si="0"/>
        <v>11.213531999999999</v>
      </c>
      <c r="D51" s="6">
        <v>33.6</v>
      </c>
      <c r="E51" s="6">
        <v>0.8</v>
      </c>
      <c r="F51" s="6">
        <v>1.25</v>
      </c>
      <c r="G51" s="6"/>
      <c r="H51" s="6">
        <v>0.25</v>
      </c>
      <c r="I51" s="6"/>
      <c r="J51" s="6">
        <v>294</v>
      </c>
      <c r="K51" s="6" t="s">
        <v>11</v>
      </c>
    </row>
    <row r="52" spans="1:14" x14ac:dyDescent="0.25">
      <c r="A52" s="5">
        <v>41441</v>
      </c>
      <c r="B52" s="8">
        <v>339</v>
      </c>
      <c r="C52" s="29">
        <f t="shared" si="0"/>
        <v>9.5994630000000001</v>
      </c>
      <c r="D52" s="6">
        <v>32.6</v>
      </c>
      <c r="E52" s="6">
        <v>0.97899999999999998</v>
      </c>
      <c r="F52" s="6">
        <v>1.25</v>
      </c>
      <c r="G52" s="6"/>
      <c r="H52" s="6">
        <v>0.25</v>
      </c>
      <c r="I52" s="6"/>
      <c r="J52" s="6">
        <v>313</v>
      </c>
      <c r="K52" s="6" t="s">
        <v>11</v>
      </c>
    </row>
    <row r="53" spans="1:14" x14ac:dyDescent="0.25">
      <c r="A53" s="5">
        <v>41442</v>
      </c>
      <c r="B53" s="8">
        <v>307</v>
      </c>
      <c r="C53" s="29">
        <f t="shared" si="0"/>
        <v>8.6933189999999989</v>
      </c>
      <c r="D53" s="6">
        <v>33.5</v>
      </c>
      <c r="E53" s="6">
        <v>0.91</v>
      </c>
      <c r="F53" s="6">
        <v>1.25</v>
      </c>
      <c r="G53" s="6"/>
      <c r="H53" s="6">
        <v>0.25</v>
      </c>
      <c r="I53" s="6"/>
      <c r="J53" s="6">
        <v>329</v>
      </c>
      <c r="K53" s="6" t="s">
        <v>11</v>
      </c>
    </row>
    <row r="54" spans="1:14" x14ac:dyDescent="0.25">
      <c r="A54" s="5">
        <v>41443</v>
      </c>
      <c r="B54" s="8">
        <v>282</v>
      </c>
      <c r="C54" s="29">
        <f t="shared" si="0"/>
        <v>7.9853939999999994</v>
      </c>
      <c r="D54" s="6">
        <v>34.200000000000003</v>
      </c>
      <c r="E54" s="6">
        <v>0.82199999999999995</v>
      </c>
      <c r="F54" s="6">
        <v>1.25</v>
      </c>
      <c r="G54" s="6"/>
      <c r="H54" s="6">
        <v>0.25</v>
      </c>
      <c r="I54" s="6"/>
      <c r="J54" s="6">
        <v>324</v>
      </c>
      <c r="K54" s="6" t="s">
        <v>11</v>
      </c>
    </row>
    <row r="55" spans="1:14" x14ac:dyDescent="0.25">
      <c r="A55" s="5">
        <v>41444</v>
      </c>
      <c r="B55" s="8">
        <v>268</v>
      </c>
      <c r="C55" s="29">
        <f t="shared" si="0"/>
        <v>7.5889559999999996</v>
      </c>
      <c r="D55" s="6">
        <v>38.9</v>
      </c>
      <c r="E55" s="6">
        <v>0.92700000000000005</v>
      </c>
      <c r="F55" s="6">
        <v>1.25</v>
      </c>
      <c r="G55" s="6"/>
      <c r="H55" s="6">
        <v>0.25</v>
      </c>
      <c r="I55" s="6"/>
      <c r="J55" s="6">
        <v>310</v>
      </c>
      <c r="K55" s="6" t="s">
        <v>11</v>
      </c>
    </row>
    <row r="56" spans="1:14" x14ac:dyDescent="0.25">
      <c r="A56" s="5">
        <v>41445</v>
      </c>
      <c r="B56" s="8">
        <v>247</v>
      </c>
      <c r="C56" s="29">
        <f t="shared" si="0"/>
        <v>6.9942989999999998</v>
      </c>
      <c r="D56" s="6">
        <v>38.799999999999997</v>
      </c>
      <c r="E56" s="6">
        <v>0.92600000000000005</v>
      </c>
      <c r="F56" s="6">
        <v>1.25</v>
      </c>
      <c r="G56" s="6"/>
      <c r="H56" s="6">
        <v>0.25</v>
      </c>
      <c r="I56" s="6"/>
      <c r="J56" s="6">
        <v>333</v>
      </c>
      <c r="K56" s="6" t="s">
        <v>11</v>
      </c>
    </row>
    <row r="57" spans="1:14" x14ac:dyDescent="0.25">
      <c r="A57" s="5">
        <v>41446</v>
      </c>
      <c r="B57" s="8">
        <v>231</v>
      </c>
      <c r="C57" s="29">
        <f t="shared" si="0"/>
        <v>6.5412269999999992</v>
      </c>
      <c r="D57" s="6">
        <v>46</v>
      </c>
      <c r="E57" s="6">
        <v>1.01</v>
      </c>
      <c r="F57" s="6">
        <v>1.25</v>
      </c>
      <c r="G57" s="6"/>
      <c r="H57" s="6">
        <v>0.25</v>
      </c>
      <c r="I57" s="6"/>
      <c r="J57" s="6">
        <v>348</v>
      </c>
      <c r="K57" s="6" t="s">
        <v>11</v>
      </c>
    </row>
    <row r="58" spans="1:14" x14ac:dyDescent="0.25">
      <c r="A58" s="5">
        <v>41447</v>
      </c>
      <c r="B58" s="8">
        <v>216</v>
      </c>
      <c r="C58" s="29">
        <f t="shared" si="0"/>
        <v>6.1164719999999999</v>
      </c>
      <c r="D58" s="6">
        <v>12.5</v>
      </c>
      <c r="E58" s="6">
        <v>0.85299999999999998</v>
      </c>
      <c r="F58" s="6">
        <v>1.25</v>
      </c>
      <c r="G58" s="6"/>
      <c r="H58" s="6">
        <v>0.25</v>
      </c>
      <c r="I58" s="6"/>
      <c r="J58" s="6">
        <v>341</v>
      </c>
      <c r="K58" s="6" t="s">
        <v>11</v>
      </c>
    </row>
    <row r="59" spans="1:14" x14ac:dyDescent="0.25">
      <c r="A59" s="5">
        <v>41448</v>
      </c>
      <c r="B59" s="8">
        <v>203</v>
      </c>
      <c r="C59" s="29">
        <f t="shared" si="0"/>
        <v>5.7483509999999995</v>
      </c>
      <c r="D59" s="6">
        <v>12.5</v>
      </c>
      <c r="E59" s="6">
        <v>0.94599999999999995</v>
      </c>
      <c r="F59" s="6">
        <v>1.25</v>
      </c>
      <c r="G59" s="6"/>
      <c r="H59" s="6">
        <v>0.25</v>
      </c>
      <c r="I59" s="6"/>
      <c r="J59" s="6">
        <v>338</v>
      </c>
      <c r="K59" s="6" t="s">
        <v>11</v>
      </c>
    </row>
    <row r="60" spans="1:14" x14ac:dyDescent="0.25">
      <c r="A60" s="5">
        <v>41449</v>
      </c>
      <c r="B60" s="8">
        <v>187</v>
      </c>
      <c r="C60" s="29">
        <f t="shared" si="0"/>
        <v>5.2952789999999998</v>
      </c>
      <c r="D60" s="6">
        <v>12.5</v>
      </c>
      <c r="E60" s="6">
        <v>0.98599999999999999</v>
      </c>
      <c r="F60" s="6">
        <v>1.25</v>
      </c>
      <c r="G60" s="6"/>
      <c r="H60" s="6">
        <v>0.25</v>
      </c>
      <c r="I60" s="6"/>
      <c r="J60" s="6">
        <v>350</v>
      </c>
      <c r="K60" s="6" t="s">
        <v>11</v>
      </c>
    </row>
    <row r="61" spans="1:14" x14ac:dyDescent="0.25">
      <c r="A61" s="5">
        <v>41450</v>
      </c>
      <c r="B61" s="8">
        <v>172</v>
      </c>
      <c r="C61" s="29">
        <f t="shared" si="0"/>
        <v>4.8705239999999996</v>
      </c>
      <c r="D61" s="6">
        <v>12.5</v>
      </c>
      <c r="E61" s="6">
        <v>0.92200000000000004</v>
      </c>
      <c r="F61" s="6">
        <v>1.25</v>
      </c>
      <c r="G61" s="6"/>
      <c r="H61" s="6">
        <v>0.25</v>
      </c>
      <c r="I61" s="6"/>
      <c r="J61" s="6">
        <v>347</v>
      </c>
      <c r="K61" s="6" t="s">
        <v>11</v>
      </c>
    </row>
    <row r="62" spans="1:14" x14ac:dyDescent="0.25">
      <c r="A62" s="5">
        <v>41451</v>
      </c>
      <c r="B62" s="8">
        <v>163</v>
      </c>
      <c r="C62" s="29">
        <f t="shared" si="0"/>
        <v>4.6156709999999999</v>
      </c>
      <c r="D62" s="6">
        <v>12.5</v>
      </c>
      <c r="E62" s="6">
        <v>0.98099999999999998</v>
      </c>
      <c r="F62" s="6">
        <v>1.25</v>
      </c>
      <c r="G62" s="6"/>
      <c r="H62" s="6">
        <v>0.25</v>
      </c>
      <c r="I62" s="6"/>
      <c r="J62" s="6">
        <v>344</v>
      </c>
      <c r="K62" s="6" t="s">
        <v>11</v>
      </c>
    </row>
    <row r="63" spans="1:14" x14ac:dyDescent="0.25">
      <c r="A63" s="5">
        <v>41452</v>
      </c>
      <c r="B63" s="8">
        <v>161</v>
      </c>
      <c r="C63" s="29">
        <f t="shared" si="0"/>
        <v>4.559037</v>
      </c>
      <c r="D63" s="6">
        <v>12.5</v>
      </c>
      <c r="E63" s="6">
        <v>1.1100000000000001</v>
      </c>
      <c r="F63" s="6">
        <v>1.25</v>
      </c>
      <c r="G63" s="6"/>
      <c r="H63" s="6">
        <v>0.25</v>
      </c>
      <c r="I63" s="6"/>
      <c r="J63" s="6">
        <v>371</v>
      </c>
      <c r="K63" s="6" t="s">
        <v>11</v>
      </c>
    </row>
    <row r="64" spans="1:14" x14ac:dyDescent="0.25">
      <c r="A64" s="5">
        <v>41453</v>
      </c>
      <c r="B64" s="8">
        <v>154</v>
      </c>
      <c r="C64" s="29">
        <f t="shared" si="0"/>
        <v>4.3608180000000001</v>
      </c>
      <c r="D64" s="6">
        <v>12.5</v>
      </c>
      <c r="E64" s="6">
        <v>1.04</v>
      </c>
      <c r="F64" s="6">
        <v>1.25</v>
      </c>
      <c r="G64" s="6"/>
      <c r="H64" s="6">
        <v>0.25</v>
      </c>
      <c r="I64" s="6"/>
      <c r="J64" s="6">
        <v>385</v>
      </c>
      <c r="K64" s="6" t="s">
        <v>11</v>
      </c>
    </row>
    <row r="65" spans="1:11" x14ac:dyDescent="0.25">
      <c r="A65" s="5">
        <v>41454</v>
      </c>
      <c r="B65" s="8">
        <v>148</v>
      </c>
      <c r="C65" s="29">
        <f t="shared" si="0"/>
        <v>4.1909159999999996</v>
      </c>
      <c r="D65" s="6">
        <v>12.5</v>
      </c>
      <c r="E65" s="6">
        <v>1.07</v>
      </c>
      <c r="F65" s="6">
        <v>1.25</v>
      </c>
      <c r="G65" s="6"/>
      <c r="H65" s="6">
        <v>0.25</v>
      </c>
      <c r="I65" s="6"/>
      <c r="J65" s="6">
        <v>395</v>
      </c>
      <c r="K65" s="6" t="s">
        <v>11</v>
      </c>
    </row>
    <row r="66" spans="1:11" x14ac:dyDescent="0.25">
      <c r="A66" s="5">
        <v>41455</v>
      </c>
      <c r="B66" s="8">
        <v>145</v>
      </c>
      <c r="C66" s="29">
        <f t="shared" si="0"/>
        <v>4.1059649999999994</v>
      </c>
      <c r="D66" s="6">
        <v>12.5</v>
      </c>
      <c r="E66" s="6">
        <v>1.0900000000000001</v>
      </c>
      <c r="F66" s="6">
        <v>1.25</v>
      </c>
      <c r="G66" s="6"/>
      <c r="H66" s="6">
        <v>0.25</v>
      </c>
      <c r="I66" s="6"/>
      <c r="J66" s="6">
        <v>402</v>
      </c>
      <c r="K66" s="6" t="s">
        <v>11</v>
      </c>
    </row>
    <row r="67" spans="1:11" x14ac:dyDescent="0.25">
      <c r="A67" s="5">
        <v>41764</v>
      </c>
      <c r="B67" s="8">
        <v>508</v>
      </c>
      <c r="C67" s="29">
        <f t="shared" si="0"/>
        <v>14.385035999999999</v>
      </c>
      <c r="D67" s="6">
        <v>37.4</v>
      </c>
      <c r="E67" s="6">
        <v>1.4</v>
      </c>
      <c r="F67" s="6">
        <v>6.38</v>
      </c>
      <c r="G67" s="6">
        <v>913</v>
      </c>
      <c r="H67" s="6">
        <v>0.05</v>
      </c>
      <c r="I67" s="6">
        <v>823</v>
      </c>
      <c r="J67" s="6">
        <v>453</v>
      </c>
      <c r="K67" s="6" t="s">
        <v>11</v>
      </c>
    </row>
    <row r="68" spans="1:11" x14ac:dyDescent="0.25">
      <c r="A68" s="5">
        <v>41765</v>
      </c>
      <c r="B68" s="8">
        <v>597</v>
      </c>
      <c r="C68" s="29">
        <f t="shared" si="0"/>
        <v>16.905248999999998</v>
      </c>
      <c r="D68" s="6">
        <v>41.7</v>
      </c>
      <c r="E68" s="6">
        <v>1.47</v>
      </c>
      <c r="F68" s="6">
        <v>7.06</v>
      </c>
      <c r="G68" s="6">
        <v>809</v>
      </c>
      <c r="H68" s="6">
        <v>0.20200000000000001</v>
      </c>
      <c r="I68" s="6">
        <v>759</v>
      </c>
      <c r="J68" s="6">
        <v>443</v>
      </c>
      <c r="K68" s="6" t="s">
        <v>11</v>
      </c>
    </row>
    <row r="69" spans="1:11" x14ac:dyDescent="0.25">
      <c r="A69" s="5">
        <v>41772</v>
      </c>
      <c r="B69" s="8">
        <v>252</v>
      </c>
      <c r="C69" s="29">
        <f t="shared" ref="C69:C86" si="3">B69*0.028317</f>
        <v>7.1358839999999999</v>
      </c>
      <c r="D69" s="6">
        <v>36.200000000000003</v>
      </c>
      <c r="E69" s="6">
        <v>1.83</v>
      </c>
      <c r="F69" s="6"/>
      <c r="G69" s="6"/>
      <c r="H69" s="6">
        <v>0.13100000000000001</v>
      </c>
      <c r="I69" s="6"/>
      <c r="J69" s="6">
        <v>590</v>
      </c>
      <c r="K69" s="6" t="s">
        <v>11</v>
      </c>
    </row>
    <row r="70" spans="1:11" x14ac:dyDescent="0.25">
      <c r="A70" s="5">
        <v>41780</v>
      </c>
      <c r="B70" s="8">
        <v>984</v>
      </c>
      <c r="C70" s="29">
        <f t="shared" si="3"/>
        <v>27.863927999999998</v>
      </c>
      <c r="D70" s="6">
        <v>41.8</v>
      </c>
      <c r="E70" s="6">
        <v>1.24</v>
      </c>
      <c r="F70" s="6"/>
      <c r="G70" s="6"/>
      <c r="H70" s="6">
        <v>0.34499999999999997</v>
      </c>
      <c r="I70" s="6"/>
      <c r="J70" s="6">
        <v>387</v>
      </c>
      <c r="K70" s="6" t="s">
        <v>11</v>
      </c>
    </row>
    <row r="71" spans="1:11" x14ac:dyDescent="0.25">
      <c r="A71" s="5">
        <v>41786</v>
      </c>
      <c r="B71" s="8">
        <v>1090</v>
      </c>
      <c r="C71" s="29">
        <f t="shared" si="3"/>
        <v>30.86553</v>
      </c>
      <c r="D71" s="6">
        <v>42.7</v>
      </c>
      <c r="E71" s="6">
        <v>1.1100000000000001</v>
      </c>
      <c r="F71" s="6"/>
      <c r="G71" s="6"/>
      <c r="H71" s="6">
        <v>0.42699999999999999</v>
      </c>
      <c r="I71" s="6"/>
      <c r="J71" s="6">
        <v>340</v>
      </c>
      <c r="K71" s="6" t="s">
        <v>11</v>
      </c>
    </row>
    <row r="72" spans="1:11" x14ac:dyDescent="0.25">
      <c r="A72" s="5">
        <v>41796</v>
      </c>
      <c r="B72" s="8">
        <v>2050</v>
      </c>
      <c r="C72" s="29">
        <f t="shared" si="3"/>
        <v>58.049849999999999</v>
      </c>
      <c r="D72" s="6">
        <v>56.8</v>
      </c>
      <c r="E72" s="6">
        <v>0.77600000000000002</v>
      </c>
      <c r="F72" s="6"/>
      <c r="G72" s="6"/>
      <c r="H72" s="6">
        <v>1.0900000000000001</v>
      </c>
      <c r="I72" s="6"/>
      <c r="J72" s="6">
        <v>219</v>
      </c>
      <c r="K72" s="6" t="s">
        <v>11</v>
      </c>
    </row>
    <row r="73" spans="1:11" x14ac:dyDescent="0.25">
      <c r="A73" s="5">
        <v>41803</v>
      </c>
      <c r="B73" s="8">
        <v>1690</v>
      </c>
      <c r="C73" s="29">
        <f t="shared" si="3"/>
        <v>47.855729999999994</v>
      </c>
      <c r="D73" s="6">
        <v>67.2</v>
      </c>
      <c r="E73" s="6">
        <v>0.86499999999999999</v>
      </c>
      <c r="F73" s="6"/>
      <c r="G73" s="6"/>
      <c r="H73" s="6">
        <v>0.77</v>
      </c>
      <c r="I73" s="6"/>
      <c r="J73" s="6">
        <v>261</v>
      </c>
      <c r="K73" s="6" t="s">
        <v>11</v>
      </c>
    </row>
    <row r="74" spans="1:11" x14ac:dyDescent="0.25">
      <c r="A74" s="5">
        <v>41813</v>
      </c>
      <c r="B74" s="8">
        <v>900</v>
      </c>
      <c r="C74" s="29">
        <f t="shared" si="3"/>
        <v>25.485299999999999</v>
      </c>
      <c r="D74" s="6">
        <v>27.4</v>
      </c>
      <c r="E74" s="6">
        <v>0.88</v>
      </c>
      <c r="F74" s="6"/>
      <c r="G74" s="6"/>
      <c r="H74" s="6">
        <v>0.05</v>
      </c>
      <c r="I74" s="6"/>
      <c r="J74" s="6">
        <v>272</v>
      </c>
      <c r="K74" s="6" t="s">
        <v>11</v>
      </c>
    </row>
    <row r="75" spans="1:11" x14ac:dyDescent="0.25">
      <c r="A75" s="5">
        <v>42164</v>
      </c>
      <c r="B75" s="8">
        <v>1450</v>
      </c>
      <c r="C75" s="29">
        <f t="shared" si="3"/>
        <v>41.059649999999998</v>
      </c>
      <c r="D75" s="6">
        <v>99.3</v>
      </c>
      <c r="E75" s="6">
        <v>0.72899999999999998</v>
      </c>
      <c r="F75" s="6">
        <v>7.17</v>
      </c>
      <c r="G75" s="6">
        <v>325</v>
      </c>
      <c r="H75" s="6">
        <v>0.61</v>
      </c>
      <c r="I75" s="6">
        <v>344</v>
      </c>
      <c r="J75" s="6">
        <v>250</v>
      </c>
      <c r="K75" s="6" t="s">
        <v>11</v>
      </c>
    </row>
    <row r="76" spans="1:11" x14ac:dyDescent="0.25">
      <c r="A76" s="5">
        <v>42165</v>
      </c>
      <c r="B76" s="8">
        <v>1970</v>
      </c>
      <c r="C76" s="29">
        <f t="shared" si="3"/>
        <v>55.784489999999998</v>
      </c>
      <c r="D76" s="6">
        <v>34.299999999999997</v>
      </c>
      <c r="E76" s="6">
        <v>0.61799999999999999</v>
      </c>
      <c r="F76" s="6">
        <v>3.13</v>
      </c>
      <c r="G76" s="6">
        <v>50</v>
      </c>
      <c r="H76" s="6">
        <v>0.79100000000000004</v>
      </c>
      <c r="I76" s="6">
        <v>267</v>
      </c>
      <c r="J76" s="6">
        <v>145</v>
      </c>
      <c r="K76" s="6" t="s">
        <v>11</v>
      </c>
    </row>
    <row r="77" spans="1:11" x14ac:dyDescent="0.25">
      <c r="C77" s="29"/>
    </row>
    <row r="78" spans="1:11" x14ac:dyDescent="0.25">
      <c r="A78" s="4">
        <v>42493.732638888891</v>
      </c>
      <c r="B78" s="3">
        <v>167</v>
      </c>
      <c r="C78" s="29">
        <f t="shared" si="3"/>
        <v>4.7289389999999996</v>
      </c>
      <c r="D78" s="2">
        <v>320</v>
      </c>
      <c r="E78" s="2">
        <v>1.1000000000000001</v>
      </c>
      <c r="F78" s="2">
        <v>10</v>
      </c>
      <c r="G78" s="2">
        <v>1200</v>
      </c>
      <c r="H78" s="2">
        <v>1.5</v>
      </c>
      <c r="I78" s="2">
        <v>800</v>
      </c>
      <c r="J78" s="2">
        <v>410</v>
      </c>
      <c r="K78" s="6" t="s">
        <v>11</v>
      </c>
    </row>
    <row r="79" spans="1:11" x14ac:dyDescent="0.25">
      <c r="A79" s="4">
        <v>42501.527777777781</v>
      </c>
      <c r="B79" s="3">
        <v>289</v>
      </c>
      <c r="C79" s="29">
        <f t="shared" si="3"/>
        <v>8.1836129999999994</v>
      </c>
      <c r="D79" s="2">
        <v>240</v>
      </c>
      <c r="E79" s="2">
        <v>1.2</v>
      </c>
      <c r="F79" s="2">
        <v>9.6</v>
      </c>
      <c r="G79" s="2">
        <v>1200</v>
      </c>
      <c r="H79" s="2">
        <v>1.2</v>
      </c>
      <c r="I79" s="2">
        <v>710</v>
      </c>
      <c r="J79" s="2">
        <v>390</v>
      </c>
      <c r="K79" s="6" t="s">
        <v>11</v>
      </c>
    </row>
    <row r="80" spans="1:11" x14ac:dyDescent="0.25">
      <c r="A80" s="4">
        <v>42509.475694444445</v>
      </c>
      <c r="B80" s="3">
        <v>356</v>
      </c>
      <c r="C80" s="29">
        <f t="shared" si="3"/>
        <v>10.080852</v>
      </c>
      <c r="D80" s="2">
        <v>470</v>
      </c>
      <c r="E80" s="2">
        <v>0.9</v>
      </c>
      <c r="F80" s="2">
        <v>6</v>
      </c>
      <c r="G80" s="2">
        <v>670</v>
      </c>
      <c r="H80" s="2">
        <v>0.34</v>
      </c>
      <c r="I80" s="2">
        <v>460</v>
      </c>
      <c r="J80" s="2">
        <v>300</v>
      </c>
      <c r="K80" s="6" t="s">
        <v>11</v>
      </c>
    </row>
    <row r="81" spans="1:11" x14ac:dyDescent="0.25">
      <c r="A81" s="4">
        <v>42516.451388888891</v>
      </c>
      <c r="B81" s="3">
        <v>734</v>
      </c>
      <c r="C81" s="29">
        <f t="shared" si="3"/>
        <v>20.784678</v>
      </c>
      <c r="D81" s="2">
        <v>47</v>
      </c>
      <c r="E81" s="2">
        <v>0.72</v>
      </c>
      <c r="F81" s="2">
        <v>8</v>
      </c>
      <c r="G81" s="2">
        <v>810</v>
      </c>
      <c r="H81" s="2">
        <v>2.1</v>
      </c>
      <c r="I81" s="2">
        <v>400</v>
      </c>
      <c r="J81" s="2">
        <v>230</v>
      </c>
      <c r="K81" s="6" t="s">
        <v>11</v>
      </c>
    </row>
    <row r="82" spans="1:11" x14ac:dyDescent="0.25">
      <c r="A82" s="4">
        <v>42522.451388888891</v>
      </c>
      <c r="B82" s="3">
        <v>1140</v>
      </c>
      <c r="C82" s="29">
        <f t="shared" si="3"/>
        <v>32.281379999999999</v>
      </c>
      <c r="D82" s="2">
        <v>250</v>
      </c>
      <c r="E82" s="2">
        <v>0.74</v>
      </c>
      <c r="F82" s="2">
        <v>3.6</v>
      </c>
      <c r="G82" s="2">
        <v>160</v>
      </c>
      <c r="H82" s="2">
        <v>0.82</v>
      </c>
      <c r="I82" s="2">
        <v>260</v>
      </c>
      <c r="J82" s="2">
        <v>180</v>
      </c>
      <c r="K82" s="6" t="s">
        <v>11</v>
      </c>
    </row>
    <row r="83" spans="1:11" x14ac:dyDescent="0.25">
      <c r="A83" s="4">
        <v>42527.527777777781</v>
      </c>
      <c r="B83" s="3">
        <v>2010</v>
      </c>
      <c r="C83" s="29">
        <f t="shared" si="3"/>
        <v>56.917169999999999</v>
      </c>
      <c r="D83" s="2">
        <v>45</v>
      </c>
      <c r="E83" s="2">
        <v>0.61</v>
      </c>
      <c r="F83" s="2">
        <v>5.6</v>
      </c>
      <c r="G83" s="2">
        <v>230</v>
      </c>
      <c r="H83" s="2">
        <v>0.68</v>
      </c>
      <c r="I83" s="2">
        <v>290</v>
      </c>
      <c r="J83" s="2">
        <v>150</v>
      </c>
      <c r="K83" s="6" t="s">
        <v>11</v>
      </c>
    </row>
    <row r="84" spans="1:11" x14ac:dyDescent="0.25">
      <c r="A84" s="4">
        <v>42528.458333333336</v>
      </c>
      <c r="B84" s="3">
        <v>1910</v>
      </c>
      <c r="C84" s="29">
        <f t="shared" si="3"/>
        <v>54.085469999999994</v>
      </c>
      <c r="D84" s="2">
        <v>70</v>
      </c>
      <c r="E84" s="2">
        <v>0.67</v>
      </c>
      <c r="F84" s="2">
        <v>5.8</v>
      </c>
      <c r="G84" s="2">
        <v>250</v>
      </c>
      <c r="H84" s="2">
        <v>0.76</v>
      </c>
      <c r="I84" s="2">
        <v>300</v>
      </c>
      <c r="J84" s="2">
        <v>200</v>
      </c>
      <c r="K84" s="6" t="s">
        <v>11</v>
      </c>
    </row>
    <row r="85" spans="1:11" x14ac:dyDescent="0.25">
      <c r="A85" s="4">
        <v>42528.458333333336</v>
      </c>
      <c r="B85" s="3">
        <v>1910</v>
      </c>
      <c r="C85" s="29">
        <f t="shared" si="3"/>
        <v>54.085469999999994</v>
      </c>
      <c r="D85" s="2">
        <v>75</v>
      </c>
      <c r="E85" s="2"/>
      <c r="F85" s="2"/>
      <c r="G85" s="2"/>
      <c r="H85" s="2"/>
      <c r="I85" s="2"/>
      <c r="J85" s="2"/>
      <c r="K85" s="6" t="s">
        <v>11</v>
      </c>
    </row>
    <row r="86" spans="1:11" x14ac:dyDescent="0.25">
      <c r="A86" s="4">
        <v>42536.472222222219</v>
      </c>
      <c r="B86" s="3">
        <v>1180</v>
      </c>
      <c r="C86" s="29">
        <f t="shared" si="3"/>
        <v>33.414059999999999</v>
      </c>
      <c r="D86" s="2">
        <v>90</v>
      </c>
      <c r="E86" s="2">
        <v>0.73</v>
      </c>
      <c r="F86" s="2">
        <v>6.1</v>
      </c>
      <c r="G86" s="2">
        <v>370</v>
      </c>
      <c r="H86" s="2">
        <v>1.1000000000000001</v>
      </c>
      <c r="I86" s="2">
        <v>330</v>
      </c>
      <c r="J86" s="2">
        <v>200</v>
      </c>
      <c r="K86" s="6" t="s">
        <v>11</v>
      </c>
    </row>
    <row r="87" spans="1:11" x14ac:dyDescent="0.25">
      <c r="A87" s="10"/>
      <c r="B87" s="9"/>
      <c r="C87" s="9"/>
      <c r="D87" s="9">
        <f>GEOMEAN(D78:D86)</f>
        <v>127.68017656432441</v>
      </c>
      <c r="E87" s="9">
        <f t="shared" ref="E87:J87" si="4">GEOMEAN(E78:E86)</f>
        <v>0.81192052314716856</v>
      </c>
      <c r="F87" s="9">
        <f t="shared" si="4"/>
        <v>6.5252191691656591</v>
      </c>
      <c r="G87" s="9">
        <f t="shared" si="4"/>
        <v>476.55604532481453</v>
      </c>
      <c r="H87" s="9">
        <f t="shared" si="4"/>
        <v>0.93796680742108962</v>
      </c>
      <c r="I87" s="9">
        <f t="shared" si="4"/>
        <v>408.81007225556283</v>
      </c>
      <c r="J87" s="9">
        <f t="shared" si="4"/>
        <v>242.39025956146486</v>
      </c>
      <c r="K87" s="6"/>
    </row>
    <row r="88" spans="1:11" x14ac:dyDescent="0.25">
      <c r="A88" s="10"/>
      <c r="B88" s="9"/>
      <c r="C88" s="9"/>
      <c r="D88" s="9"/>
      <c r="E88" s="9"/>
      <c r="F88" s="9"/>
      <c r="G88" s="9"/>
      <c r="H88" s="9"/>
      <c r="I88" s="9"/>
      <c r="J88" s="9"/>
      <c r="K88" s="6"/>
    </row>
    <row r="89" spans="1:11" x14ac:dyDescent="0.25">
      <c r="A89" s="10"/>
      <c r="B89" s="9"/>
      <c r="C89" s="9"/>
      <c r="D89" s="9"/>
      <c r="E89" s="9"/>
      <c r="F89" s="9"/>
      <c r="G89" s="9"/>
      <c r="H89" s="9"/>
      <c r="I89" s="9"/>
      <c r="J89" s="9"/>
      <c r="K89" s="6"/>
    </row>
    <row r="90" spans="1:11" x14ac:dyDescent="0.25">
      <c r="A90" s="10"/>
      <c r="B90" s="9"/>
      <c r="C90" s="9"/>
      <c r="D90" s="9"/>
      <c r="E90" s="9"/>
      <c r="F90" s="9"/>
      <c r="G90" s="9"/>
      <c r="H90" s="9"/>
      <c r="I90" s="9"/>
      <c r="J90" s="9"/>
      <c r="K90" s="6"/>
    </row>
    <row r="91" spans="1:11" x14ac:dyDescent="0.25">
      <c r="A91" s="10"/>
      <c r="B91" s="9"/>
      <c r="C91" s="9"/>
      <c r="D91" s="9"/>
      <c r="E91" s="9"/>
      <c r="F91" s="9"/>
      <c r="G91" s="9"/>
      <c r="H91" s="9"/>
      <c r="I91" s="9"/>
      <c r="J91" s="9"/>
      <c r="K91" s="6"/>
    </row>
    <row r="92" spans="1:11" x14ac:dyDescent="0.25">
      <c r="A92" s="10"/>
      <c r="B92" s="9"/>
      <c r="C92" s="9"/>
      <c r="D92" s="9"/>
      <c r="E92" s="9"/>
      <c r="F92" s="9"/>
      <c r="G92" s="9"/>
      <c r="H92" s="9"/>
      <c r="I92" s="9"/>
      <c r="J92" s="9"/>
      <c r="K92" s="6"/>
    </row>
    <row r="93" spans="1:11" x14ac:dyDescent="0.25">
      <c r="A93" s="10"/>
      <c r="B93" s="9"/>
      <c r="C93" s="9"/>
      <c r="D93" s="9"/>
      <c r="E93" s="9"/>
      <c r="F93" s="9"/>
      <c r="G93" s="9"/>
      <c r="H93" s="9"/>
      <c r="I93" s="9"/>
      <c r="J93" s="9"/>
      <c r="K93" s="6"/>
    </row>
    <row r="94" spans="1:11" x14ac:dyDescent="0.25">
      <c r="A94" s="10"/>
      <c r="B94" s="9"/>
      <c r="C94" s="9"/>
      <c r="D94" s="9"/>
      <c r="E94" s="9"/>
      <c r="F94" s="9"/>
      <c r="G94" s="9"/>
      <c r="H94" s="9"/>
      <c r="I94" s="9"/>
      <c r="J94" s="9"/>
      <c r="K94" s="6"/>
    </row>
    <row r="95" spans="1:11" x14ac:dyDescent="0.25">
      <c r="A95" s="10"/>
      <c r="B95" s="9"/>
      <c r="C95" s="9"/>
      <c r="D95" s="9"/>
      <c r="E95" s="9"/>
      <c r="F95" s="9"/>
      <c r="G95" s="9"/>
      <c r="H95" s="9"/>
      <c r="I95" s="9"/>
      <c r="J95" s="9"/>
      <c r="K95" s="6"/>
    </row>
  </sheetData>
  <sheetProtection algorithmName="SHA-512" hashValue="tF8oXWJ9vLqWyVgIGp/D9x8iDvJbVWIZi5OwTPoJT0v5EllGHNsLNZANhh9v0+S6GA5iSfnlk6haZ6SHnpIkmA==" saltValue="V95NVa5VQ487x5Ouu8YwPA==" spinCount="100000" sheet="1" scenarios="1"/>
  <pageMargins left="0.7" right="0.7" top="0.75" bottom="0.75" header="0.3" footer="0.3"/>
  <pageSetup scale="16" orientation="landscape" verticalDpi="597" r:id="rId1"/>
  <headerFooter>
    <oddFooter>&amp;L&amp;Z&amp;F&amp;R&amp;D &amp;T</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AO81"/>
  <sheetViews>
    <sheetView topLeftCell="A22" workbookViewId="0">
      <selection activeCell="G53" sqref="G53"/>
    </sheetView>
  </sheetViews>
  <sheetFormatPr defaultRowHeight="12" x14ac:dyDescent="0.2"/>
  <cols>
    <col min="1" max="1" width="12.7109375" style="22" customWidth="1"/>
    <col min="2" max="3" width="9.140625" style="22"/>
    <col min="4" max="6" width="9.28515625" style="22" bestFit="1" customWidth="1"/>
    <col min="7" max="7" width="10" style="22" bestFit="1" customWidth="1"/>
    <col min="8" max="10" width="9.28515625" style="22" bestFit="1" customWidth="1"/>
    <col min="11" max="11" width="16.28515625" style="22" customWidth="1"/>
    <col min="12" max="12" width="12.140625" style="22" customWidth="1"/>
    <col min="13" max="13" width="12.85546875" style="22" customWidth="1"/>
    <col min="14" max="14" width="9.7109375" style="22" customWidth="1"/>
    <col min="15" max="15" width="9.85546875" style="22" customWidth="1"/>
    <col min="16" max="16384" width="9.140625" style="22"/>
  </cols>
  <sheetData>
    <row r="1" spans="1:41" ht="18.75" x14ac:dyDescent="0.3">
      <c r="A1" s="41" t="s">
        <v>63</v>
      </c>
      <c r="P1" s="76" t="s">
        <v>84</v>
      </c>
      <c r="Q1" s="76"/>
      <c r="R1" s="76"/>
      <c r="S1" s="76"/>
      <c r="T1" s="76"/>
      <c r="U1" s="76"/>
      <c r="V1" s="76"/>
      <c r="X1" s="42" t="s">
        <v>88</v>
      </c>
    </row>
    <row r="2" spans="1:41" x14ac:dyDescent="0.2">
      <c r="A2" s="33"/>
      <c r="B2" s="34"/>
      <c r="C2" s="34"/>
      <c r="D2" s="35" t="s">
        <v>64</v>
      </c>
      <c r="E2" s="34"/>
      <c r="F2" s="34"/>
      <c r="G2" s="34"/>
      <c r="H2" s="34"/>
      <c r="I2" s="34"/>
      <c r="J2" s="34"/>
      <c r="M2" s="36"/>
      <c r="N2" s="37"/>
      <c r="O2" s="37"/>
      <c r="P2" s="36"/>
      <c r="Q2" s="36"/>
      <c r="R2" s="36"/>
      <c r="S2" s="36"/>
      <c r="T2" s="36"/>
      <c r="U2" s="36"/>
      <c r="V2" s="36"/>
      <c r="W2" s="47"/>
    </row>
    <row r="3" spans="1:41" ht="26.25" x14ac:dyDescent="0.2">
      <c r="A3" s="11" t="s">
        <v>8</v>
      </c>
      <c r="B3" s="11" t="s">
        <v>73</v>
      </c>
      <c r="C3" s="11" t="s">
        <v>74</v>
      </c>
      <c r="D3" s="1" t="s">
        <v>6</v>
      </c>
      <c r="E3" s="1" t="s">
        <v>0</v>
      </c>
      <c r="F3" s="1" t="s">
        <v>1</v>
      </c>
      <c r="G3" s="1" t="s">
        <v>2</v>
      </c>
      <c r="H3" s="1" t="s">
        <v>3</v>
      </c>
      <c r="I3" s="1" t="s">
        <v>4</v>
      </c>
      <c r="J3" s="1" t="s">
        <v>5</v>
      </c>
      <c r="K3" s="1" t="s">
        <v>10</v>
      </c>
      <c r="M3" s="11" t="s">
        <v>85</v>
      </c>
      <c r="N3" s="46" t="s">
        <v>86</v>
      </c>
      <c r="O3" s="46" t="s">
        <v>87</v>
      </c>
      <c r="P3" s="1" t="s">
        <v>6</v>
      </c>
      <c r="Q3" s="1" t="s">
        <v>0</v>
      </c>
      <c r="R3" s="1" t="s">
        <v>1</v>
      </c>
      <c r="S3" s="1" t="s">
        <v>2</v>
      </c>
      <c r="T3" s="1" t="s">
        <v>3</v>
      </c>
      <c r="U3" s="1" t="s">
        <v>4</v>
      </c>
      <c r="V3" s="1" t="s">
        <v>5</v>
      </c>
      <c r="W3" s="43" t="s">
        <v>10</v>
      </c>
    </row>
    <row r="4" spans="1:41" x14ac:dyDescent="0.2">
      <c r="A4" s="11">
        <v>39938.354166666664</v>
      </c>
      <c r="B4" s="38">
        <v>1840</v>
      </c>
      <c r="C4" s="12">
        <f>B4*0.028317</f>
        <v>52.103279999999998</v>
      </c>
      <c r="D4" s="1">
        <v>22</v>
      </c>
      <c r="E4" s="1">
        <v>0.16</v>
      </c>
      <c r="F4" s="1">
        <v>2.6</v>
      </c>
      <c r="G4" s="1">
        <v>35</v>
      </c>
      <c r="H4" s="1">
        <v>3.7</v>
      </c>
      <c r="I4" s="1">
        <v>42</v>
      </c>
      <c r="J4" s="1">
        <v>38.4</v>
      </c>
      <c r="K4" s="1" t="s">
        <v>11</v>
      </c>
      <c r="M4" s="44">
        <v>39938.354166666664</v>
      </c>
      <c r="N4" s="38">
        <v>1840</v>
      </c>
      <c r="O4" s="12">
        <f>N4*0.028317</f>
        <v>52.103279999999998</v>
      </c>
      <c r="P4" s="1">
        <v>567</v>
      </c>
      <c r="Q4" s="1">
        <v>0.32</v>
      </c>
      <c r="R4" s="1">
        <v>7.6</v>
      </c>
      <c r="S4" s="1">
        <v>755</v>
      </c>
      <c r="T4" s="1">
        <v>11.1</v>
      </c>
      <c r="U4" s="1">
        <v>123.2</v>
      </c>
      <c r="V4" s="1">
        <v>72.7</v>
      </c>
      <c r="W4" s="1" t="s">
        <v>12</v>
      </c>
    </row>
    <row r="5" spans="1:41" x14ac:dyDescent="0.2">
      <c r="A5" s="11">
        <v>39938.357638888891</v>
      </c>
      <c r="B5" s="38">
        <v>1840</v>
      </c>
      <c r="C5" s="12">
        <f t="shared" ref="C5:C42" si="0">B5*0.028317</f>
        <v>52.103279999999998</v>
      </c>
      <c r="D5" s="1">
        <v>18</v>
      </c>
      <c r="E5" s="1">
        <v>0.1</v>
      </c>
      <c r="F5" s="1">
        <v>2.2000000000000002</v>
      </c>
      <c r="G5" s="1">
        <v>15</v>
      </c>
      <c r="H5" s="1">
        <v>4</v>
      </c>
      <c r="I5" s="1">
        <v>40.700000000000003</v>
      </c>
      <c r="J5" s="1">
        <v>27.1</v>
      </c>
      <c r="K5" s="1" t="s">
        <v>11</v>
      </c>
      <c r="M5" s="44">
        <v>39938.357638888891</v>
      </c>
      <c r="N5" s="38">
        <v>1840</v>
      </c>
      <c r="O5" s="12">
        <f t="shared" ref="O5:O42" si="1">N5*0.028317</f>
        <v>52.103279999999998</v>
      </c>
      <c r="P5" s="1">
        <v>440</v>
      </c>
      <c r="Q5" s="1">
        <v>0.28999999999999998</v>
      </c>
      <c r="R5" s="1">
        <v>7.1</v>
      </c>
      <c r="S5" s="1">
        <v>684</v>
      </c>
      <c r="T5" s="1">
        <v>10.9</v>
      </c>
      <c r="U5" s="1">
        <v>110</v>
      </c>
      <c r="V5" s="1">
        <v>65.3</v>
      </c>
      <c r="W5" s="1" t="s">
        <v>12</v>
      </c>
    </row>
    <row r="6" spans="1:41" x14ac:dyDescent="0.2">
      <c r="A6" s="11">
        <v>39965.458333333336</v>
      </c>
      <c r="B6" s="38">
        <v>2070</v>
      </c>
      <c r="C6" s="12">
        <f t="shared" si="0"/>
        <v>58.616189999999996</v>
      </c>
      <c r="D6" s="1">
        <v>26</v>
      </c>
      <c r="E6" s="1">
        <v>0.1</v>
      </c>
      <c r="F6" s="1">
        <v>3.1</v>
      </c>
      <c r="G6" s="1">
        <v>39</v>
      </c>
      <c r="H6" s="1">
        <v>3.4</v>
      </c>
      <c r="I6" s="1">
        <v>54.6</v>
      </c>
      <c r="J6" s="1">
        <v>47.4</v>
      </c>
      <c r="K6" s="1" t="s">
        <v>11</v>
      </c>
      <c r="M6" s="44">
        <v>39965.458333333336</v>
      </c>
      <c r="N6" s="38">
        <v>2070</v>
      </c>
      <c r="O6" s="12">
        <f t="shared" si="1"/>
        <v>58.616189999999996</v>
      </c>
      <c r="P6" s="1">
        <v>350</v>
      </c>
      <c r="Q6" s="1">
        <v>0.31</v>
      </c>
      <c r="R6" s="1">
        <v>6.7</v>
      </c>
      <c r="S6" s="1">
        <v>494</v>
      </c>
      <c r="T6" s="1">
        <v>8.5</v>
      </c>
      <c r="U6" s="1">
        <v>105.1</v>
      </c>
      <c r="V6" s="1">
        <v>72.599999999999994</v>
      </c>
      <c r="W6" s="1" t="s">
        <v>12</v>
      </c>
    </row>
    <row r="7" spans="1:41" x14ac:dyDescent="0.2">
      <c r="A7" s="11">
        <v>39965.479166666664</v>
      </c>
      <c r="B7" s="38">
        <v>2070</v>
      </c>
      <c r="C7" s="12">
        <f t="shared" si="0"/>
        <v>58.616189999999996</v>
      </c>
      <c r="D7" s="1">
        <v>22</v>
      </c>
      <c r="E7" s="1">
        <v>0.2</v>
      </c>
      <c r="F7" s="1">
        <v>2.8</v>
      </c>
      <c r="G7" s="1">
        <v>16</v>
      </c>
      <c r="H7" s="1">
        <v>0</v>
      </c>
      <c r="I7" s="1">
        <v>56.7</v>
      </c>
      <c r="J7" s="1">
        <v>43.2</v>
      </c>
      <c r="K7" s="1" t="s">
        <v>11</v>
      </c>
      <c r="M7" s="44">
        <v>39965.479166666664</v>
      </c>
      <c r="N7" s="38">
        <v>2070</v>
      </c>
      <c r="O7" s="12">
        <f t="shared" si="1"/>
        <v>58.616189999999996</v>
      </c>
      <c r="P7" s="1">
        <v>344</v>
      </c>
      <c r="Q7" s="1">
        <v>0.25</v>
      </c>
      <c r="R7" s="1">
        <v>6.1</v>
      </c>
      <c r="S7" s="1">
        <v>459</v>
      </c>
      <c r="T7" s="1">
        <v>7.6</v>
      </c>
      <c r="U7" s="1">
        <v>96.9</v>
      </c>
      <c r="V7" s="1">
        <v>68.5</v>
      </c>
      <c r="W7" s="1" t="s">
        <v>12</v>
      </c>
    </row>
    <row r="8" spans="1:41" ht="18.75" x14ac:dyDescent="0.3">
      <c r="A8" s="11">
        <v>40301.378472222219</v>
      </c>
      <c r="B8" s="38">
        <v>858</v>
      </c>
      <c r="C8" s="12">
        <f t="shared" si="0"/>
        <v>24.295985999999999</v>
      </c>
      <c r="D8" s="1">
        <v>36</v>
      </c>
      <c r="E8" s="1">
        <v>0.25</v>
      </c>
      <c r="F8" s="1">
        <v>2.9</v>
      </c>
      <c r="G8" s="1">
        <v>53</v>
      </c>
      <c r="H8" s="1">
        <v>0</v>
      </c>
      <c r="I8" s="1">
        <v>84.6</v>
      </c>
      <c r="J8" s="1">
        <v>56.6</v>
      </c>
      <c r="K8" s="1" t="s">
        <v>11</v>
      </c>
      <c r="M8" s="44">
        <v>40301.378472222219</v>
      </c>
      <c r="N8" s="38">
        <v>858</v>
      </c>
      <c r="O8" s="12">
        <f t="shared" si="1"/>
        <v>24.295985999999999</v>
      </c>
      <c r="P8" s="1">
        <v>250</v>
      </c>
      <c r="Q8" s="1">
        <v>0.3</v>
      </c>
      <c r="R8" s="1">
        <v>4</v>
      </c>
      <c r="S8" s="1">
        <v>419</v>
      </c>
      <c r="T8" s="1">
        <v>0</v>
      </c>
      <c r="U8" s="1">
        <v>117.3</v>
      </c>
      <c r="V8" s="1">
        <v>77.400000000000006</v>
      </c>
      <c r="W8" s="1" t="s">
        <v>12</v>
      </c>
      <c r="Y8" s="42" t="s">
        <v>89</v>
      </c>
      <c r="AA8" s="22" t="s">
        <v>109</v>
      </c>
      <c r="AO8" s="42" t="s">
        <v>90</v>
      </c>
    </row>
    <row r="9" spans="1:41" x14ac:dyDescent="0.2">
      <c r="A9" s="11">
        <v>40301.572916666664</v>
      </c>
      <c r="B9" s="38">
        <v>858</v>
      </c>
      <c r="C9" s="12">
        <f t="shared" si="0"/>
        <v>24.295985999999999</v>
      </c>
      <c r="D9" s="1">
        <v>26</v>
      </c>
      <c r="E9" s="1">
        <v>0.22</v>
      </c>
      <c r="F9" s="1">
        <v>2.2000000000000002</v>
      </c>
      <c r="G9" s="1">
        <v>32</v>
      </c>
      <c r="H9" s="1">
        <v>0</v>
      </c>
      <c r="I9" s="1">
        <v>76.7</v>
      </c>
      <c r="J9" s="1">
        <v>49</v>
      </c>
      <c r="K9" s="1" t="s">
        <v>11</v>
      </c>
      <c r="M9" s="44">
        <v>40301.572916666664</v>
      </c>
      <c r="N9" s="38">
        <v>858</v>
      </c>
      <c r="O9" s="12">
        <f t="shared" si="1"/>
        <v>24.295985999999999</v>
      </c>
      <c r="P9" s="1">
        <v>243</v>
      </c>
      <c r="Q9" s="1">
        <v>0.2</v>
      </c>
      <c r="R9" s="1">
        <v>4</v>
      </c>
      <c r="S9" s="1">
        <v>392</v>
      </c>
      <c r="T9" s="1">
        <v>0</v>
      </c>
      <c r="U9" s="1">
        <v>113.6</v>
      </c>
      <c r="V9" s="1">
        <v>71.8</v>
      </c>
      <c r="W9" s="1" t="s">
        <v>12</v>
      </c>
    </row>
    <row r="10" spans="1:41" x14ac:dyDescent="0.2">
      <c r="A10" s="11">
        <v>40331.444444444445</v>
      </c>
      <c r="B10" s="38">
        <v>3170</v>
      </c>
      <c r="C10" s="12">
        <f t="shared" si="0"/>
        <v>89.764889999999994</v>
      </c>
      <c r="D10" s="1">
        <v>57</v>
      </c>
      <c r="E10" s="1">
        <v>0.17</v>
      </c>
      <c r="F10" s="1">
        <v>3.1</v>
      </c>
      <c r="G10" s="1">
        <v>60</v>
      </c>
      <c r="H10" s="1">
        <v>0</v>
      </c>
      <c r="I10" s="1">
        <v>43.6</v>
      </c>
      <c r="J10" s="1">
        <v>32.5</v>
      </c>
      <c r="K10" s="1" t="s">
        <v>11</v>
      </c>
      <c r="M10" s="44">
        <v>40331.444444444445</v>
      </c>
      <c r="N10" s="38">
        <v>3170</v>
      </c>
      <c r="O10" s="12">
        <f t="shared" si="1"/>
        <v>89.764889999999994</v>
      </c>
      <c r="P10" s="1">
        <v>1550</v>
      </c>
      <c r="Q10" s="1">
        <v>0.46</v>
      </c>
      <c r="R10" s="1">
        <v>13.2</v>
      </c>
      <c r="S10" s="1">
        <v>2364</v>
      </c>
      <c r="T10" s="1">
        <v>33.799999999999997</v>
      </c>
      <c r="U10" s="1">
        <v>284.89999999999998</v>
      </c>
      <c r="V10" s="1">
        <v>117.9</v>
      </c>
      <c r="W10" s="1" t="s">
        <v>12</v>
      </c>
    </row>
    <row r="11" spans="1:41" x14ac:dyDescent="0.2">
      <c r="A11" s="11">
        <v>40331.458333333336</v>
      </c>
      <c r="B11" s="38">
        <v>3170</v>
      </c>
      <c r="C11" s="12">
        <f t="shared" si="0"/>
        <v>89.764889999999994</v>
      </c>
      <c r="D11" s="1">
        <v>71</v>
      </c>
      <c r="E11" s="1">
        <v>0.1</v>
      </c>
      <c r="F11" s="1">
        <v>3.7</v>
      </c>
      <c r="G11" s="1">
        <v>76</v>
      </c>
      <c r="H11" s="1">
        <v>0</v>
      </c>
      <c r="I11" s="1">
        <v>48.7</v>
      </c>
      <c r="J11" s="1">
        <v>32.799999999999997</v>
      </c>
      <c r="K11" s="1" t="s">
        <v>11</v>
      </c>
      <c r="M11" s="44">
        <v>40331.458333333336</v>
      </c>
      <c r="N11" s="38">
        <v>3170</v>
      </c>
      <c r="O11" s="12">
        <f t="shared" si="1"/>
        <v>89.764889999999994</v>
      </c>
      <c r="P11" s="1">
        <v>1074</v>
      </c>
      <c r="Q11" s="1">
        <v>0.34</v>
      </c>
      <c r="R11" s="1">
        <v>9.5</v>
      </c>
      <c r="S11" s="1">
        <v>1561</v>
      </c>
      <c r="T11" s="1">
        <v>21.8</v>
      </c>
      <c r="U11" s="1">
        <v>200.7</v>
      </c>
      <c r="V11" s="1">
        <v>87.6</v>
      </c>
      <c r="W11" s="1" t="s">
        <v>12</v>
      </c>
    </row>
    <row r="12" spans="1:41" x14ac:dyDescent="0.2">
      <c r="A12" s="11">
        <v>40666.461805555555</v>
      </c>
      <c r="B12" s="38">
        <v>629</v>
      </c>
      <c r="C12" s="12">
        <f t="shared" si="0"/>
        <v>17.811392999999999</v>
      </c>
      <c r="D12" s="1">
        <v>18</v>
      </c>
      <c r="E12" s="1">
        <v>0.1</v>
      </c>
      <c r="F12" s="1">
        <v>1</v>
      </c>
      <c r="G12" s="1">
        <v>20</v>
      </c>
      <c r="H12" s="1">
        <v>0</v>
      </c>
      <c r="I12" s="1">
        <v>125.7</v>
      </c>
      <c r="J12" s="1">
        <v>59.5</v>
      </c>
      <c r="K12" s="1" t="s">
        <v>11</v>
      </c>
      <c r="M12" s="44">
        <v>40666.461805555555</v>
      </c>
      <c r="N12" s="38">
        <v>629</v>
      </c>
      <c r="O12" s="12">
        <f t="shared" si="1"/>
        <v>17.811392999999999</v>
      </c>
      <c r="P12" s="1">
        <v>316</v>
      </c>
      <c r="Q12" s="1">
        <v>0.31</v>
      </c>
      <c r="R12" s="1">
        <v>3.7</v>
      </c>
      <c r="S12" s="1">
        <v>529</v>
      </c>
      <c r="T12" s="1">
        <v>0</v>
      </c>
      <c r="U12" s="1">
        <v>152.6</v>
      </c>
      <c r="V12" s="1">
        <v>82.2</v>
      </c>
      <c r="W12" s="1" t="s">
        <v>12</v>
      </c>
    </row>
    <row r="13" spans="1:41" x14ac:dyDescent="0.2">
      <c r="A13" s="11">
        <v>40697.357638888891</v>
      </c>
      <c r="B13" s="38">
        <v>3540</v>
      </c>
      <c r="C13" s="12">
        <f t="shared" si="0"/>
        <v>100.24217999999999</v>
      </c>
      <c r="D13" s="1">
        <v>24</v>
      </c>
      <c r="E13" s="1">
        <v>0.1</v>
      </c>
      <c r="F13" s="1">
        <v>2.5</v>
      </c>
      <c r="G13" s="1">
        <v>25</v>
      </c>
      <c r="H13" s="1">
        <v>0</v>
      </c>
      <c r="I13" s="1">
        <v>36.4</v>
      </c>
      <c r="J13" s="1">
        <v>23</v>
      </c>
      <c r="K13" s="1" t="s">
        <v>11</v>
      </c>
      <c r="M13" s="44">
        <v>40697.357638888891</v>
      </c>
      <c r="N13" s="38">
        <v>3540</v>
      </c>
      <c r="O13" s="12">
        <f t="shared" si="1"/>
        <v>100.24217999999999</v>
      </c>
      <c r="P13" s="1">
        <v>1397</v>
      </c>
      <c r="Q13" s="1">
        <v>0.47</v>
      </c>
      <c r="R13" s="1">
        <v>15.8</v>
      </c>
      <c r="S13" s="1">
        <v>2869</v>
      </c>
      <c r="T13" s="1">
        <v>25</v>
      </c>
      <c r="U13" s="1">
        <v>318</v>
      </c>
      <c r="V13" s="1">
        <v>141.69999999999999</v>
      </c>
      <c r="W13" s="1" t="s">
        <v>12</v>
      </c>
    </row>
    <row r="14" spans="1:41" x14ac:dyDescent="0.2">
      <c r="A14" s="11">
        <v>40697.659722222219</v>
      </c>
      <c r="B14" s="38">
        <v>3540</v>
      </c>
      <c r="C14" s="12">
        <f t="shared" si="0"/>
        <v>100.24217999999999</v>
      </c>
      <c r="D14" s="1">
        <v>22</v>
      </c>
      <c r="E14" s="1">
        <v>0.1</v>
      </c>
      <c r="F14" s="1">
        <v>2.6</v>
      </c>
      <c r="G14" s="1">
        <v>12</v>
      </c>
      <c r="H14" s="1">
        <v>0</v>
      </c>
      <c r="I14" s="1">
        <v>42.8</v>
      </c>
      <c r="J14" s="1">
        <v>22.9</v>
      </c>
      <c r="K14" s="1" t="s">
        <v>11</v>
      </c>
      <c r="M14" s="44">
        <v>40697.659722222219</v>
      </c>
      <c r="N14" s="38">
        <v>3540</v>
      </c>
      <c r="O14" s="12">
        <f t="shared" si="1"/>
        <v>100.24217999999999</v>
      </c>
      <c r="P14" s="1">
        <v>1267</v>
      </c>
      <c r="Q14" s="1">
        <v>0.43</v>
      </c>
      <c r="R14" s="1">
        <v>16.100000000000001</v>
      </c>
      <c r="S14" s="1">
        <v>3330</v>
      </c>
      <c r="T14" s="1">
        <v>29.6</v>
      </c>
      <c r="U14" s="1">
        <v>298.39999999999998</v>
      </c>
      <c r="V14" s="1">
        <v>135</v>
      </c>
      <c r="W14" s="1" t="s">
        <v>12</v>
      </c>
    </row>
    <row r="15" spans="1:41" x14ac:dyDescent="0.2">
      <c r="A15" s="11">
        <v>40704.458333333336</v>
      </c>
      <c r="B15" s="38">
        <v>4340</v>
      </c>
      <c r="C15" s="12">
        <f t="shared" si="0"/>
        <v>122.89577999999999</v>
      </c>
      <c r="D15" s="1">
        <v>38</v>
      </c>
      <c r="E15" s="1">
        <v>0.1</v>
      </c>
      <c r="F15" s="1">
        <v>2.9</v>
      </c>
      <c r="G15" s="1">
        <v>35</v>
      </c>
      <c r="H15" s="1">
        <v>0</v>
      </c>
      <c r="I15" s="1">
        <v>50.6</v>
      </c>
      <c r="J15" s="1">
        <v>33.700000000000003</v>
      </c>
      <c r="K15" s="1" t="s">
        <v>11</v>
      </c>
      <c r="M15" s="44">
        <v>40704.458333333336</v>
      </c>
      <c r="N15" s="38">
        <v>4340</v>
      </c>
      <c r="O15" s="12">
        <f t="shared" si="1"/>
        <v>122.89577999999999</v>
      </c>
      <c r="P15" s="1">
        <v>3824</v>
      </c>
      <c r="Q15" s="1">
        <v>0.84</v>
      </c>
      <c r="R15" s="1">
        <v>36.1</v>
      </c>
      <c r="S15" s="1">
        <v>6981</v>
      </c>
      <c r="T15" s="1">
        <v>89.6</v>
      </c>
      <c r="U15" s="1">
        <v>739.1</v>
      </c>
      <c r="V15" s="1">
        <v>261.2</v>
      </c>
      <c r="W15" s="1" t="s">
        <v>12</v>
      </c>
    </row>
    <row r="16" spans="1:41" x14ac:dyDescent="0.2">
      <c r="A16" s="11">
        <v>41031.350694444445</v>
      </c>
      <c r="B16" s="38">
        <v>1320</v>
      </c>
      <c r="C16" s="12">
        <f t="shared" si="0"/>
        <v>37.378439999999998</v>
      </c>
      <c r="D16" s="1">
        <v>48</v>
      </c>
      <c r="E16" s="1">
        <v>0.1</v>
      </c>
      <c r="F16" s="1">
        <v>4</v>
      </c>
      <c r="G16" s="1">
        <v>76</v>
      </c>
      <c r="H16" s="1">
        <v>0</v>
      </c>
      <c r="I16" s="1">
        <v>47</v>
      </c>
      <c r="J16" s="1">
        <v>58.5</v>
      </c>
      <c r="K16" s="1" t="s">
        <v>11</v>
      </c>
      <c r="M16" s="44">
        <v>41031.350694444445</v>
      </c>
      <c r="N16" s="38">
        <v>1320</v>
      </c>
      <c r="O16" s="12">
        <f t="shared" si="1"/>
        <v>37.378439999999998</v>
      </c>
      <c r="P16" s="1">
        <v>375</v>
      </c>
      <c r="Q16" s="1">
        <v>0.31</v>
      </c>
      <c r="R16" s="1">
        <v>6.9</v>
      </c>
      <c r="S16" s="1">
        <v>620</v>
      </c>
      <c r="T16" s="1">
        <v>4.5999999999999996</v>
      </c>
      <c r="U16" s="1">
        <v>95.3</v>
      </c>
      <c r="V16" s="1">
        <v>91.7</v>
      </c>
      <c r="W16" s="1" t="s">
        <v>12</v>
      </c>
    </row>
    <row r="17" spans="1:23" x14ac:dyDescent="0.2">
      <c r="A17" s="11">
        <v>41031.552083333336</v>
      </c>
      <c r="B17" s="38">
        <v>1320</v>
      </c>
      <c r="C17" s="12">
        <f t="shared" si="0"/>
        <v>37.378439999999998</v>
      </c>
      <c r="D17" s="1">
        <v>20</v>
      </c>
      <c r="E17" s="1">
        <v>0.1</v>
      </c>
      <c r="F17" s="1">
        <v>3.2</v>
      </c>
      <c r="G17" s="1">
        <v>12</v>
      </c>
      <c r="H17" s="1">
        <v>0</v>
      </c>
      <c r="I17" s="1">
        <v>41.9</v>
      </c>
      <c r="J17" s="1">
        <v>36.6</v>
      </c>
      <c r="K17" s="1" t="s">
        <v>11</v>
      </c>
      <c r="M17" s="44">
        <v>41031.552083333336</v>
      </c>
      <c r="N17" s="38">
        <v>1320</v>
      </c>
      <c r="O17" s="12">
        <f t="shared" si="1"/>
        <v>37.378439999999998</v>
      </c>
      <c r="P17" s="1">
        <v>336</v>
      </c>
      <c r="Q17" s="1">
        <v>0.31</v>
      </c>
      <c r="R17" s="1">
        <v>5.6</v>
      </c>
      <c r="S17" s="1">
        <v>567</v>
      </c>
      <c r="T17" s="1">
        <v>4.4000000000000004</v>
      </c>
      <c r="U17" s="1">
        <v>84.4</v>
      </c>
      <c r="V17" s="1">
        <v>61.5</v>
      </c>
      <c r="W17" s="1" t="s">
        <v>12</v>
      </c>
    </row>
    <row r="18" spans="1:23" x14ac:dyDescent="0.2">
      <c r="A18" s="11">
        <v>41037.495138888888</v>
      </c>
      <c r="B18" s="38">
        <v>1610</v>
      </c>
      <c r="C18" s="12">
        <f t="shared" si="0"/>
        <v>45.59037</v>
      </c>
      <c r="D18" s="1">
        <v>29</v>
      </c>
      <c r="E18" s="1">
        <v>0.1</v>
      </c>
      <c r="F18" s="1">
        <v>2.6</v>
      </c>
      <c r="G18" s="1">
        <v>56</v>
      </c>
      <c r="H18" s="1">
        <v>0</v>
      </c>
      <c r="I18" s="1">
        <v>49.6</v>
      </c>
      <c r="J18" s="1">
        <v>39.799999999999997</v>
      </c>
      <c r="K18" s="1" t="s">
        <v>11</v>
      </c>
      <c r="M18" s="44">
        <v>41037.495138888888</v>
      </c>
      <c r="N18" s="38">
        <v>1610</v>
      </c>
      <c r="O18" s="12">
        <f t="shared" si="1"/>
        <v>45.59037</v>
      </c>
      <c r="P18" s="1">
        <v>429</v>
      </c>
      <c r="Q18" s="1">
        <v>0.26</v>
      </c>
      <c r="R18" s="1">
        <v>6.1</v>
      </c>
      <c r="S18" s="1">
        <v>718</v>
      </c>
      <c r="T18" s="1">
        <v>6.6</v>
      </c>
      <c r="U18" s="1">
        <v>143.19999999999999</v>
      </c>
      <c r="V18" s="1">
        <v>73</v>
      </c>
      <c r="W18" s="1" t="s">
        <v>12</v>
      </c>
    </row>
    <row r="19" spans="1:23" x14ac:dyDescent="0.2">
      <c r="A19" s="11">
        <v>41062.362500000003</v>
      </c>
      <c r="B19" s="38">
        <v>1500</v>
      </c>
      <c r="C19" s="12">
        <f t="shared" si="0"/>
        <v>42.475499999999997</v>
      </c>
      <c r="D19" s="1">
        <v>27</v>
      </c>
      <c r="E19" s="1">
        <v>0.21</v>
      </c>
      <c r="F19" s="1">
        <v>2.8</v>
      </c>
      <c r="G19" s="1">
        <v>34</v>
      </c>
      <c r="H19" s="1">
        <v>0</v>
      </c>
      <c r="I19" s="1">
        <v>58.9</v>
      </c>
      <c r="J19" s="1">
        <v>49.4</v>
      </c>
      <c r="K19" s="1" t="s">
        <v>11</v>
      </c>
      <c r="M19" s="44">
        <v>41062.362500000003</v>
      </c>
      <c r="N19" s="38">
        <v>1500</v>
      </c>
      <c r="O19" s="12">
        <f t="shared" si="1"/>
        <v>42.475499999999997</v>
      </c>
      <c r="P19" s="1">
        <v>328</v>
      </c>
      <c r="Q19" s="1">
        <v>0.22</v>
      </c>
      <c r="R19" s="1">
        <v>6.6</v>
      </c>
      <c r="S19" s="1">
        <v>615</v>
      </c>
      <c r="T19" s="1">
        <v>4.5</v>
      </c>
      <c r="U19" s="1">
        <v>106</v>
      </c>
      <c r="V19" s="1">
        <v>76.099999999999994</v>
      </c>
      <c r="W19" s="1" t="s">
        <v>12</v>
      </c>
    </row>
    <row r="20" spans="1:23" x14ac:dyDescent="0.2">
      <c r="A20" s="11">
        <v>41062.649305555555</v>
      </c>
      <c r="B20" s="38">
        <v>1500</v>
      </c>
      <c r="C20" s="12">
        <f t="shared" si="0"/>
        <v>42.475499999999997</v>
      </c>
      <c r="D20" s="1">
        <v>42</v>
      </c>
      <c r="E20" s="1">
        <v>0.1</v>
      </c>
      <c r="F20" s="1">
        <v>3.1</v>
      </c>
      <c r="G20" s="1">
        <v>30</v>
      </c>
      <c r="H20" s="1">
        <v>0</v>
      </c>
      <c r="I20" s="1">
        <v>60</v>
      </c>
      <c r="J20" s="1">
        <v>43.7</v>
      </c>
      <c r="K20" s="1" t="s">
        <v>11</v>
      </c>
      <c r="M20" s="44">
        <v>41062.649305555555</v>
      </c>
      <c r="N20" s="38">
        <v>1500</v>
      </c>
      <c r="O20" s="12">
        <f t="shared" si="1"/>
        <v>42.475499999999997</v>
      </c>
      <c r="P20" s="1">
        <v>580</v>
      </c>
      <c r="Q20" s="1">
        <v>0.32</v>
      </c>
      <c r="R20" s="1">
        <v>7.7</v>
      </c>
      <c r="S20" s="1">
        <v>982</v>
      </c>
      <c r="T20" s="1">
        <v>7.1</v>
      </c>
      <c r="U20" s="1">
        <v>121.7</v>
      </c>
      <c r="V20" s="1">
        <v>85.6</v>
      </c>
      <c r="W20" s="1" t="s">
        <v>12</v>
      </c>
    </row>
    <row r="21" spans="1:23" x14ac:dyDescent="0.2">
      <c r="A21" s="11">
        <v>41401.350694444445</v>
      </c>
      <c r="B21" s="38">
        <v>1050</v>
      </c>
      <c r="C21" s="12">
        <f t="shared" si="0"/>
        <v>29.732849999999999</v>
      </c>
      <c r="D21" s="1">
        <v>18</v>
      </c>
      <c r="E21" s="1">
        <v>0.26</v>
      </c>
      <c r="F21" s="1">
        <v>3.4</v>
      </c>
      <c r="G21" s="1">
        <v>56</v>
      </c>
      <c r="H21" s="1">
        <v>0</v>
      </c>
      <c r="I21" s="1">
        <v>72.8</v>
      </c>
      <c r="J21" s="1">
        <v>57.9</v>
      </c>
      <c r="K21" s="1" t="s">
        <v>11</v>
      </c>
      <c r="M21" s="44">
        <v>41401.350694444445</v>
      </c>
      <c r="N21" s="38">
        <v>1050</v>
      </c>
      <c r="O21" s="12">
        <f t="shared" si="1"/>
        <v>29.732849999999999</v>
      </c>
      <c r="P21" s="1">
        <v>576</v>
      </c>
      <c r="Q21" s="1">
        <v>0.47</v>
      </c>
      <c r="R21" s="1">
        <v>9.4</v>
      </c>
      <c r="S21" s="1">
        <v>1031</v>
      </c>
      <c r="T21" s="1">
        <v>6.8</v>
      </c>
      <c r="U21" s="1">
        <v>157.80000000000001</v>
      </c>
      <c r="V21" s="1">
        <v>108.1</v>
      </c>
      <c r="W21" s="1" t="s">
        <v>12</v>
      </c>
    </row>
    <row r="22" spans="1:23" x14ac:dyDescent="0.2">
      <c r="A22" s="11">
        <v>41401.631944444445</v>
      </c>
      <c r="B22" s="38">
        <v>1050</v>
      </c>
      <c r="C22" s="12">
        <f t="shared" si="0"/>
        <v>29.732849999999999</v>
      </c>
      <c r="D22" s="1">
        <v>37</v>
      </c>
      <c r="E22" s="1">
        <v>0.31</v>
      </c>
      <c r="F22" s="1">
        <v>4.3</v>
      </c>
      <c r="G22" s="1">
        <v>78</v>
      </c>
      <c r="H22" s="1">
        <v>0</v>
      </c>
      <c r="I22" s="1">
        <v>81.2</v>
      </c>
      <c r="J22" s="1">
        <v>61.3</v>
      </c>
      <c r="K22" s="1" t="s">
        <v>11</v>
      </c>
      <c r="M22" s="44">
        <v>41401.631944444445</v>
      </c>
      <c r="N22" s="38">
        <v>1050</v>
      </c>
      <c r="O22" s="12">
        <f t="shared" si="1"/>
        <v>29.732849999999999</v>
      </c>
      <c r="P22" s="1">
        <v>527</v>
      </c>
      <c r="Q22" s="1">
        <v>0.44</v>
      </c>
      <c r="R22" s="1">
        <v>8.4</v>
      </c>
      <c r="S22" s="1">
        <v>942</v>
      </c>
      <c r="T22" s="1">
        <v>6.3</v>
      </c>
      <c r="U22" s="1">
        <v>151.80000000000001</v>
      </c>
      <c r="V22" s="1">
        <v>102.2</v>
      </c>
      <c r="W22" s="1" t="s">
        <v>12</v>
      </c>
    </row>
    <row r="23" spans="1:23" x14ac:dyDescent="0.2">
      <c r="A23" s="11">
        <v>41430.347222222219</v>
      </c>
      <c r="B23" s="38">
        <v>1220</v>
      </c>
      <c r="C23" s="12">
        <f t="shared" si="0"/>
        <v>34.54674</v>
      </c>
      <c r="D23" s="1">
        <v>30</v>
      </c>
      <c r="E23" s="1">
        <v>0.27</v>
      </c>
      <c r="F23" s="1">
        <v>2.5</v>
      </c>
      <c r="G23" s="1">
        <v>66</v>
      </c>
      <c r="H23" s="1">
        <v>0</v>
      </c>
      <c r="I23" s="1">
        <v>62.7</v>
      </c>
      <c r="J23" s="1">
        <v>58.9</v>
      </c>
      <c r="K23" s="1" t="s">
        <v>11</v>
      </c>
      <c r="M23" s="44">
        <v>41430.347222222219</v>
      </c>
      <c r="N23" s="38">
        <v>1220</v>
      </c>
      <c r="O23" s="12">
        <f t="shared" si="1"/>
        <v>34.54674</v>
      </c>
      <c r="P23" s="1">
        <v>293</v>
      </c>
      <c r="Q23" s="1">
        <v>0.41</v>
      </c>
      <c r="R23" s="1">
        <v>5.7</v>
      </c>
      <c r="S23" s="1">
        <v>573</v>
      </c>
      <c r="T23" s="1">
        <v>4.9000000000000004</v>
      </c>
      <c r="U23" s="1">
        <v>105.2</v>
      </c>
      <c r="V23" s="1">
        <v>87</v>
      </c>
      <c r="W23" s="1" t="s">
        <v>12</v>
      </c>
    </row>
    <row r="24" spans="1:23" x14ac:dyDescent="0.2">
      <c r="A24" s="11">
        <v>41430.62777777778</v>
      </c>
      <c r="B24" s="38">
        <v>1220</v>
      </c>
      <c r="C24" s="12">
        <f t="shared" si="0"/>
        <v>34.54674</v>
      </c>
      <c r="D24" s="1">
        <v>37</v>
      </c>
      <c r="E24" s="1">
        <v>0.21</v>
      </c>
      <c r="F24" s="1">
        <v>2.4</v>
      </c>
      <c r="G24" s="1">
        <v>58</v>
      </c>
      <c r="H24" s="1">
        <v>0</v>
      </c>
      <c r="I24" s="1">
        <v>61.5</v>
      </c>
      <c r="J24" s="1">
        <v>53.5</v>
      </c>
      <c r="K24" s="1" t="s">
        <v>11</v>
      </c>
      <c r="M24" s="44">
        <v>41430.62777777778</v>
      </c>
      <c r="N24" s="38">
        <v>1220</v>
      </c>
      <c r="O24" s="12">
        <f t="shared" si="1"/>
        <v>34.54674</v>
      </c>
      <c r="P24" s="1">
        <v>376</v>
      </c>
      <c r="Q24" s="1">
        <v>0.36</v>
      </c>
      <c r="R24" s="1">
        <v>5.8</v>
      </c>
      <c r="S24" s="1">
        <v>643</v>
      </c>
      <c r="T24" s="1">
        <v>4.5999999999999996</v>
      </c>
      <c r="U24" s="1">
        <v>101.5</v>
      </c>
      <c r="V24" s="1">
        <v>81.7</v>
      </c>
      <c r="W24" s="1" t="s">
        <v>12</v>
      </c>
    </row>
    <row r="25" spans="1:23" x14ac:dyDescent="0.2">
      <c r="A25" s="11">
        <v>41760.364583333336</v>
      </c>
      <c r="B25" s="38">
        <v>805</v>
      </c>
      <c r="C25" s="12">
        <f t="shared" si="0"/>
        <v>22.795185</v>
      </c>
      <c r="D25" s="1">
        <v>35</v>
      </c>
      <c r="E25" s="1">
        <v>0.22</v>
      </c>
      <c r="F25" s="1">
        <v>1</v>
      </c>
      <c r="G25" s="1">
        <v>46</v>
      </c>
      <c r="H25" s="1">
        <v>0</v>
      </c>
      <c r="I25" s="1">
        <v>101.2</v>
      </c>
      <c r="J25" s="1">
        <v>60.9</v>
      </c>
      <c r="K25" s="1" t="s">
        <v>11</v>
      </c>
      <c r="L25" s="39">
        <v>2014</v>
      </c>
      <c r="M25" s="48">
        <v>41760.364583333336</v>
      </c>
      <c r="N25" s="38">
        <v>805</v>
      </c>
      <c r="O25" s="58">
        <f t="shared" si="1"/>
        <v>22.795185</v>
      </c>
      <c r="P25" s="59">
        <v>415</v>
      </c>
      <c r="Q25" s="1">
        <v>0.34</v>
      </c>
      <c r="R25" s="1">
        <v>5.6</v>
      </c>
      <c r="S25" s="1">
        <v>701</v>
      </c>
      <c r="T25" s="1">
        <v>7</v>
      </c>
      <c r="U25" s="1">
        <v>132</v>
      </c>
      <c r="V25" s="1">
        <v>97.4</v>
      </c>
      <c r="W25" s="1" t="s">
        <v>12</v>
      </c>
    </row>
    <row r="26" spans="1:23" x14ac:dyDescent="0.2">
      <c r="A26" s="11">
        <v>41760.607638888891</v>
      </c>
      <c r="B26" s="38">
        <v>805</v>
      </c>
      <c r="C26" s="12">
        <f t="shared" si="0"/>
        <v>22.795185</v>
      </c>
      <c r="D26" s="1">
        <v>24</v>
      </c>
      <c r="E26" s="1">
        <v>0.1</v>
      </c>
      <c r="F26" s="1">
        <v>1</v>
      </c>
      <c r="G26" s="1">
        <v>38</v>
      </c>
      <c r="H26" s="1">
        <v>0</v>
      </c>
      <c r="I26" s="1">
        <v>111.8</v>
      </c>
      <c r="J26" s="1">
        <v>67.400000000000006</v>
      </c>
      <c r="K26" s="1" t="s">
        <v>11</v>
      </c>
      <c r="L26" s="40"/>
      <c r="M26" s="48">
        <v>41760.607638888891</v>
      </c>
      <c r="N26" s="38">
        <v>805</v>
      </c>
      <c r="O26" s="58">
        <f t="shared" si="1"/>
        <v>22.795185</v>
      </c>
      <c r="P26" s="59">
        <v>441</v>
      </c>
      <c r="Q26" s="1">
        <v>0.28999999999999998</v>
      </c>
      <c r="R26" s="1">
        <v>5.8</v>
      </c>
      <c r="S26" s="1">
        <v>754</v>
      </c>
      <c r="T26" s="1">
        <v>6.1</v>
      </c>
      <c r="U26" s="1">
        <v>145.69999999999999</v>
      </c>
      <c r="V26" s="1">
        <v>102.4</v>
      </c>
      <c r="W26" s="1" t="s">
        <v>12</v>
      </c>
    </row>
    <row r="27" spans="1:23" x14ac:dyDescent="0.2">
      <c r="A27" s="11">
        <v>41796.347222222219</v>
      </c>
      <c r="B27" s="38">
        <v>3900</v>
      </c>
      <c r="C27" s="12">
        <f t="shared" si="0"/>
        <v>110.43629999999999</v>
      </c>
      <c r="D27" s="1">
        <v>78</v>
      </c>
      <c r="E27" s="1">
        <v>0.1</v>
      </c>
      <c r="F27" s="1">
        <v>4.0999999999999996</v>
      </c>
      <c r="G27" s="1">
        <v>91</v>
      </c>
      <c r="H27" s="1">
        <v>0</v>
      </c>
      <c r="I27" s="1">
        <v>53.5</v>
      </c>
      <c r="J27" s="1">
        <v>55.1</v>
      </c>
      <c r="K27" s="1" t="s">
        <v>11</v>
      </c>
      <c r="L27" s="40"/>
      <c r="M27" s="48">
        <v>41796.347222222219</v>
      </c>
      <c r="N27" s="38">
        <v>3900</v>
      </c>
      <c r="O27" s="58">
        <f t="shared" si="1"/>
        <v>110.43629999999999</v>
      </c>
      <c r="P27" s="59">
        <v>2540</v>
      </c>
      <c r="Q27" s="1">
        <v>0.77</v>
      </c>
      <c r="R27" s="1">
        <v>20.6</v>
      </c>
      <c r="S27" s="1">
        <v>3361</v>
      </c>
      <c r="T27" s="1">
        <v>53</v>
      </c>
      <c r="U27" s="1">
        <v>512.6</v>
      </c>
      <c r="V27" s="1">
        <v>202.4</v>
      </c>
      <c r="W27" s="1" t="s">
        <v>12</v>
      </c>
    </row>
    <row r="28" spans="1:23" x14ac:dyDescent="0.2">
      <c r="A28" s="11">
        <v>41796.659722222219</v>
      </c>
      <c r="B28" s="38">
        <v>3900</v>
      </c>
      <c r="C28" s="12">
        <f t="shared" si="0"/>
        <v>110.43629999999999</v>
      </c>
      <c r="D28" s="1">
        <v>51</v>
      </c>
      <c r="E28" s="1">
        <v>0.2</v>
      </c>
      <c r="F28" s="1">
        <v>2.6</v>
      </c>
      <c r="G28" s="1">
        <v>33</v>
      </c>
      <c r="H28" s="1">
        <v>0</v>
      </c>
      <c r="I28" s="1">
        <v>70.3</v>
      </c>
      <c r="J28" s="1">
        <v>47.6</v>
      </c>
      <c r="K28" s="1" t="s">
        <v>11</v>
      </c>
      <c r="L28" s="40"/>
      <c r="M28" s="48">
        <v>41796.659722222219</v>
      </c>
      <c r="N28" s="38">
        <v>3900</v>
      </c>
      <c r="O28" s="58">
        <f t="shared" si="1"/>
        <v>110.43629999999999</v>
      </c>
      <c r="P28" s="59">
        <v>2028</v>
      </c>
      <c r="Q28" s="1">
        <v>0.72</v>
      </c>
      <c r="R28" s="1">
        <v>18.399999999999999</v>
      </c>
      <c r="S28" s="1">
        <v>2492</v>
      </c>
      <c r="T28" s="1">
        <v>47.2</v>
      </c>
      <c r="U28" s="1">
        <v>429.3</v>
      </c>
      <c r="V28" s="1">
        <v>174.7</v>
      </c>
      <c r="W28" s="1" t="s">
        <v>12</v>
      </c>
    </row>
    <row r="29" spans="1:23" x14ac:dyDescent="0.2">
      <c r="A29" s="11">
        <v>42136.34375</v>
      </c>
      <c r="B29" s="38">
        <v>1120</v>
      </c>
      <c r="C29" s="12">
        <f t="shared" si="0"/>
        <v>31.715039999999998</v>
      </c>
      <c r="D29" s="1">
        <v>66</v>
      </c>
      <c r="E29" s="1">
        <v>0.1</v>
      </c>
      <c r="F29" s="1">
        <v>1</v>
      </c>
      <c r="G29" s="1">
        <v>91</v>
      </c>
      <c r="H29" s="1">
        <v>0.33</v>
      </c>
      <c r="I29" s="1">
        <v>63</v>
      </c>
      <c r="J29" s="1">
        <v>39</v>
      </c>
      <c r="K29" s="1" t="s">
        <v>11</v>
      </c>
      <c r="L29" s="40"/>
      <c r="M29" s="48">
        <v>42136.34375</v>
      </c>
      <c r="N29" s="38">
        <v>1120</v>
      </c>
      <c r="O29" s="12">
        <f t="shared" si="1"/>
        <v>31.715039999999998</v>
      </c>
      <c r="Q29" s="1"/>
      <c r="S29" s="1">
        <v>840</v>
      </c>
      <c r="W29" s="1" t="s">
        <v>12</v>
      </c>
    </row>
    <row r="30" spans="1:23" x14ac:dyDescent="0.2">
      <c r="A30" s="11">
        <v>42156.725694444445</v>
      </c>
      <c r="B30" s="38">
        <v>2890</v>
      </c>
      <c r="C30" s="12">
        <f t="shared" si="0"/>
        <v>81.836129999999997</v>
      </c>
      <c r="D30" s="1">
        <v>61</v>
      </c>
      <c r="E30" s="1">
        <v>0.1</v>
      </c>
      <c r="F30" s="1">
        <v>1</v>
      </c>
      <c r="G30" s="1">
        <v>69</v>
      </c>
      <c r="H30" s="1">
        <v>0.46</v>
      </c>
      <c r="I30" s="1">
        <v>46</v>
      </c>
      <c r="J30" s="1">
        <v>12</v>
      </c>
      <c r="K30" s="1" t="s">
        <v>11</v>
      </c>
      <c r="L30" s="40"/>
      <c r="M30" s="44">
        <v>42156.725694444445</v>
      </c>
      <c r="N30" s="38">
        <v>2890</v>
      </c>
      <c r="O30" s="12">
        <f t="shared" si="1"/>
        <v>81.836129999999997</v>
      </c>
      <c r="Q30" s="1"/>
      <c r="S30" s="1">
        <v>5900</v>
      </c>
      <c r="W30" s="1" t="s">
        <v>12</v>
      </c>
    </row>
    <row r="31" spans="1:23" x14ac:dyDescent="0.2">
      <c r="C31" s="12">
        <f t="shared" si="0"/>
        <v>0</v>
      </c>
      <c r="L31" s="40"/>
      <c r="M31" s="45"/>
      <c r="O31" s="12">
        <f t="shared" si="1"/>
        <v>0</v>
      </c>
    </row>
    <row r="32" spans="1:23" x14ac:dyDescent="0.2">
      <c r="A32" s="11">
        <v>42493.576388888891</v>
      </c>
      <c r="B32" s="38">
        <v>673</v>
      </c>
      <c r="C32" s="12">
        <f t="shared" si="0"/>
        <v>19.057340999999997</v>
      </c>
      <c r="D32" s="1">
        <v>67</v>
      </c>
      <c r="E32" s="1">
        <v>0.1</v>
      </c>
      <c r="F32" s="1">
        <v>3</v>
      </c>
      <c r="G32" s="1">
        <v>78</v>
      </c>
      <c r="H32" s="1">
        <v>0.41</v>
      </c>
      <c r="I32" s="1">
        <v>80</v>
      </c>
      <c r="J32" s="1">
        <v>43</v>
      </c>
      <c r="K32" s="1" t="s">
        <v>11</v>
      </c>
      <c r="L32" s="39">
        <v>2016</v>
      </c>
      <c r="M32" s="44">
        <v>42493.576388888891</v>
      </c>
      <c r="N32" s="38">
        <v>673</v>
      </c>
      <c r="O32" s="56">
        <f t="shared" si="1"/>
        <v>19.057340999999997</v>
      </c>
      <c r="P32" s="57">
        <v>410</v>
      </c>
      <c r="Q32" s="1">
        <v>1.4</v>
      </c>
      <c r="R32" s="1">
        <v>28</v>
      </c>
      <c r="S32" s="1">
        <v>630</v>
      </c>
      <c r="T32" s="1">
        <v>11</v>
      </c>
      <c r="U32" s="1">
        <v>130</v>
      </c>
      <c r="V32" s="1">
        <v>89</v>
      </c>
      <c r="W32" s="1" t="s">
        <v>12</v>
      </c>
    </row>
    <row r="33" spans="1:23" x14ac:dyDescent="0.2">
      <c r="A33" s="11">
        <v>42501.416666666664</v>
      </c>
      <c r="B33" s="38">
        <v>1440</v>
      </c>
      <c r="C33" s="12">
        <f t="shared" si="0"/>
        <v>40.776479999999999</v>
      </c>
      <c r="D33" s="1">
        <v>170</v>
      </c>
      <c r="E33" s="1">
        <v>0.1</v>
      </c>
      <c r="F33" s="1">
        <v>3</v>
      </c>
      <c r="G33" s="1">
        <v>230</v>
      </c>
      <c r="H33" s="1">
        <v>2.5</v>
      </c>
      <c r="I33" s="1">
        <v>64</v>
      </c>
      <c r="J33" s="1">
        <v>45</v>
      </c>
      <c r="K33" s="1" t="s">
        <v>11</v>
      </c>
      <c r="M33" s="44">
        <v>42501.416666666664</v>
      </c>
      <c r="N33" s="38">
        <v>1440</v>
      </c>
      <c r="O33" s="56">
        <f t="shared" si="1"/>
        <v>40.776479999999999</v>
      </c>
      <c r="P33" s="57">
        <v>1700</v>
      </c>
      <c r="Q33" s="1">
        <v>0.5</v>
      </c>
      <c r="R33" s="1">
        <v>20</v>
      </c>
      <c r="S33" s="1">
        <v>2000</v>
      </c>
      <c r="T33" s="1">
        <v>21</v>
      </c>
      <c r="U33" s="1">
        <v>230</v>
      </c>
      <c r="V33" s="1">
        <v>170</v>
      </c>
      <c r="W33" s="1" t="s">
        <v>12</v>
      </c>
    </row>
    <row r="34" spans="1:23" x14ac:dyDescent="0.2">
      <c r="A34" s="11">
        <v>42509.628472222219</v>
      </c>
      <c r="B34" s="38">
        <v>1730</v>
      </c>
      <c r="C34" s="12">
        <f t="shared" si="0"/>
        <v>48.988409999999995</v>
      </c>
      <c r="D34" s="1">
        <v>150</v>
      </c>
      <c r="E34" s="1">
        <v>0.1</v>
      </c>
      <c r="F34" s="1">
        <v>3</v>
      </c>
      <c r="G34" s="1">
        <v>180</v>
      </c>
      <c r="H34" s="1">
        <v>0.65</v>
      </c>
      <c r="I34" s="1">
        <v>55</v>
      </c>
      <c r="J34" s="1">
        <v>45</v>
      </c>
      <c r="K34" s="1" t="s">
        <v>11</v>
      </c>
      <c r="M34" s="44">
        <v>42509.628472222219</v>
      </c>
      <c r="N34" s="38">
        <v>1730</v>
      </c>
      <c r="O34" s="56">
        <f t="shared" si="1"/>
        <v>48.988409999999995</v>
      </c>
      <c r="P34" s="57">
        <v>530</v>
      </c>
      <c r="Q34" s="1">
        <v>0.1</v>
      </c>
      <c r="R34" s="1">
        <v>10</v>
      </c>
      <c r="S34" s="1">
        <v>2100</v>
      </c>
      <c r="T34" s="1">
        <v>3.3</v>
      </c>
      <c r="U34" s="1">
        <v>210</v>
      </c>
      <c r="V34" s="1">
        <v>95</v>
      </c>
      <c r="W34" s="1" t="s">
        <v>12</v>
      </c>
    </row>
    <row r="35" spans="1:23" x14ac:dyDescent="0.2">
      <c r="A35" s="11">
        <v>42516.590277777781</v>
      </c>
      <c r="B35" s="38">
        <v>2560</v>
      </c>
      <c r="C35" s="12">
        <f t="shared" si="0"/>
        <v>72.491519999999994</v>
      </c>
      <c r="D35" s="1">
        <v>110</v>
      </c>
      <c r="E35" s="1">
        <v>0.1</v>
      </c>
      <c r="F35" s="1">
        <v>3.2</v>
      </c>
      <c r="G35" s="1">
        <v>140</v>
      </c>
      <c r="H35" s="1">
        <v>0.89</v>
      </c>
      <c r="I35" s="1">
        <v>53</v>
      </c>
      <c r="J35" s="1">
        <v>36</v>
      </c>
      <c r="K35" s="1" t="s">
        <v>11</v>
      </c>
      <c r="M35" s="44">
        <v>42516.590277777781</v>
      </c>
      <c r="N35" s="38">
        <v>2560</v>
      </c>
      <c r="O35" s="56">
        <f t="shared" si="1"/>
        <v>72.491519999999994</v>
      </c>
      <c r="P35" s="57">
        <v>2300</v>
      </c>
      <c r="Q35" s="1">
        <v>0.5</v>
      </c>
      <c r="R35" s="1">
        <v>29</v>
      </c>
      <c r="S35" s="1">
        <v>2500</v>
      </c>
      <c r="T35" s="1">
        <v>21</v>
      </c>
      <c r="U35" s="1">
        <v>290</v>
      </c>
      <c r="V35" s="1">
        <v>140</v>
      </c>
      <c r="W35" s="1" t="s">
        <v>12</v>
      </c>
    </row>
    <row r="36" spans="1:23" x14ac:dyDescent="0.2">
      <c r="A36" s="11">
        <v>42527.691666666666</v>
      </c>
      <c r="B36" s="38">
        <v>5110</v>
      </c>
      <c r="C36" s="12">
        <f t="shared" si="0"/>
        <v>144.69987</v>
      </c>
      <c r="D36" s="1">
        <v>47</v>
      </c>
      <c r="E36" s="1">
        <v>0.11</v>
      </c>
      <c r="F36" s="1">
        <v>2.4</v>
      </c>
      <c r="G36" s="1">
        <v>53</v>
      </c>
      <c r="H36" s="1">
        <v>0.94</v>
      </c>
      <c r="I36" s="1">
        <v>45</v>
      </c>
      <c r="J36" s="1">
        <v>22</v>
      </c>
      <c r="K36" s="1" t="s">
        <v>11</v>
      </c>
      <c r="M36" s="44">
        <v>42522.600694444445</v>
      </c>
      <c r="N36" s="38">
        <v>2590</v>
      </c>
      <c r="O36" s="56">
        <f t="shared" si="1"/>
        <v>73.341029999999989</v>
      </c>
      <c r="P36" s="57">
        <v>3200</v>
      </c>
      <c r="Q36" s="1">
        <v>0.73</v>
      </c>
      <c r="R36" s="1">
        <v>43</v>
      </c>
      <c r="S36" s="1">
        <v>6300</v>
      </c>
      <c r="T36" s="1">
        <v>53</v>
      </c>
      <c r="U36" s="1">
        <v>550</v>
      </c>
      <c r="V36" s="1">
        <v>240</v>
      </c>
      <c r="W36" s="1" t="s">
        <v>12</v>
      </c>
    </row>
    <row r="37" spans="1:23" x14ac:dyDescent="0.2">
      <c r="A37" s="11">
        <v>42527.71875</v>
      </c>
      <c r="B37" s="38">
        <v>5110</v>
      </c>
      <c r="C37" s="12">
        <f t="shared" si="0"/>
        <v>144.69987</v>
      </c>
      <c r="D37" s="1">
        <v>67</v>
      </c>
      <c r="E37" s="1">
        <v>0.1</v>
      </c>
      <c r="F37" s="1">
        <v>3</v>
      </c>
      <c r="G37" s="1">
        <v>68</v>
      </c>
      <c r="H37" s="1">
        <v>1.2</v>
      </c>
      <c r="I37" s="1">
        <v>50</v>
      </c>
      <c r="J37" s="1">
        <v>8.6999999999999993</v>
      </c>
      <c r="K37" s="1" t="s">
        <v>11</v>
      </c>
      <c r="M37" s="44">
        <v>42527.691666666666</v>
      </c>
      <c r="N37" s="38">
        <v>5110</v>
      </c>
      <c r="O37" s="56">
        <f t="shared" si="1"/>
        <v>144.69987</v>
      </c>
      <c r="P37" s="57">
        <v>4400</v>
      </c>
      <c r="Q37" s="1">
        <v>1</v>
      </c>
      <c r="R37" s="1">
        <v>36</v>
      </c>
      <c r="S37" s="1">
        <v>8000</v>
      </c>
      <c r="T37" s="1">
        <v>99</v>
      </c>
      <c r="U37" s="1">
        <v>720</v>
      </c>
      <c r="V37" s="1">
        <v>280</v>
      </c>
      <c r="W37" s="1" t="s">
        <v>12</v>
      </c>
    </row>
    <row r="38" spans="1:23" x14ac:dyDescent="0.2">
      <c r="A38" s="11">
        <v>42528.434027777781</v>
      </c>
      <c r="B38" s="38">
        <v>4300</v>
      </c>
      <c r="C38" s="12">
        <f t="shared" si="0"/>
        <v>121.76309999999999</v>
      </c>
      <c r="D38" s="1">
        <v>58</v>
      </c>
      <c r="E38" s="1">
        <v>0.13</v>
      </c>
      <c r="F38" s="1">
        <v>2.6</v>
      </c>
      <c r="G38" s="1">
        <v>63</v>
      </c>
      <c r="H38" s="1">
        <v>0.9</v>
      </c>
      <c r="I38" s="1">
        <v>49</v>
      </c>
      <c r="J38" s="1">
        <v>27</v>
      </c>
      <c r="K38" s="1" t="s">
        <v>11</v>
      </c>
      <c r="M38" s="44">
        <v>42527.71875</v>
      </c>
      <c r="N38" s="38">
        <v>5110</v>
      </c>
      <c r="O38" s="56">
        <f t="shared" si="1"/>
        <v>144.69987</v>
      </c>
      <c r="P38" s="57">
        <v>3400</v>
      </c>
      <c r="Q38" s="1">
        <v>1.4</v>
      </c>
      <c r="R38" s="1">
        <v>53</v>
      </c>
      <c r="S38" s="1">
        <v>8800</v>
      </c>
      <c r="T38" s="1">
        <v>140</v>
      </c>
      <c r="U38" s="1">
        <v>1100</v>
      </c>
      <c r="V38" s="1">
        <v>390</v>
      </c>
      <c r="W38" s="1" t="s">
        <v>12</v>
      </c>
    </row>
    <row r="39" spans="1:23" x14ac:dyDescent="0.2">
      <c r="A39" s="11">
        <v>42528.479166666664</v>
      </c>
      <c r="B39" s="38">
        <v>4300</v>
      </c>
      <c r="C39" s="12">
        <f t="shared" si="0"/>
        <v>121.76309999999999</v>
      </c>
      <c r="D39" s="1">
        <v>46</v>
      </c>
      <c r="E39" s="1">
        <v>0.13</v>
      </c>
      <c r="F39" s="1">
        <v>2.5</v>
      </c>
      <c r="G39" s="1">
        <v>44</v>
      </c>
      <c r="H39" s="1">
        <v>0.64</v>
      </c>
      <c r="I39" s="1">
        <v>48</v>
      </c>
      <c r="J39" s="1">
        <v>30</v>
      </c>
      <c r="K39" s="1" t="s">
        <v>11</v>
      </c>
      <c r="M39" s="44">
        <v>42528.434027777781</v>
      </c>
      <c r="N39" s="38">
        <v>4300</v>
      </c>
      <c r="O39" s="56">
        <f t="shared" si="1"/>
        <v>121.76309999999999</v>
      </c>
      <c r="P39" s="57">
        <v>2800</v>
      </c>
      <c r="Q39" s="1">
        <v>0.83</v>
      </c>
      <c r="R39" s="1">
        <v>25</v>
      </c>
      <c r="S39" s="1">
        <v>4600</v>
      </c>
      <c r="T39" s="1">
        <v>61</v>
      </c>
      <c r="U39" s="1">
        <v>520</v>
      </c>
      <c r="V39" s="1">
        <v>230</v>
      </c>
      <c r="W39" s="1" t="s">
        <v>12</v>
      </c>
    </row>
    <row r="40" spans="1:23" x14ac:dyDescent="0.2">
      <c r="A40" s="11">
        <v>42528.479166666664</v>
      </c>
      <c r="B40" s="38">
        <v>4300</v>
      </c>
      <c r="C40" s="12">
        <f t="shared" si="0"/>
        <v>121.76309999999999</v>
      </c>
      <c r="D40" s="1">
        <v>51</v>
      </c>
      <c r="E40" s="1">
        <v>0.13</v>
      </c>
      <c r="F40" s="1">
        <v>2.6</v>
      </c>
      <c r="G40" s="1">
        <v>49</v>
      </c>
      <c r="H40" s="1">
        <v>0.73</v>
      </c>
      <c r="I40" s="1">
        <v>51</v>
      </c>
      <c r="J40" s="1">
        <v>30</v>
      </c>
      <c r="K40" s="1" t="s">
        <v>11</v>
      </c>
      <c r="M40" s="44">
        <v>42528.479166666664</v>
      </c>
      <c r="N40" s="38">
        <v>4300</v>
      </c>
      <c r="O40" s="56">
        <f t="shared" si="1"/>
        <v>121.76309999999999</v>
      </c>
      <c r="P40" s="57">
        <v>2600</v>
      </c>
      <c r="Q40" s="1">
        <v>0.74</v>
      </c>
      <c r="R40" s="1">
        <v>22</v>
      </c>
      <c r="S40" s="1">
        <v>4200</v>
      </c>
      <c r="T40" s="1">
        <v>52</v>
      </c>
      <c r="U40" s="1">
        <v>450</v>
      </c>
      <c r="V40" s="1">
        <v>190</v>
      </c>
      <c r="W40" s="1" t="s">
        <v>12</v>
      </c>
    </row>
    <row r="41" spans="1:23" x14ac:dyDescent="0.2">
      <c r="A41" s="11">
        <v>42536.604166666664</v>
      </c>
      <c r="B41" s="38">
        <v>2750</v>
      </c>
      <c r="C41" s="12">
        <f t="shared" si="0"/>
        <v>77.871749999999992</v>
      </c>
      <c r="D41" s="1">
        <v>94</v>
      </c>
      <c r="E41" s="1">
        <v>0.15</v>
      </c>
      <c r="F41" s="1">
        <v>3</v>
      </c>
      <c r="G41" s="1">
        <v>110</v>
      </c>
      <c r="H41" s="1">
        <v>2</v>
      </c>
      <c r="I41" s="1">
        <v>75</v>
      </c>
      <c r="J41" s="1">
        <v>45</v>
      </c>
      <c r="K41" s="1" t="s">
        <v>11</v>
      </c>
      <c r="M41" s="44">
        <v>42528.479166666664</v>
      </c>
      <c r="N41" s="38">
        <v>4300</v>
      </c>
      <c r="O41" s="56">
        <f t="shared" si="1"/>
        <v>121.76309999999999</v>
      </c>
      <c r="P41" s="57">
        <v>3000</v>
      </c>
      <c r="Q41" s="1">
        <v>0.92</v>
      </c>
      <c r="R41" s="1">
        <v>27</v>
      </c>
      <c r="S41" s="1">
        <v>4900</v>
      </c>
      <c r="T41" s="1">
        <v>68</v>
      </c>
      <c r="U41" s="1">
        <v>550</v>
      </c>
      <c r="V41" s="1">
        <v>230</v>
      </c>
      <c r="W41" s="1" t="s">
        <v>12</v>
      </c>
    </row>
    <row r="42" spans="1:23" x14ac:dyDescent="0.2">
      <c r="A42" s="5">
        <v>42522.600694444445</v>
      </c>
      <c r="B42" s="8">
        <v>2590</v>
      </c>
      <c r="C42" s="29">
        <f t="shared" si="0"/>
        <v>73.341029999999989</v>
      </c>
      <c r="D42" s="6">
        <v>920</v>
      </c>
      <c r="E42" s="6">
        <v>0.47</v>
      </c>
      <c r="F42" s="6">
        <v>15</v>
      </c>
      <c r="G42" s="6">
        <v>2500</v>
      </c>
      <c r="H42" s="6">
        <v>17</v>
      </c>
      <c r="I42" s="6">
        <v>310</v>
      </c>
      <c r="J42" s="6">
        <v>140</v>
      </c>
      <c r="K42" s="6" t="s">
        <v>11</v>
      </c>
      <c r="L42" s="7"/>
      <c r="M42" s="44">
        <v>42536.604166666664</v>
      </c>
      <c r="N42" s="38">
        <v>2750</v>
      </c>
      <c r="O42" s="56">
        <f t="shared" si="1"/>
        <v>77.871749999999992</v>
      </c>
      <c r="P42" s="57">
        <v>1000</v>
      </c>
      <c r="Q42" s="1">
        <v>0.64</v>
      </c>
      <c r="R42" s="1">
        <v>17</v>
      </c>
      <c r="S42" s="1">
        <v>1400</v>
      </c>
      <c r="T42" s="1">
        <v>22</v>
      </c>
      <c r="U42" s="1">
        <v>240</v>
      </c>
      <c r="V42" s="1">
        <v>87</v>
      </c>
      <c r="W42" s="1" t="s">
        <v>12</v>
      </c>
    </row>
    <row r="43" spans="1:23" x14ac:dyDescent="0.2">
      <c r="P43" s="22">
        <f>GEOMEAN(P32:P42)</f>
        <v>1853.7530597578163</v>
      </c>
      <c r="Q43" s="22">
        <f t="shared" ref="Q43:V43" si="2">GEOMEAN(Q32:Q42)</f>
        <v>0.6735116948899178</v>
      </c>
      <c r="R43" s="22">
        <f t="shared" si="2"/>
        <v>25.794553846587416</v>
      </c>
      <c r="S43" s="22">
        <f t="shared" si="2"/>
        <v>3222.2653374544639</v>
      </c>
      <c r="T43" s="22">
        <f t="shared" si="2"/>
        <v>33.298344660159898</v>
      </c>
      <c r="U43" s="22">
        <f t="shared" si="2"/>
        <v>380.919570094758</v>
      </c>
      <c r="V43" s="22">
        <f t="shared" si="2"/>
        <v>174.64994461226021</v>
      </c>
    </row>
    <row r="45" spans="1:23" x14ac:dyDescent="0.2">
      <c r="C45" s="22" t="s">
        <v>83</v>
      </c>
      <c r="D45" s="13">
        <f t="shared" ref="D45:J45" si="3">GEOMEAN(D32:D42)</f>
        <v>96.764001428428529</v>
      </c>
      <c r="E45" s="13">
        <f t="shared" si="3"/>
        <v>0.12940365187440026</v>
      </c>
      <c r="F45" s="13">
        <f t="shared" si="3"/>
        <v>3.2802287632801943</v>
      </c>
      <c r="G45" s="13">
        <f t="shared" si="3"/>
        <v>117.84270573614353</v>
      </c>
      <c r="H45" s="13">
        <f t="shared" si="3"/>
        <v>1.227840266326014</v>
      </c>
      <c r="I45" s="13">
        <f t="shared" si="3"/>
        <v>65.402276088505033</v>
      </c>
      <c r="J45" s="13">
        <f t="shared" si="3"/>
        <v>34.84164189772742</v>
      </c>
      <c r="R45" s="22" t="s">
        <v>75</v>
      </c>
    </row>
    <row r="46" spans="1:23" x14ac:dyDescent="0.2">
      <c r="R46" s="22" t="s">
        <v>76</v>
      </c>
    </row>
    <row r="47" spans="1:23" x14ac:dyDescent="0.2">
      <c r="R47" s="22" t="s">
        <v>77</v>
      </c>
    </row>
    <row r="48" spans="1:23" ht="12.75" thickBot="1" x14ac:dyDescent="0.25">
      <c r="R48" s="22" t="s">
        <v>78</v>
      </c>
    </row>
    <row r="49" spans="14:21" x14ac:dyDescent="0.2">
      <c r="N49" s="60"/>
      <c r="O49" s="61"/>
      <c r="P49" s="61"/>
      <c r="Q49" s="61"/>
      <c r="R49" s="61"/>
      <c r="S49" s="61"/>
      <c r="T49" s="61"/>
      <c r="U49" s="62"/>
    </row>
    <row r="50" spans="14:21" ht="12.75" x14ac:dyDescent="0.2">
      <c r="N50" s="74" t="s">
        <v>104</v>
      </c>
      <c r="O50" s="64"/>
      <c r="P50" s="64"/>
      <c r="Q50" s="64"/>
      <c r="R50" s="64"/>
      <c r="S50" s="64"/>
      <c r="T50" s="64"/>
      <c r="U50" s="65"/>
    </row>
    <row r="51" spans="14:21" ht="38.25" x14ac:dyDescent="0.2">
      <c r="N51" s="63"/>
      <c r="O51" s="66" t="s">
        <v>106</v>
      </c>
      <c r="P51" s="67" t="s">
        <v>105</v>
      </c>
      <c r="Q51" s="64"/>
      <c r="R51" s="66" t="s">
        <v>107</v>
      </c>
      <c r="S51" s="64" t="s">
        <v>108</v>
      </c>
      <c r="T51" s="64"/>
      <c r="U51" s="65"/>
    </row>
    <row r="52" spans="14:21" x14ac:dyDescent="0.2">
      <c r="N52" s="63"/>
      <c r="O52" s="68">
        <f>O32</f>
        <v>19.057340999999997</v>
      </c>
      <c r="P52" s="68">
        <f>P32/1000</f>
        <v>0.41</v>
      </c>
      <c r="Q52" s="64"/>
      <c r="R52" s="69">
        <f>O25</f>
        <v>22.795185</v>
      </c>
      <c r="S52" s="70">
        <f>P25/1000</f>
        <v>0.41499999999999998</v>
      </c>
      <c r="T52" s="64"/>
      <c r="U52" s="65"/>
    </row>
    <row r="53" spans="14:21" x14ac:dyDescent="0.2">
      <c r="N53" s="63"/>
      <c r="O53" s="68">
        <f t="shared" ref="O53:O62" si="4">O33</f>
        <v>40.776479999999999</v>
      </c>
      <c r="P53" s="68">
        <f t="shared" ref="P53:P62" si="5">P33/1000</f>
        <v>1.7</v>
      </c>
      <c r="Q53" s="64"/>
      <c r="R53" s="69">
        <f t="shared" ref="R53:R55" si="6">O26</f>
        <v>22.795185</v>
      </c>
      <c r="S53" s="70">
        <f t="shared" ref="S53:S55" si="7">P26/1000</f>
        <v>0.441</v>
      </c>
      <c r="T53" s="64"/>
      <c r="U53" s="65"/>
    </row>
    <row r="54" spans="14:21" x14ac:dyDescent="0.2">
      <c r="N54" s="63"/>
      <c r="O54" s="68">
        <f t="shared" si="4"/>
        <v>48.988409999999995</v>
      </c>
      <c r="P54" s="68">
        <f t="shared" si="5"/>
        <v>0.53</v>
      </c>
      <c r="Q54" s="64"/>
      <c r="R54" s="69">
        <f t="shared" si="6"/>
        <v>110.43629999999999</v>
      </c>
      <c r="S54" s="70">
        <f t="shared" si="7"/>
        <v>2.54</v>
      </c>
      <c r="T54" s="64"/>
      <c r="U54" s="65"/>
    </row>
    <row r="55" spans="14:21" x14ac:dyDescent="0.2">
      <c r="N55" s="63"/>
      <c r="O55" s="68">
        <f t="shared" si="4"/>
        <v>72.491519999999994</v>
      </c>
      <c r="P55" s="68">
        <f t="shared" si="5"/>
        <v>2.2999999999999998</v>
      </c>
      <c r="Q55" s="64"/>
      <c r="R55" s="69">
        <f t="shared" si="6"/>
        <v>110.43629999999999</v>
      </c>
      <c r="S55" s="70">
        <f t="shared" si="7"/>
        <v>2.028</v>
      </c>
      <c r="T55" s="64"/>
      <c r="U55" s="65"/>
    </row>
    <row r="56" spans="14:21" x14ac:dyDescent="0.2">
      <c r="N56" s="63"/>
      <c r="O56" s="68">
        <f t="shared" si="4"/>
        <v>73.341029999999989</v>
      </c>
      <c r="P56" s="68">
        <f t="shared" si="5"/>
        <v>3.2</v>
      </c>
      <c r="Q56" s="64"/>
      <c r="R56" s="64"/>
      <c r="S56" s="64"/>
      <c r="T56" s="64"/>
      <c r="U56" s="65"/>
    </row>
    <row r="57" spans="14:21" x14ac:dyDescent="0.2">
      <c r="N57" s="63"/>
      <c r="O57" s="68">
        <f t="shared" si="4"/>
        <v>144.69987</v>
      </c>
      <c r="P57" s="68">
        <f t="shared" si="5"/>
        <v>4.4000000000000004</v>
      </c>
      <c r="Q57" s="64"/>
      <c r="R57" s="64"/>
      <c r="S57" s="64"/>
      <c r="T57" s="64"/>
      <c r="U57" s="65"/>
    </row>
    <row r="58" spans="14:21" x14ac:dyDescent="0.2">
      <c r="N58" s="63"/>
      <c r="O58" s="68">
        <f t="shared" si="4"/>
        <v>144.69987</v>
      </c>
      <c r="P58" s="68">
        <f t="shared" si="5"/>
        <v>3.4</v>
      </c>
      <c r="Q58" s="64"/>
      <c r="R58" s="64"/>
      <c r="S58" s="64"/>
      <c r="T58" s="64"/>
      <c r="U58" s="65"/>
    </row>
    <row r="59" spans="14:21" x14ac:dyDescent="0.2">
      <c r="N59" s="63"/>
      <c r="O59" s="68">
        <f t="shared" si="4"/>
        <v>121.76309999999999</v>
      </c>
      <c r="P59" s="68">
        <f t="shared" si="5"/>
        <v>2.8</v>
      </c>
      <c r="Q59" s="64"/>
      <c r="R59" s="64"/>
      <c r="S59" s="64"/>
      <c r="T59" s="64"/>
      <c r="U59" s="65"/>
    </row>
    <row r="60" spans="14:21" x14ac:dyDescent="0.2">
      <c r="N60" s="63"/>
      <c r="O60" s="68">
        <f t="shared" si="4"/>
        <v>121.76309999999999</v>
      </c>
      <c r="P60" s="68">
        <f t="shared" si="5"/>
        <v>2.6</v>
      </c>
      <c r="Q60" s="64"/>
      <c r="R60" s="64"/>
      <c r="S60" s="64"/>
      <c r="T60" s="64"/>
      <c r="U60" s="65"/>
    </row>
    <row r="61" spans="14:21" x14ac:dyDescent="0.2">
      <c r="N61" s="63"/>
      <c r="O61" s="68">
        <f t="shared" si="4"/>
        <v>121.76309999999999</v>
      </c>
      <c r="P61" s="68">
        <f t="shared" si="5"/>
        <v>3</v>
      </c>
      <c r="Q61" s="64"/>
      <c r="R61" s="64"/>
      <c r="S61" s="64"/>
      <c r="T61" s="64"/>
      <c r="U61" s="65"/>
    </row>
    <row r="62" spans="14:21" x14ac:dyDescent="0.2">
      <c r="N62" s="63"/>
      <c r="O62" s="68">
        <f t="shared" si="4"/>
        <v>77.871749999999992</v>
      </c>
      <c r="P62" s="68">
        <f t="shared" si="5"/>
        <v>1</v>
      </c>
      <c r="Q62" s="64"/>
      <c r="R62" s="64"/>
      <c r="S62" s="64"/>
      <c r="T62" s="64"/>
      <c r="U62" s="65"/>
    </row>
    <row r="63" spans="14:21" x14ac:dyDescent="0.2">
      <c r="N63" s="63"/>
      <c r="O63" s="64"/>
      <c r="P63" s="64"/>
      <c r="Q63" s="64"/>
      <c r="R63" s="64"/>
      <c r="S63" s="64"/>
      <c r="T63" s="64"/>
      <c r="U63" s="65"/>
    </row>
    <row r="64" spans="14:21" ht="18.75" x14ac:dyDescent="0.3">
      <c r="N64" s="63"/>
      <c r="O64" s="42" t="s">
        <v>89</v>
      </c>
      <c r="P64" s="64"/>
      <c r="Q64" s="64"/>
      <c r="R64" s="64"/>
      <c r="S64" s="64"/>
      <c r="T64" s="64"/>
      <c r="U64" s="65"/>
    </row>
    <row r="65" spans="14:21" x14ac:dyDescent="0.2">
      <c r="N65" s="63"/>
      <c r="O65" s="64"/>
      <c r="P65" s="64"/>
      <c r="Q65" s="64"/>
      <c r="R65" s="64"/>
      <c r="S65" s="64"/>
      <c r="T65" s="64"/>
      <c r="U65" s="65"/>
    </row>
    <row r="66" spans="14:21" x14ac:dyDescent="0.2">
      <c r="N66" s="63"/>
      <c r="O66" s="64"/>
      <c r="P66" s="64"/>
      <c r="Q66" s="64"/>
      <c r="R66" s="64"/>
      <c r="S66" s="64"/>
      <c r="T66" s="64"/>
      <c r="U66" s="65"/>
    </row>
    <row r="67" spans="14:21" x14ac:dyDescent="0.2">
      <c r="N67" s="63"/>
      <c r="O67" s="64"/>
      <c r="P67" s="64"/>
      <c r="Q67" s="64"/>
      <c r="R67" s="64"/>
      <c r="S67" s="64"/>
      <c r="T67" s="64"/>
      <c r="U67" s="65"/>
    </row>
    <row r="68" spans="14:21" x14ac:dyDescent="0.2">
      <c r="N68" s="63"/>
      <c r="O68" s="64"/>
      <c r="P68" s="64"/>
      <c r="Q68" s="64"/>
      <c r="R68" s="64"/>
      <c r="S68" s="64"/>
      <c r="T68" s="64"/>
      <c r="U68" s="65"/>
    </row>
    <row r="69" spans="14:21" x14ac:dyDescent="0.2">
      <c r="N69" s="63"/>
      <c r="O69" s="64"/>
      <c r="P69" s="64"/>
      <c r="Q69" s="64"/>
      <c r="R69" s="64"/>
      <c r="S69" s="64"/>
      <c r="T69" s="64"/>
      <c r="U69" s="65"/>
    </row>
    <row r="70" spans="14:21" x14ac:dyDescent="0.2">
      <c r="N70" s="63"/>
      <c r="O70" s="64"/>
      <c r="P70" s="64"/>
      <c r="Q70" s="64"/>
      <c r="R70" s="64"/>
      <c r="S70" s="64"/>
      <c r="T70" s="64"/>
      <c r="U70" s="65"/>
    </row>
    <row r="71" spans="14:21" x14ac:dyDescent="0.2">
      <c r="N71" s="63"/>
      <c r="O71" s="64"/>
      <c r="P71" s="64"/>
      <c r="Q71" s="64"/>
      <c r="R71" s="64"/>
      <c r="S71" s="64"/>
      <c r="T71" s="64"/>
      <c r="U71" s="65"/>
    </row>
    <row r="72" spans="14:21" x14ac:dyDescent="0.2">
      <c r="N72" s="63"/>
      <c r="O72" s="64"/>
      <c r="P72" s="64"/>
      <c r="Q72" s="64"/>
      <c r="R72" s="64"/>
      <c r="S72" s="64"/>
      <c r="T72" s="64"/>
      <c r="U72" s="65"/>
    </row>
    <row r="73" spans="14:21" x14ac:dyDescent="0.2">
      <c r="N73" s="63"/>
      <c r="O73" s="64"/>
      <c r="P73" s="64"/>
      <c r="Q73" s="64"/>
      <c r="R73" s="64"/>
      <c r="S73" s="64"/>
      <c r="T73" s="64"/>
      <c r="U73" s="65"/>
    </row>
    <row r="74" spans="14:21" x14ac:dyDescent="0.2">
      <c r="N74" s="63"/>
      <c r="O74" s="64"/>
      <c r="P74" s="64"/>
      <c r="Q74" s="64"/>
      <c r="R74" s="64"/>
      <c r="S74" s="64"/>
      <c r="T74" s="64"/>
      <c r="U74" s="65"/>
    </row>
    <row r="75" spans="14:21" x14ac:dyDescent="0.2">
      <c r="N75" s="63"/>
      <c r="O75" s="64"/>
      <c r="P75" s="64"/>
      <c r="Q75" s="64"/>
      <c r="R75" s="64"/>
      <c r="S75" s="64"/>
      <c r="T75" s="64"/>
      <c r="U75" s="65"/>
    </row>
    <row r="76" spans="14:21" x14ac:dyDescent="0.2">
      <c r="N76" s="63"/>
      <c r="O76" s="64"/>
      <c r="P76" s="64"/>
      <c r="Q76" s="64"/>
      <c r="R76" s="64"/>
      <c r="S76" s="64"/>
      <c r="T76" s="64"/>
      <c r="U76" s="65"/>
    </row>
    <row r="77" spans="14:21" x14ac:dyDescent="0.2">
      <c r="N77" s="63"/>
      <c r="O77" s="64"/>
      <c r="P77" s="64"/>
      <c r="Q77" s="64"/>
      <c r="R77" s="64"/>
      <c r="S77" s="64"/>
      <c r="T77" s="64"/>
      <c r="U77" s="65"/>
    </row>
    <row r="78" spans="14:21" x14ac:dyDescent="0.2">
      <c r="N78" s="63"/>
      <c r="O78" s="64"/>
      <c r="P78" s="64"/>
      <c r="Q78" s="64"/>
      <c r="R78" s="64"/>
      <c r="S78" s="64"/>
      <c r="T78" s="64"/>
      <c r="U78" s="65"/>
    </row>
    <row r="79" spans="14:21" x14ac:dyDescent="0.2">
      <c r="N79" s="63"/>
      <c r="O79" s="64"/>
      <c r="P79" s="64"/>
      <c r="Q79" s="64"/>
      <c r="R79" s="64"/>
      <c r="S79" s="64"/>
      <c r="T79" s="64"/>
      <c r="U79" s="65"/>
    </row>
    <row r="80" spans="14:21" x14ac:dyDescent="0.2">
      <c r="N80" s="63"/>
      <c r="O80" s="64"/>
      <c r="P80" s="64"/>
      <c r="Q80" s="64"/>
      <c r="R80" s="64"/>
      <c r="S80" s="64"/>
      <c r="T80" s="64"/>
      <c r="U80" s="65"/>
    </row>
    <row r="81" spans="14:21" ht="12.75" thickBot="1" x14ac:dyDescent="0.25">
      <c r="N81" s="71"/>
      <c r="O81" s="72"/>
      <c r="P81" s="72"/>
      <c r="Q81" s="72"/>
      <c r="R81" s="72"/>
      <c r="S81" s="72"/>
      <c r="T81" s="72"/>
      <c r="U81" s="73"/>
    </row>
  </sheetData>
  <sheetProtection algorithmName="SHA-512" hashValue="hRZ7MWDMWd8xjUb2m4FjosQtEOW5gGEYtYtM84r81rTQFzS7TToO02saHPrmjzW6/49wds/k3eswTPGHo+C+ng==" saltValue="BRGKFt1kSrJUOuyBH9kI5w==" spinCount="100000" sheet="1" scenarios="1"/>
  <mergeCells count="1">
    <mergeCell ref="P1:V1"/>
  </mergeCells>
  <pageMargins left="0.7" right="0.7" top="0.75" bottom="0.75" header="0.3" footer="0.3"/>
  <pageSetup scale="20" orientation="landscape" r:id="rId1"/>
  <headerFooter>
    <oddFooter>&amp;L&amp;Z&amp;F &amp;R&amp;D &amp;T</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README</vt:lpstr>
      <vt:lpstr>Spring 2016 Data</vt:lpstr>
      <vt:lpstr>Silverton Comparisons</vt:lpstr>
      <vt:lpstr>Durango Comparisons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EPA/ORD GKM Release Study</dc:title>
  <dc:creator>mcytersk</dc:creator>
  <cp:keywords>Post event</cp:keywords>
  <cp:lastModifiedBy>K Sullivan</cp:lastModifiedBy>
  <cp:lastPrinted>2016-09-19T02:03:09Z</cp:lastPrinted>
  <dcterms:created xsi:type="dcterms:W3CDTF">2015-10-20T16:25:55Z</dcterms:created>
  <dcterms:modified xsi:type="dcterms:W3CDTF">2017-07-30T23:38:20Z</dcterms:modified>
  <cp:category>2016 Snowmelt</cp:category>
</cp:coreProperties>
</file>