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omments3.xml" ContentType="application/vnd.openxmlformats-officedocument.spreadsheetml.comment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ml.chartshapes+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ml.chartshapes+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ml.chartshapes+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2.xml" ContentType="application/vnd.openxmlformats-officedocument.drawingml.chartshapes+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omments4.xml" ContentType="application/vnd.openxmlformats-officedocument.spreadsheetml.comments+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codeName="ThisWorkbook"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9200" windowHeight="11415"/>
  </bookViews>
  <sheets>
    <sheet name="README" sheetId="2" r:id="rId1"/>
    <sheet name="Mass in Transport" sheetId="6" r:id="rId2"/>
    <sheet name="Particulate Load_KG" sheetId="1" r:id="rId3"/>
    <sheet name="Deposited Mass" sheetId="5" r:id="rId4"/>
    <sheet name="Bed Concentrations" sheetId="3" r:id="rId5"/>
    <sheet name="Water Concentration" sheetId="7" r:id="rId6"/>
  </sheets>
  <externalReferences>
    <externalReference r:id="rId7"/>
  </externalReferences>
  <definedNames>
    <definedName name="_Toc461570440" localSheetId="2">'Particulate Load_KG'!$F$42</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6" i="5" l="1"/>
  <c r="I97" i="5"/>
  <c r="H11" i="7" l="1"/>
  <c r="J11" i="7" s="1"/>
  <c r="G11" i="7"/>
  <c r="I11" i="7" s="1"/>
  <c r="H10" i="7"/>
  <c r="J10" i="7" s="1"/>
  <c r="G10" i="7"/>
  <c r="I10" i="7" s="1"/>
  <c r="H9" i="7"/>
  <c r="J9" i="7" s="1"/>
  <c r="G9" i="7"/>
  <c r="I9" i="7" s="1"/>
  <c r="J8" i="7"/>
  <c r="H8" i="7"/>
  <c r="G8" i="7"/>
  <c r="I8" i="7" s="1"/>
  <c r="J7" i="7"/>
  <c r="H7" i="7"/>
  <c r="G7" i="7"/>
  <c r="I7" i="7" s="1"/>
  <c r="J5" i="7"/>
  <c r="H5" i="7"/>
  <c r="G5" i="7"/>
  <c r="I5" i="7" s="1"/>
  <c r="M27" i="6" l="1"/>
  <c r="I27" i="6"/>
  <c r="I26" i="6"/>
  <c r="C26" i="6"/>
  <c r="J27" i="6" s="1"/>
  <c r="K27" i="6" s="1"/>
  <c r="I25" i="6"/>
  <c r="C25" i="6"/>
  <c r="I24" i="6"/>
  <c r="C24" i="6"/>
  <c r="J25" i="6" s="1"/>
  <c r="K25" i="6" s="1"/>
  <c r="L25" i="6" s="1"/>
  <c r="M25" i="6" s="1"/>
  <c r="I23" i="6"/>
  <c r="C23" i="6"/>
  <c r="I22" i="6"/>
  <c r="C22" i="6"/>
  <c r="J23" i="6" s="1"/>
  <c r="K23" i="6" s="1"/>
  <c r="L23" i="6" s="1"/>
  <c r="M23" i="6" s="1"/>
  <c r="I21" i="6"/>
  <c r="C21" i="6"/>
  <c r="C20" i="6"/>
  <c r="G15" i="6"/>
  <c r="G14" i="6"/>
  <c r="G13" i="6"/>
  <c r="G12" i="6"/>
  <c r="G11" i="6"/>
  <c r="G10" i="6"/>
  <c r="G9" i="6"/>
  <c r="G8" i="6"/>
  <c r="G7" i="6"/>
  <c r="G6" i="6"/>
  <c r="G5" i="6"/>
  <c r="G4" i="6"/>
  <c r="C213" i="5"/>
  <c r="G212" i="5"/>
  <c r="C212" i="5"/>
  <c r="C211" i="5"/>
  <c r="C210" i="5"/>
  <c r="C209" i="5"/>
  <c r="C208" i="5"/>
  <c r="C207" i="5"/>
  <c r="C206" i="5"/>
  <c r="C205" i="5"/>
  <c r="C204" i="5"/>
  <c r="I203" i="5"/>
  <c r="J203" i="5" s="1"/>
  <c r="C203" i="5"/>
  <c r="I202" i="5"/>
  <c r="J202" i="5" s="1"/>
  <c r="C202" i="5"/>
  <c r="I201" i="5"/>
  <c r="J201" i="5" s="1"/>
  <c r="C201" i="5"/>
  <c r="I200" i="5"/>
  <c r="J200" i="5" s="1"/>
  <c r="C200" i="5"/>
  <c r="I199" i="5"/>
  <c r="J199" i="5" s="1"/>
  <c r="C199" i="5"/>
  <c r="I198" i="5"/>
  <c r="J198" i="5" s="1"/>
  <c r="C198" i="5"/>
  <c r="I197" i="5"/>
  <c r="J197" i="5" s="1"/>
  <c r="C197" i="5"/>
  <c r="I196" i="5"/>
  <c r="J196" i="5" s="1"/>
  <c r="C196" i="5"/>
  <c r="I195" i="5"/>
  <c r="J195" i="5" s="1"/>
  <c r="C195" i="5"/>
  <c r="I194" i="5"/>
  <c r="J194" i="5" s="1"/>
  <c r="C194" i="5"/>
  <c r="I193" i="5"/>
  <c r="J193" i="5" s="1"/>
  <c r="C193" i="5"/>
  <c r="I192" i="5"/>
  <c r="J192" i="5" s="1"/>
  <c r="C192" i="5"/>
  <c r="I191" i="5"/>
  <c r="J191" i="5" s="1"/>
  <c r="C191" i="5"/>
  <c r="I190" i="5"/>
  <c r="J190" i="5" s="1"/>
  <c r="C190" i="5"/>
  <c r="I189" i="5"/>
  <c r="J189" i="5" s="1"/>
  <c r="C189" i="5"/>
  <c r="I188" i="5"/>
  <c r="J188" i="5" s="1"/>
  <c r="C188" i="5"/>
  <c r="I187" i="5"/>
  <c r="J187" i="5" s="1"/>
  <c r="C187" i="5"/>
  <c r="I186" i="5"/>
  <c r="J186" i="5" s="1"/>
  <c r="C186" i="5"/>
  <c r="I185" i="5"/>
  <c r="J185" i="5" s="1"/>
  <c r="C185" i="5"/>
  <c r="I184" i="5"/>
  <c r="J184" i="5" s="1"/>
  <c r="C184" i="5"/>
  <c r="I183" i="5"/>
  <c r="J183" i="5" s="1"/>
  <c r="C183" i="5"/>
  <c r="I182" i="5"/>
  <c r="J182" i="5" s="1"/>
  <c r="C182" i="5"/>
  <c r="I181" i="5"/>
  <c r="J181" i="5" s="1"/>
  <c r="C181" i="5"/>
  <c r="I180" i="5"/>
  <c r="J180" i="5" s="1"/>
  <c r="C180" i="5"/>
  <c r="I179" i="5"/>
  <c r="J179" i="5" s="1"/>
  <c r="C179" i="5"/>
  <c r="I178" i="5"/>
  <c r="J178" i="5" s="1"/>
  <c r="C178" i="5"/>
  <c r="I177" i="5"/>
  <c r="J177" i="5" s="1"/>
  <c r="C177" i="5"/>
  <c r="I176" i="5"/>
  <c r="J176" i="5" s="1"/>
  <c r="C176" i="5"/>
  <c r="I175" i="5"/>
  <c r="J175" i="5" s="1"/>
  <c r="C175" i="5"/>
  <c r="I174" i="5"/>
  <c r="J174" i="5" s="1"/>
  <c r="C174" i="5"/>
  <c r="I173" i="5"/>
  <c r="J173" i="5" s="1"/>
  <c r="H173" i="5"/>
  <c r="G173" i="5"/>
  <c r="C173" i="5"/>
  <c r="I172" i="5"/>
  <c r="J172" i="5" s="1"/>
  <c r="C172" i="5"/>
  <c r="I171" i="5"/>
  <c r="J171" i="5" s="1"/>
  <c r="C171" i="5"/>
  <c r="I170" i="5"/>
  <c r="J170" i="5" s="1"/>
  <c r="C170" i="5"/>
  <c r="I169" i="5"/>
  <c r="J169" i="5" s="1"/>
  <c r="C169" i="5"/>
  <c r="I168" i="5"/>
  <c r="J168" i="5" s="1"/>
  <c r="C168" i="5"/>
  <c r="I167" i="5"/>
  <c r="J167" i="5" s="1"/>
  <c r="C167" i="5"/>
  <c r="I166" i="5"/>
  <c r="J166" i="5" s="1"/>
  <c r="C166" i="5"/>
  <c r="I165" i="5"/>
  <c r="J165" i="5" s="1"/>
  <c r="C165" i="5"/>
  <c r="I164" i="5"/>
  <c r="J164" i="5" s="1"/>
  <c r="C164" i="5"/>
  <c r="I163" i="5"/>
  <c r="J163" i="5" s="1"/>
  <c r="C163" i="5"/>
  <c r="I162" i="5"/>
  <c r="J162" i="5" s="1"/>
  <c r="C162" i="5"/>
  <c r="I161" i="5"/>
  <c r="J161" i="5" s="1"/>
  <c r="H161" i="5"/>
  <c r="G161" i="5"/>
  <c r="C161" i="5"/>
  <c r="I160" i="5"/>
  <c r="J160" i="5" s="1"/>
  <c r="C160" i="5"/>
  <c r="I159" i="5"/>
  <c r="J159" i="5" s="1"/>
  <c r="C159" i="5"/>
  <c r="I158" i="5"/>
  <c r="J158" i="5" s="1"/>
  <c r="C158" i="5"/>
  <c r="I157" i="5"/>
  <c r="J157" i="5" s="1"/>
  <c r="C157" i="5"/>
  <c r="I156" i="5"/>
  <c r="J156" i="5" s="1"/>
  <c r="C156" i="5"/>
  <c r="I155" i="5"/>
  <c r="J155" i="5" s="1"/>
  <c r="C155" i="5"/>
  <c r="I154" i="5"/>
  <c r="J154" i="5" s="1"/>
  <c r="C154" i="5"/>
  <c r="I153" i="5"/>
  <c r="J153" i="5" s="1"/>
  <c r="C153" i="5"/>
  <c r="I152" i="5"/>
  <c r="J152" i="5" s="1"/>
  <c r="C152" i="5"/>
  <c r="I151" i="5"/>
  <c r="J151" i="5" s="1"/>
  <c r="C151" i="5"/>
  <c r="I150" i="5"/>
  <c r="J150" i="5" s="1"/>
  <c r="C150" i="5"/>
  <c r="I149" i="5"/>
  <c r="J149" i="5" s="1"/>
  <c r="C149" i="5"/>
  <c r="I148" i="5"/>
  <c r="J148" i="5" s="1"/>
  <c r="C148" i="5"/>
  <c r="I147" i="5"/>
  <c r="J147" i="5" s="1"/>
  <c r="C147" i="5"/>
  <c r="I146" i="5"/>
  <c r="J146" i="5" s="1"/>
  <c r="C146" i="5"/>
  <c r="I145" i="5"/>
  <c r="J145" i="5" s="1"/>
  <c r="C145" i="5"/>
  <c r="I144" i="5"/>
  <c r="J144" i="5" s="1"/>
  <c r="C144" i="5"/>
  <c r="I143" i="5"/>
  <c r="J143" i="5" s="1"/>
  <c r="C143" i="5"/>
  <c r="I142" i="5"/>
  <c r="J142" i="5" s="1"/>
  <c r="C142" i="5"/>
  <c r="I141" i="5"/>
  <c r="J141" i="5" s="1"/>
  <c r="C141" i="5"/>
  <c r="I140" i="5"/>
  <c r="J140" i="5" s="1"/>
  <c r="C140" i="5"/>
  <c r="I139" i="5"/>
  <c r="J139" i="5" s="1"/>
  <c r="C139" i="5"/>
  <c r="I138" i="5"/>
  <c r="J138" i="5" s="1"/>
  <c r="C138" i="5"/>
  <c r="I137" i="5"/>
  <c r="J137" i="5" s="1"/>
  <c r="C137" i="5"/>
  <c r="I136" i="5"/>
  <c r="J136" i="5" s="1"/>
  <c r="C136" i="5"/>
  <c r="I135" i="5"/>
  <c r="J135" i="5" s="1"/>
  <c r="C135" i="5"/>
  <c r="I134" i="5"/>
  <c r="J134" i="5" s="1"/>
  <c r="C134" i="5"/>
  <c r="I133" i="5"/>
  <c r="J133" i="5" s="1"/>
  <c r="H133" i="5"/>
  <c r="G133" i="5"/>
  <c r="C133" i="5"/>
  <c r="I132" i="5"/>
  <c r="J132" i="5" s="1"/>
  <c r="C132" i="5"/>
  <c r="I131" i="5"/>
  <c r="J131" i="5" s="1"/>
  <c r="C131" i="5"/>
  <c r="I130" i="5"/>
  <c r="J130" i="5" s="1"/>
  <c r="C130" i="5"/>
  <c r="I129" i="5"/>
  <c r="J129" i="5" s="1"/>
  <c r="C129" i="5"/>
  <c r="I128" i="5"/>
  <c r="J128" i="5" s="1"/>
  <c r="C128" i="5"/>
  <c r="I127" i="5"/>
  <c r="J127" i="5" s="1"/>
  <c r="C127" i="5"/>
  <c r="J126" i="5"/>
  <c r="I126" i="5"/>
  <c r="C126" i="5"/>
  <c r="I125" i="5"/>
  <c r="J125" i="5" s="1"/>
  <c r="C125" i="5"/>
  <c r="I124" i="5"/>
  <c r="J124" i="5" s="1"/>
  <c r="C124" i="5"/>
  <c r="I123" i="5"/>
  <c r="J123" i="5" s="1"/>
  <c r="C123" i="5"/>
  <c r="I122" i="5"/>
  <c r="J122" i="5" s="1"/>
  <c r="C122" i="5"/>
  <c r="I121" i="5"/>
  <c r="J121" i="5" s="1"/>
  <c r="C121" i="5"/>
  <c r="I120" i="5"/>
  <c r="J120" i="5" s="1"/>
  <c r="C120" i="5"/>
  <c r="I119" i="5"/>
  <c r="J119" i="5" s="1"/>
  <c r="C119" i="5"/>
  <c r="I118" i="5"/>
  <c r="J118" i="5" s="1"/>
  <c r="C118" i="5"/>
  <c r="I117" i="5"/>
  <c r="J117" i="5" s="1"/>
  <c r="C117" i="5"/>
  <c r="I116" i="5"/>
  <c r="J116" i="5" s="1"/>
  <c r="C116" i="5"/>
  <c r="I115" i="5"/>
  <c r="J115" i="5" s="1"/>
  <c r="C115" i="5"/>
  <c r="I114" i="5"/>
  <c r="J114" i="5" s="1"/>
  <c r="H114" i="5"/>
  <c r="G114" i="5"/>
  <c r="C114" i="5"/>
  <c r="I113" i="5"/>
  <c r="J113" i="5" s="1"/>
  <c r="C113" i="5"/>
  <c r="I112" i="5"/>
  <c r="J112" i="5" s="1"/>
  <c r="C112" i="5"/>
  <c r="I111" i="5"/>
  <c r="J111" i="5" s="1"/>
  <c r="C111" i="5"/>
  <c r="I110" i="5"/>
  <c r="J110" i="5" s="1"/>
  <c r="C110" i="5"/>
  <c r="I109" i="5"/>
  <c r="J109" i="5" s="1"/>
  <c r="C109" i="5"/>
  <c r="I108" i="5"/>
  <c r="J108" i="5" s="1"/>
  <c r="C108" i="5"/>
  <c r="I107" i="5"/>
  <c r="J107" i="5" s="1"/>
  <c r="C107" i="5"/>
  <c r="I106" i="5"/>
  <c r="J106" i="5" s="1"/>
  <c r="C106" i="5"/>
  <c r="I105" i="5"/>
  <c r="J105" i="5" s="1"/>
  <c r="C105" i="5"/>
  <c r="I104" i="5"/>
  <c r="J104" i="5" s="1"/>
  <c r="C104" i="5"/>
  <c r="I103" i="5"/>
  <c r="J103" i="5" s="1"/>
  <c r="C103" i="5"/>
  <c r="I102" i="5"/>
  <c r="J102" i="5" s="1"/>
  <c r="C102" i="5"/>
  <c r="I101" i="5"/>
  <c r="J101" i="5" s="1"/>
  <c r="C101" i="5"/>
  <c r="I100" i="5"/>
  <c r="J100" i="5" s="1"/>
  <c r="C100" i="5"/>
  <c r="I99" i="5"/>
  <c r="J99" i="5" s="1"/>
  <c r="C99" i="5"/>
  <c r="I98" i="5"/>
  <c r="J98" i="5" s="1"/>
  <c r="C98" i="5"/>
  <c r="J97" i="5"/>
  <c r="C97" i="5"/>
  <c r="J96" i="5"/>
  <c r="H96" i="5"/>
  <c r="G96" i="5"/>
  <c r="C96" i="5"/>
  <c r="I95" i="5"/>
  <c r="J95" i="5" s="1"/>
  <c r="C95" i="5"/>
  <c r="I94" i="5"/>
  <c r="J94" i="5" s="1"/>
  <c r="H94" i="5"/>
  <c r="G94" i="5"/>
  <c r="C94" i="5"/>
  <c r="I93" i="5"/>
  <c r="J93" i="5" s="1"/>
  <c r="C93" i="5"/>
  <c r="I92" i="5"/>
  <c r="J92" i="5" s="1"/>
  <c r="C92" i="5"/>
  <c r="I91" i="5"/>
  <c r="J91" i="5" s="1"/>
  <c r="C91" i="5"/>
  <c r="I90" i="5"/>
  <c r="J90" i="5" s="1"/>
  <c r="C90" i="5"/>
  <c r="I89" i="5"/>
  <c r="J89" i="5" s="1"/>
  <c r="C89" i="5"/>
  <c r="I88" i="5"/>
  <c r="J88" i="5" s="1"/>
  <c r="C88" i="5"/>
  <c r="I87" i="5"/>
  <c r="J87" i="5" s="1"/>
  <c r="C87" i="5"/>
  <c r="I86" i="5"/>
  <c r="J86" i="5" s="1"/>
  <c r="C86" i="5"/>
  <c r="I85" i="5"/>
  <c r="J85" i="5" s="1"/>
  <c r="C85" i="5"/>
  <c r="I84" i="5"/>
  <c r="J84" i="5" s="1"/>
  <c r="C84" i="5"/>
  <c r="I83" i="5"/>
  <c r="J83" i="5" s="1"/>
  <c r="C83" i="5"/>
  <c r="I82" i="5"/>
  <c r="J82" i="5" s="1"/>
  <c r="C82" i="5"/>
  <c r="I81" i="5"/>
  <c r="J81" i="5" s="1"/>
  <c r="H81" i="5"/>
  <c r="G81" i="5"/>
  <c r="C81" i="5"/>
  <c r="I80" i="5"/>
  <c r="J80" i="5" s="1"/>
  <c r="C80" i="5"/>
  <c r="I79" i="5"/>
  <c r="J79" i="5" s="1"/>
  <c r="C79" i="5"/>
  <c r="I78" i="5"/>
  <c r="J78" i="5" s="1"/>
  <c r="C78" i="5"/>
  <c r="I77" i="5"/>
  <c r="J77" i="5" s="1"/>
  <c r="C77" i="5"/>
  <c r="I76" i="5"/>
  <c r="J76" i="5" s="1"/>
  <c r="C76" i="5"/>
  <c r="I75" i="5"/>
  <c r="J75" i="5" s="1"/>
  <c r="C75" i="5"/>
  <c r="I74" i="5"/>
  <c r="J74" i="5" s="1"/>
  <c r="C74" i="5"/>
  <c r="I73" i="5"/>
  <c r="J73" i="5" s="1"/>
  <c r="C73" i="5"/>
  <c r="I72" i="5"/>
  <c r="J72" i="5" s="1"/>
  <c r="C72" i="5"/>
  <c r="I71" i="5"/>
  <c r="J71" i="5" s="1"/>
  <c r="C71" i="5"/>
  <c r="I70" i="5"/>
  <c r="J70" i="5" s="1"/>
  <c r="C70" i="5"/>
  <c r="I69" i="5"/>
  <c r="J69" i="5" s="1"/>
  <c r="C69" i="5"/>
  <c r="I68" i="5"/>
  <c r="J68" i="5" s="1"/>
  <c r="C68" i="5"/>
  <c r="I67" i="5"/>
  <c r="J67" i="5" s="1"/>
  <c r="C67" i="5"/>
  <c r="I66" i="5"/>
  <c r="J66" i="5" s="1"/>
  <c r="C66" i="5"/>
  <c r="I65" i="5"/>
  <c r="J65" i="5" s="1"/>
  <c r="H65" i="5"/>
  <c r="G65" i="5"/>
  <c r="C65" i="5"/>
  <c r="I64" i="5"/>
  <c r="J64" i="5" s="1"/>
  <c r="C64" i="5"/>
  <c r="I63" i="5"/>
  <c r="J63" i="5" s="1"/>
  <c r="C63" i="5"/>
  <c r="I62" i="5"/>
  <c r="J62" i="5" s="1"/>
  <c r="C62" i="5"/>
  <c r="I61" i="5"/>
  <c r="J61" i="5" s="1"/>
  <c r="C61" i="5"/>
  <c r="I60" i="5"/>
  <c r="J60" i="5" s="1"/>
  <c r="C60" i="5"/>
  <c r="I59" i="5"/>
  <c r="J59" i="5" s="1"/>
  <c r="C59" i="5"/>
  <c r="I58" i="5"/>
  <c r="J58" i="5" s="1"/>
  <c r="C58" i="5"/>
  <c r="I57" i="5"/>
  <c r="J57" i="5" s="1"/>
  <c r="C57" i="5"/>
  <c r="I56" i="5"/>
  <c r="J56" i="5" s="1"/>
  <c r="C56" i="5"/>
  <c r="I55" i="5"/>
  <c r="J55" i="5" s="1"/>
  <c r="C55" i="5"/>
  <c r="I54" i="5"/>
  <c r="J54" i="5" s="1"/>
  <c r="C54" i="5"/>
  <c r="I53" i="5"/>
  <c r="J53" i="5" s="1"/>
  <c r="C53" i="5"/>
  <c r="I52" i="5"/>
  <c r="J52" i="5" s="1"/>
  <c r="C52" i="5"/>
  <c r="I51" i="5"/>
  <c r="J51" i="5" s="1"/>
  <c r="C51" i="5"/>
  <c r="I50" i="5"/>
  <c r="J50" i="5" s="1"/>
  <c r="C50" i="5"/>
  <c r="I49" i="5"/>
  <c r="J49" i="5" s="1"/>
  <c r="C49" i="5"/>
  <c r="I48" i="5"/>
  <c r="J48" i="5" s="1"/>
  <c r="C48" i="5"/>
  <c r="I47" i="5"/>
  <c r="J47" i="5" s="1"/>
  <c r="H47" i="5"/>
  <c r="G47" i="5"/>
  <c r="C47" i="5"/>
  <c r="I46" i="5"/>
  <c r="J46" i="5" s="1"/>
  <c r="C46" i="5"/>
  <c r="I45" i="5"/>
  <c r="J45" i="5" s="1"/>
  <c r="C45" i="5"/>
  <c r="I44" i="5"/>
  <c r="J44" i="5" s="1"/>
  <c r="C44" i="5"/>
  <c r="I43" i="5"/>
  <c r="J43" i="5" s="1"/>
  <c r="C43" i="5"/>
  <c r="I42" i="5"/>
  <c r="J42" i="5" s="1"/>
  <c r="C42" i="5"/>
  <c r="I41" i="5"/>
  <c r="J41" i="5" s="1"/>
  <c r="C41" i="5"/>
  <c r="I40" i="5"/>
  <c r="J40" i="5" s="1"/>
  <c r="C40" i="5"/>
  <c r="I39" i="5"/>
  <c r="J39" i="5" s="1"/>
  <c r="C39" i="5"/>
  <c r="I38" i="5"/>
  <c r="J38" i="5" s="1"/>
  <c r="C38" i="5"/>
  <c r="I37" i="5"/>
  <c r="J37" i="5" s="1"/>
  <c r="C37" i="5"/>
  <c r="I36" i="5"/>
  <c r="J36" i="5" s="1"/>
  <c r="C36" i="5"/>
  <c r="I35" i="5"/>
  <c r="J35" i="5" s="1"/>
  <c r="C35" i="5"/>
  <c r="I34" i="5"/>
  <c r="J34" i="5" s="1"/>
  <c r="C34" i="5"/>
  <c r="I33" i="5"/>
  <c r="J33" i="5" s="1"/>
  <c r="C33" i="5"/>
  <c r="I32" i="5"/>
  <c r="J32" i="5" s="1"/>
  <c r="C32" i="5"/>
  <c r="I31" i="5"/>
  <c r="J31" i="5" s="1"/>
  <c r="H31" i="5"/>
  <c r="G31" i="5"/>
  <c r="C31" i="5"/>
  <c r="I30" i="5"/>
  <c r="J30" i="5" s="1"/>
  <c r="C30" i="5"/>
  <c r="I29" i="5"/>
  <c r="J29" i="5" s="1"/>
  <c r="C29" i="5"/>
  <c r="I28" i="5"/>
  <c r="J28" i="5" s="1"/>
  <c r="C28" i="5"/>
  <c r="I27" i="5"/>
  <c r="J27" i="5" s="1"/>
  <c r="C27" i="5"/>
  <c r="I26" i="5"/>
  <c r="J26" i="5" s="1"/>
  <c r="C26" i="5"/>
  <c r="I25" i="5"/>
  <c r="J25" i="5" s="1"/>
  <c r="C25" i="5"/>
  <c r="I24" i="5"/>
  <c r="J24" i="5" s="1"/>
  <c r="C24" i="5"/>
  <c r="I23" i="5"/>
  <c r="J23" i="5" s="1"/>
  <c r="C23" i="5"/>
  <c r="I22" i="5"/>
  <c r="J22" i="5" s="1"/>
  <c r="C22" i="5"/>
  <c r="I21" i="5"/>
  <c r="J21" i="5" s="1"/>
  <c r="C21" i="5"/>
  <c r="I20" i="5"/>
  <c r="J20" i="5" s="1"/>
  <c r="C20" i="5"/>
  <c r="I19" i="5"/>
  <c r="J19" i="5" s="1"/>
  <c r="C19" i="5"/>
  <c r="I18" i="5"/>
  <c r="J18" i="5" s="1"/>
  <c r="C18" i="5"/>
  <c r="Z17" i="5"/>
  <c r="I17" i="5"/>
  <c r="J17" i="5" s="1"/>
  <c r="C17" i="5"/>
  <c r="AA16" i="5"/>
  <c r="Z16" i="5"/>
  <c r="I16" i="5"/>
  <c r="J16" i="5" s="1"/>
  <c r="C16" i="5"/>
  <c r="AA15" i="5"/>
  <c r="Z15" i="5"/>
  <c r="I15" i="5"/>
  <c r="J15" i="5" s="1"/>
  <c r="C15" i="5"/>
  <c r="AA14" i="5"/>
  <c r="Z14" i="5"/>
  <c r="I14" i="5"/>
  <c r="J14" i="5" s="1"/>
  <c r="C14" i="5"/>
  <c r="AA13" i="5"/>
  <c r="Z13" i="5"/>
  <c r="I13" i="5"/>
  <c r="J13" i="5" s="1"/>
  <c r="C13" i="5"/>
  <c r="AA12" i="5"/>
  <c r="Z12" i="5"/>
  <c r="I12" i="5"/>
  <c r="J12" i="5" s="1"/>
  <c r="C12" i="5"/>
  <c r="AA11" i="5"/>
  <c r="Z11" i="5"/>
  <c r="I11" i="5"/>
  <c r="J11" i="5" s="1"/>
  <c r="C11" i="5"/>
  <c r="AA10" i="5"/>
  <c r="Z10" i="5"/>
  <c r="I10" i="5"/>
  <c r="J10" i="5" s="1"/>
  <c r="C10" i="5"/>
  <c r="AA9" i="5"/>
  <c r="Z9" i="5"/>
  <c r="I9" i="5"/>
  <c r="J9" i="5" s="1"/>
  <c r="C9" i="5"/>
  <c r="AA8" i="5"/>
  <c r="Z8" i="5"/>
  <c r="I8" i="5"/>
  <c r="J8" i="5" s="1"/>
  <c r="C8" i="5"/>
  <c r="AA7" i="5"/>
  <c r="Z7" i="5"/>
  <c r="I7" i="5"/>
  <c r="J7" i="5" s="1"/>
  <c r="C7" i="5"/>
  <c r="AA6" i="5"/>
  <c r="AD6" i="5" s="1"/>
  <c r="Z6" i="5"/>
  <c r="AC6" i="5" s="1"/>
  <c r="AC7" i="5" s="1"/>
  <c r="I6" i="5"/>
  <c r="J6" i="5" s="1"/>
  <c r="H6" i="5"/>
  <c r="G6" i="5"/>
  <c r="C6" i="5"/>
  <c r="I5" i="5"/>
  <c r="C5" i="5"/>
  <c r="C4" i="5"/>
  <c r="D204" i="5" l="1"/>
  <c r="D205" i="5" s="1"/>
  <c r="AD7" i="5"/>
  <c r="AA21" i="5"/>
  <c r="D206" i="5"/>
  <c r="D207" i="5" s="1"/>
  <c r="D208" i="5" s="1"/>
  <c r="D209" i="5" s="1"/>
  <c r="D210" i="5" s="1"/>
  <c r="D211" i="5" s="1"/>
  <c r="D212" i="5" s="1"/>
  <c r="J21" i="6"/>
  <c r="K21" i="6" s="1"/>
  <c r="L21" i="6" s="1"/>
  <c r="M21" i="6" s="1"/>
  <c r="J24" i="6"/>
  <c r="K24" i="6" s="1"/>
  <c r="L24" i="6" s="1"/>
  <c r="M24" i="6" s="1"/>
  <c r="J26" i="6"/>
  <c r="K26" i="6" s="1"/>
  <c r="L26" i="6" s="1"/>
  <c r="M26" i="6" s="1"/>
  <c r="J22" i="6"/>
  <c r="K22" i="6" s="1"/>
  <c r="L22" i="6" s="1"/>
  <c r="M22" i="6" s="1"/>
  <c r="AC8" i="5"/>
  <c r="AC9" i="5" s="1"/>
  <c r="AC10" i="5" s="1"/>
  <c r="AC11" i="5" s="1"/>
  <c r="AC12" i="5" s="1"/>
  <c r="AC13" i="5" s="1"/>
  <c r="AC14" i="5" s="1"/>
  <c r="AC15" i="5" s="1"/>
  <c r="AC16" i="5" s="1"/>
  <c r="AC17" i="5" s="1"/>
  <c r="K5" i="5"/>
  <c r="K6" i="5" s="1"/>
  <c r="K7" i="5" s="1"/>
  <c r="K8" i="5" s="1"/>
  <c r="K9" i="5" s="1"/>
  <c r="K10" i="5" s="1"/>
  <c r="K11" i="5" s="1"/>
  <c r="K12" i="5" s="1"/>
  <c r="K13" i="5" s="1"/>
  <c r="K14" i="5" s="1"/>
  <c r="K15" i="5" s="1"/>
  <c r="K16" i="5" s="1"/>
  <c r="K17" i="5" s="1"/>
  <c r="K18" i="5" s="1"/>
  <c r="K19" i="5" s="1"/>
  <c r="K20" i="5" s="1"/>
  <c r="K21" i="5" s="1"/>
  <c r="K22" i="5" s="1"/>
  <c r="K23" i="5" s="1"/>
  <c r="K24" i="5" s="1"/>
  <c r="K25" i="5" s="1"/>
  <c r="K26" i="5" s="1"/>
  <c r="K27" i="5" s="1"/>
  <c r="K28" i="5" s="1"/>
  <c r="K29" i="5" s="1"/>
  <c r="K30" i="5" s="1"/>
  <c r="K31" i="5" s="1"/>
  <c r="K32" i="5" s="1"/>
  <c r="K33" i="5" s="1"/>
  <c r="K34" i="5" s="1"/>
  <c r="K35" i="5" s="1"/>
  <c r="K36" i="5" s="1"/>
  <c r="K37" i="5" s="1"/>
  <c r="K38" i="5" s="1"/>
  <c r="K39" i="5" s="1"/>
  <c r="K40" i="5" s="1"/>
  <c r="K41" i="5" s="1"/>
  <c r="K42" i="5" s="1"/>
  <c r="K43" i="5" s="1"/>
  <c r="K44" i="5" s="1"/>
  <c r="K45" i="5" s="1"/>
  <c r="K46" i="5" s="1"/>
  <c r="K47" i="5" s="1"/>
  <c r="K48" i="5" s="1"/>
  <c r="K49" i="5" s="1"/>
  <c r="K50" i="5" s="1"/>
  <c r="K51" i="5" s="1"/>
  <c r="K52" i="5" s="1"/>
  <c r="K53" i="5" s="1"/>
  <c r="K54" i="5" s="1"/>
  <c r="K55" i="5" s="1"/>
  <c r="K56" i="5" s="1"/>
  <c r="K57" i="5" s="1"/>
  <c r="K58" i="5" s="1"/>
  <c r="K59" i="5" s="1"/>
  <c r="K60" i="5" s="1"/>
  <c r="K61" i="5" s="1"/>
  <c r="K62" i="5" s="1"/>
  <c r="K63" i="5" s="1"/>
  <c r="K64" i="5" s="1"/>
  <c r="K65" i="5" s="1"/>
  <c r="K66" i="5" s="1"/>
  <c r="K67" i="5" s="1"/>
  <c r="K68" i="5" s="1"/>
  <c r="K69" i="5" s="1"/>
  <c r="K70" i="5" s="1"/>
  <c r="K71" i="5" s="1"/>
  <c r="K72" i="5" s="1"/>
  <c r="K73" i="5" s="1"/>
  <c r="K74" i="5" s="1"/>
  <c r="K75" i="5" s="1"/>
  <c r="K76" i="5" s="1"/>
  <c r="K77" i="5" s="1"/>
  <c r="K78" i="5" s="1"/>
  <c r="K79" i="5" s="1"/>
  <c r="K80" i="5" s="1"/>
  <c r="K81" i="5" s="1"/>
  <c r="K82" i="5" s="1"/>
  <c r="K83" i="5" s="1"/>
  <c r="K84" i="5" s="1"/>
  <c r="K85" i="5" s="1"/>
  <c r="K86" i="5" s="1"/>
  <c r="K87" i="5" s="1"/>
  <c r="K88" i="5" s="1"/>
  <c r="K89" i="5" s="1"/>
  <c r="K90" i="5" s="1"/>
  <c r="K91" i="5" s="1"/>
  <c r="K92" i="5" s="1"/>
  <c r="K93" i="5" s="1"/>
  <c r="K94" i="5" s="1"/>
  <c r="K95" i="5" s="1"/>
  <c r="K96" i="5" s="1"/>
  <c r="K97" i="5" s="1"/>
  <c r="K98" i="5" s="1"/>
  <c r="K99" i="5" s="1"/>
  <c r="K100" i="5" s="1"/>
  <c r="K101" i="5" s="1"/>
  <c r="K102" i="5" s="1"/>
  <c r="K103" i="5" s="1"/>
  <c r="K104" i="5" s="1"/>
  <c r="K105" i="5" s="1"/>
  <c r="K106" i="5" s="1"/>
  <c r="K107" i="5" s="1"/>
  <c r="K108" i="5" s="1"/>
  <c r="K109" i="5" s="1"/>
  <c r="K110" i="5" s="1"/>
  <c r="K111" i="5" s="1"/>
  <c r="K112" i="5" s="1"/>
  <c r="K113" i="5" s="1"/>
  <c r="K114" i="5" s="1"/>
  <c r="K115" i="5" s="1"/>
  <c r="K116" i="5" s="1"/>
  <c r="K117" i="5" s="1"/>
  <c r="K118" i="5" s="1"/>
  <c r="K119" i="5" s="1"/>
  <c r="K120" i="5" s="1"/>
  <c r="K121" i="5" s="1"/>
  <c r="K122" i="5" s="1"/>
  <c r="K123" i="5" s="1"/>
  <c r="K124" i="5" s="1"/>
  <c r="K125" i="5" s="1"/>
  <c r="K126" i="5" s="1"/>
  <c r="K127" i="5" s="1"/>
  <c r="K128" i="5" s="1"/>
  <c r="K129" i="5" s="1"/>
  <c r="K130" i="5" s="1"/>
  <c r="K131" i="5" s="1"/>
  <c r="K132" i="5" s="1"/>
  <c r="K133" i="5" s="1"/>
  <c r="K134" i="5" s="1"/>
  <c r="K135" i="5" s="1"/>
  <c r="K136" i="5" s="1"/>
  <c r="K137" i="5" s="1"/>
  <c r="K138" i="5" s="1"/>
  <c r="K139" i="5" s="1"/>
  <c r="K140" i="5" s="1"/>
  <c r="K141" i="5" s="1"/>
  <c r="K142" i="5" s="1"/>
  <c r="K143" i="5" s="1"/>
  <c r="K144" i="5" s="1"/>
  <c r="K145" i="5" s="1"/>
  <c r="K146" i="5" s="1"/>
  <c r="K147" i="5" s="1"/>
  <c r="K148" i="5" s="1"/>
  <c r="K149" i="5" s="1"/>
  <c r="K150" i="5" s="1"/>
  <c r="K151" i="5" s="1"/>
  <c r="K152" i="5" s="1"/>
  <c r="K153" i="5" s="1"/>
  <c r="K154" i="5" s="1"/>
  <c r="K155" i="5" s="1"/>
  <c r="K156" i="5" s="1"/>
  <c r="K157" i="5" s="1"/>
  <c r="K158" i="5" s="1"/>
  <c r="K159" i="5" s="1"/>
  <c r="K160" i="5" s="1"/>
  <c r="K161" i="5" s="1"/>
  <c r="K162" i="5" s="1"/>
  <c r="K163" i="5" s="1"/>
  <c r="K164" i="5" s="1"/>
  <c r="K165" i="5" s="1"/>
  <c r="K166" i="5" s="1"/>
  <c r="K167" i="5" s="1"/>
  <c r="K168" i="5" s="1"/>
  <c r="K169" i="5" s="1"/>
  <c r="K170" i="5" s="1"/>
  <c r="K171" i="5" s="1"/>
  <c r="K172" i="5" s="1"/>
  <c r="K173" i="5" s="1"/>
  <c r="K174" i="5" s="1"/>
  <c r="K175" i="5" s="1"/>
  <c r="K176" i="5" s="1"/>
  <c r="K177" i="5" s="1"/>
  <c r="K178" i="5" s="1"/>
  <c r="K179" i="5" s="1"/>
  <c r="K180" i="5" s="1"/>
  <c r="K181" i="5" s="1"/>
  <c r="K182" i="5" s="1"/>
  <c r="K183" i="5" s="1"/>
  <c r="K184" i="5" s="1"/>
  <c r="K185" i="5" s="1"/>
  <c r="K186" i="5" s="1"/>
  <c r="K187" i="5" s="1"/>
  <c r="K188" i="5" s="1"/>
  <c r="K189" i="5" s="1"/>
  <c r="K190" i="5" s="1"/>
  <c r="K191" i="5" s="1"/>
  <c r="K192" i="5" s="1"/>
  <c r="K193" i="5" s="1"/>
  <c r="K194" i="5" s="1"/>
  <c r="K195" i="5" s="1"/>
  <c r="K196" i="5" s="1"/>
  <c r="K197" i="5" s="1"/>
  <c r="K198" i="5" s="1"/>
  <c r="K199" i="5" s="1"/>
  <c r="K200" i="5" s="1"/>
  <c r="K201" i="5" s="1"/>
  <c r="K202" i="5" s="1"/>
  <c r="K203" i="5" s="1"/>
  <c r="J5" i="5"/>
  <c r="Z21" i="5"/>
  <c r="Z19" i="5"/>
  <c r="AD8" i="5"/>
  <c r="AD9" i="5" s="1"/>
  <c r="AD10" i="5" s="1"/>
  <c r="AD11" i="5" s="1"/>
  <c r="AD12" i="5" s="1"/>
  <c r="AD13" i="5" s="1"/>
  <c r="AD14" i="5" s="1"/>
  <c r="AD15" i="5" s="1"/>
  <c r="AD16" i="5" s="1"/>
  <c r="H58" i="5"/>
  <c r="Y17" i="5" l="1"/>
  <c r="AA17" i="5" s="1"/>
  <c r="AA19" i="5" s="1"/>
  <c r="D213" i="5"/>
  <c r="AD17" i="5"/>
  <c r="C3" i="1" l="1"/>
  <c r="C4" i="1"/>
  <c r="C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D203" i="1" l="1"/>
  <c r="D204" i="1" s="1"/>
  <c r="D205" i="1" s="1"/>
  <c r="D206" i="1" s="1"/>
  <c r="D207" i="1" s="1"/>
  <c r="D208" i="1" s="1"/>
  <c r="D209" i="1" s="1"/>
  <c r="D210" i="1" s="1"/>
  <c r="D211" i="1" s="1"/>
  <c r="D212" i="1" s="1"/>
  <c r="G6" i="7" l="1"/>
  <c r="I6" i="7" s="1"/>
  <c r="H6" i="7"/>
  <c r="J6" i="7" s="1"/>
</calcChain>
</file>

<file path=xl/comments1.xml><?xml version="1.0" encoding="utf-8"?>
<comments xmlns="http://schemas.openxmlformats.org/spreadsheetml/2006/main">
  <authors>
    <author>K Sullivan</author>
  </authors>
  <commentList>
    <comment ref="D6" authorId="0" shapeId="0">
      <text>
        <r>
          <rPr>
            <b/>
            <sz val="9"/>
            <color indexed="81"/>
            <rFont val="Tahoma"/>
            <family val="2"/>
          </rPr>
          <t>Note:   When preparing public distribution file and checking with original WASP output file, load for this segment should be 218,925. Was 213,192 in Final Report figure.  Other numbers match. Must be typo.</t>
        </r>
        <r>
          <rPr>
            <sz val="9"/>
            <color indexed="81"/>
            <rFont val="Tahoma"/>
            <family val="2"/>
          </rPr>
          <t xml:space="preserve">
</t>
        </r>
      </text>
    </comment>
  </commentList>
</comments>
</file>

<file path=xl/comments2.xml><?xml version="1.0" encoding="utf-8"?>
<comments xmlns="http://schemas.openxmlformats.org/spreadsheetml/2006/main">
  <authors>
    <author>K Sullivan</author>
  </authors>
  <commentList>
    <comment ref="I5" authorId="0" shapeId="0">
      <text>
        <r>
          <rPr>
            <b/>
            <sz val="9"/>
            <color indexed="81"/>
            <rFont val="Tahoma"/>
            <family val="2"/>
          </rPr>
          <t>Note:</t>
        </r>
        <r>
          <rPr>
            <sz val="9"/>
            <color indexed="81"/>
            <rFont val="Tahoma"/>
            <family val="2"/>
          </rPr>
          <t xml:space="preserve">
Uses project derived Q</t>
        </r>
      </text>
    </comment>
  </commentList>
</comments>
</file>

<file path=xl/comments3.xml><?xml version="1.0" encoding="utf-8"?>
<comments xmlns="http://schemas.openxmlformats.org/spreadsheetml/2006/main">
  <authors>
    <author>K Sullivan</author>
  </authors>
  <commentList>
    <comment ref="N6" authorId="0" shapeId="0">
      <text>
        <r>
          <rPr>
            <b/>
            <sz val="9"/>
            <color indexed="81"/>
            <rFont val="Tahoma"/>
            <family val="2"/>
          </rPr>
          <t>Note:</t>
        </r>
        <r>
          <rPr>
            <sz val="9"/>
            <color indexed="81"/>
            <rFont val="Tahoma"/>
            <family val="2"/>
          </rPr>
          <t xml:space="preserve">
Uses project derived Q</t>
        </r>
      </text>
    </comment>
    <comment ref="Y7" authorId="0" shapeId="0">
      <text>
        <r>
          <rPr>
            <b/>
            <sz val="9"/>
            <color indexed="81"/>
            <rFont val="Tahoma"/>
            <family val="2"/>
          </rPr>
          <t>Note:   When preparing public distribution file and checking with original WASP output file, load for this segment should be 218,925. Was 213,192 in Final Report figure.  Other numbers match. Must be typo.</t>
        </r>
        <r>
          <rPr>
            <sz val="9"/>
            <color indexed="81"/>
            <rFont val="Tahoma"/>
            <family val="2"/>
          </rPr>
          <t xml:space="preserve">
</t>
        </r>
      </text>
    </comment>
  </commentList>
</comments>
</file>

<file path=xl/comments4.xml><?xml version="1.0" encoding="utf-8"?>
<comments xmlns="http://schemas.openxmlformats.org/spreadsheetml/2006/main">
  <authors>
    <author>K Sullivan</author>
  </authors>
  <commentList>
    <comment ref="A5" authorId="0" shapeId="0">
      <text>
        <r>
          <rPr>
            <b/>
            <sz val="9"/>
            <color indexed="81"/>
            <rFont val="Tahoma"/>
            <family val="2"/>
          </rPr>
          <t>Note:
Empirical model estimates peak at RK 12.5 where USGS gage is located.  WASP estimates peak at confluence of Cement and Animas at about RK 14.4, accounted for some of the difference in peak concentrations.  Both models are initialized at the same concentration.</t>
        </r>
      </text>
    </comment>
  </commentList>
</comments>
</file>

<file path=xl/sharedStrings.xml><?xml version="1.0" encoding="utf-8"?>
<sst xmlns="http://schemas.openxmlformats.org/spreadsheetml/2006/main" count="267" uniqueCount="187">
  <si>
    <t>Segment</t>
  </si>
  <si>
    <t>Gold King Mine at Release Site</t>
  </si>
  <si>
    <t>Cement Creek  RK 12.5</t>
  </si>
  <si>
    <t>Animas at Silverton  RK 16</t>
  </si>
  <si>
    <t>Animas at Baker's Bridge  RK 64</t>
  </si>
  <si>
    <t>Animas at Durango  RK 95</t>
  </si>
  <si>
    <t>Animas at So. Ute NAR06 RK132</t>
  </si>
  <si>
    <t>Animas at Aztec  RK 163</t>
  </si>
  <si>
    <t>Animas at Farmington  RK 190</t>
  </si>
  <si>
    <t>San Juan at Farmington  RK 196</t>
  </si>
  <si>
    <t>San Juan at Shiprock  RK 246</t>
  </si>
  <si>
    <t>San Juan at 4-Corners  RK 296</t>
  </si>
  <si>
    <t>San Juan at Bluff, Sand Island RK 377</t>
  </si>
  <si>
    <t xml:space="preserve">  San Juan at Mexican Hat  RK 421</t>
  </si>
  <si>
    <t>All Metals Mass (kg)</t>
  </si>
  <si>
    <t>Plume Major Cations (kg)</t>
  </si>
  <si>
    <t>Total Dissolved  Mass All Metals (kg)</t>
  </si>
  <si>
    <t>Empirical</t>
  </si>
  <si>
    <t>WASP</t>
  </si>
  <si>
    <t>WASP loss per km</t>
  </si>
  <si>
    <t>WASP estimated delivered to Lake Powell</t>
  </si>
  <si>
    <t>Empirical estimated delivered to Lake Powell</t>
  </si>
  <si>
    <t>Lake Powell</t>
  </si>
  <si>
    <t>San Juan at Lake Powell</t>
  </si>
  <si>
    <t>Durango</t>
  </si>
  <si>
    <t>SJ</t>
  </si>
  <si>
    <t>Farmington</t>
  </si>
  <si>
    <t>4 Corners</t>
  </si>
  <si>
    <t>Mexican Hat</t>
  </si>
  <si>
    <t>Distance from Gold King (km)</t>
  </si>
  <si>
    <t>RK 12.5 to 16.4</t>
  </si>
  <si>
    <t>Animas at Farmington  RK 190.2</t>
  </si>
  <si>
    <t>RK 164.1 to 190.2</t>
  </si>
  <si>
    <t>San Juan at Farmington  RK 193</t>
  </si>
  <si>
    <t>RK 246.3 to 295.8</t>
  </si>
  <si>
    <t>River Distance Rounded (km)</t>
  </si>
  <si>
    <t>RK</t>
  </si>
  <si>
    <t>Lead</t>
  </si>
  <si>
    <t>Animas</t>
  </si>
  <si>
    <t>San Juan</t>
  </si>
  <si>
    <t>Al</t>
  </si>
  <si>
    <t>Arsenic</t>
  </si>
  <si>
    <t>Total Trace Metals (kg)</t>
  </si>
  <si>
    <t>Total_Load_Calculations.xls</t>
  </si>
  <si>
    <t>Trace Mass Dissolved (kg)</t>
  </si>
  <si>
    <t>Dissolved_Load_Calculation.xls</t>
  </si>
  <si>
    <t>Location</t>
  </si>
  <si>
    <t>Baker's Bridge            RK 64</t>
  </si>
  <si>
    <t>Silverton      RK 16</t>
  </si>
  <si>
    <t>Cement Creek        RK 12.5</t>
  </si>
  <si>
    <t>Durango       RK 94.2</t>
  </si>
  <si>
    <t>So. Ute NAR06 RK132</t>
  </si>
  <si>
    <t>Aztec               RK 164.1</t>
  </si>
  <si>
    <t>Empirical Model</t>
  </si>
  <si>
    <t xml:space="preserve">Deposited </t>
  </si>
  <si>
    <t>Estimated based on rate of loss</t>
  </si>
  <si>
    <t>Empirical Deposit</t>
  </si>
  <si>
    <t>WASP Model</t>
  </si>
  <si>
    <t>RK 16.4 to 63.8</t>
  </si>
  <si>
    <t>RK 63.8 to 94.2</t>
  </si>
  <si>
    <t>RK 94.2 to 131.5</t>
  </si>
  <si>
    <t>RK 131.5 to 164.1</t>
  </si>
  <si>
    <t>RK 190.2 to 196.1</t>
  </si>
  <si>
    <t>RK 196.1 to 246.3</t>
  </si>
  <si>
    <t>RK 295.8 to 377.6</t>
  </si>
  <si>
    <t>RK 377.6 to 421.3</t>
  </si>
  <si>
    <t>RK 421.3 to 550</t>
  </si>
  <si>
    <t>Deposited above NAR06</t>
  </si>
  <si>
    <t>WASP Mass Load by Segment</t>
  </si>
  <si>
    <t>Rounded for graphing</t>
  </si>
  <si>
    <t>Centered</t>
  </si>
  <si>
    <t>Relative Ratio Empirical/WASP</t>
  </si>
  <si>
    <t>Cement Creek                           RK 12.5</t>
  </si>
  <si>
    <t>Animas below  Silverton                  (RK 16.4)</t>
  </si>
  <si>
    <t>Animas at Baker's Bridge                                               (RK 63.8)</t>
  </si>
  <si>
    <t>Animas at Durango                                     (RK 94.2)</t>
  </si>
  <si>
    <t>Animas at NAR06                          (RK 131.5)</t>
  </si>
  <si>
    <t>Animas at Aztec                              (RK 164.1)</t>
  </si>
  <si>
    <t>Animas at Farmington                                    (RK 190.2)</t>
  </si>
  <si>
    <t>San Juan at Farmington              (RK 196.1)</t>
  </si>
  <si>
    <t>San Juan at Shiprock               (RK 246.3)</t>
  </si>
  <si>
    <t>San Juan at                      Four Corners                  (RK 295.8)</t>
  </si>
  <si>
    <t>San Juan at Bluff              (RK 377.6)</t>
  </si>
  <si>
    <t>San Juan at Mexican Hat                   (RK 421.3)</t>
  </si>
  <si>
    <t>As (kg)</t>
  </si>
  <si>
    <t>Cu (kg)</t>
  </si>
  <si>
    <t>Pb (kg)</t>
  </si>
  <si>
    <t>Zn (kg)</t>
  </si>
  <si>
    <t>Avg Depth (m)</t>
  </si>
  <si>
    <t>Fraction Mass dropped</t>
  </si>
  <si>
    <t>m/s</t>
  </si>
  <si>
    <t>m/d</t>
  </si>
  <si>
    <t>Particle Size, diameter (mm)</t>
  </si>
  <si>
    <t>Stream Velocity (m/s)</t>
  </si>
  <si>
    <t>Cement Creek</t>
  </si>
  <si>
    <t>Animas at Silverton</t>
  </si>
  <si>
    <t>Animas at Baker's Bridge</t>
  </si>
  <si>
    <t>Animas at Durango</t>
  </si>
  <si>
    <t>NAR6</t>
  </si>
  <si>
    <t>Animas at Aztec</t>
  </si>
  <si>
    <t>Animas at Farmington</t>
  </si>
  <si>
    <t>Assumed to be clay from SJ at Farmington on</t>
  </si>
  <si>
    <t>Gold King Mine Plume Mass at Locations--Compare WASP and Empirical Estimates</t>
  </si>
  <si>
    <t>Comparison WASP and Empirical  PEAK CONCENTRATION</t>
  </si>
  <si>
    <t>Total Peak</t>
  </si>
  <si>
    <t>Peak Conc (mg/l)</t>
  </si>
  <si>
    <t>max</t>
  </si>
  <si>
    <t>min</t>
  </si>
  <si>
    <t>Upper Bound</t>
  </si>
  <si>
    <t>Lower Bound</t>
  </si>
  <si>
    <t>WASP Estimate Range</t>
  </si>
  <si>
    <t>ROUNDED FOR GRAPHING</t>
  </si>
  <si>
    <t>Empirical Total_Load_Calculations.xls</t>
  </si>
  <si>
    <t>Guide to This File</t>
  </si>
  <si>
    <t xml:space="preserve">The file is the summed particulate load estimated by WASP for the 99% plume for each segment for the entire river system.  </t>
  </si>
  <si>
    <t>It also has mass, concentrations, and deposits from the Empirical Model.</t>
  </si>
  <si>
    <t>Several summary graphs comparing WASP and Empirical results are found in this file.</t>
  </si>
  <si>
    <t>Worksheets that contain Figure or Table from Final Report are identified by this tab color</t>
  </si>
  <si>
    <t>Guide to Location of Final Report Figures and Tables Found in this File</t>
  </si>
  <si>
    <t>Report Figure Or Table</t>
  </si>
  <si>
    <t>Worksheet</t>
  </si>
  <si>
    <t>WASP Segment Number</t>
  </si>
  <si>
    <t>Distance From GKM of Empirical Location (km)</t>
  </si>
  <si>
    <t>Mass in Transport (kg)</t>
  </si>
  <si>
    <t>Summed Total Minus Major Cations (Ca, K, Mg, Na)</t>
  </si>
  <si>
    <t>Distance from GKM (km)</t>
  </si>
  <si>
    <t>Distance From GKM of WASP Segment (km)</t>
  </si>
  <si>
    <t>Figure 6-2A</t>
  </si>
  <si>
    <t>Figure 6-7</t>
  </si>
  <si>
    <t>Figure 6-2B</t>
  </si>
  <si>
    <t>Estimated Delivered to Lake Powell</t>
  </si>
  <si>
    <t>Figure 6-10</t>
  </si>
  <si>
    <t>Deposited Mass</t>
  </si>
  <si>
    <t>Particulate Load</t>
  </si>
  <si>
    <t>Mass in Transport</t>
  </si>
  <si>
    <t>Final Report Figures in this File</t>
  </si>
  <si>
    <t>Distance From GKM  (km)</t>
  </si>
  <si>
    <t>Figure 9-14B</t>
  </si>
  <si>
    <t>Figure 9-25B</t>
  </si>
  <si>
    <t>Figure 9-35B</t>
  </si>
  <si>
    <t>Rk is distance from source  in river kilometers</t>
  </si>
  <si>
    <t>Time to travel (seconds)</t>
  </si>
  <si>
    <t>Distance from Gold King Mine (km)</t>
  </si>
  <si>
    <t>WASP Characteristics Related to Particle Settling</t>
  </si>
  <si>
    <t>RK on figures is distance from GKM in river kilometers</t>
  </si>
  <si>
    <t>*Mass for both models  is summed total metals minus major cations (Ca, K, Mg, Na)</t>
  </si>
  <si>
    <t>WASP Mass* (kg)</t>
  </si>
  <si>
    <t>Empirical Model Mass* (kg)</t>
  </si>
  <si>
    <t xml:space="preserve"> Distance From GKM Rounded (km)</t>
  </si>
  <si>
    <t>Empirical Model Total Mass (kg)</t>
  </si>
  <si>
    <t>* Summed total metals minus major cations (Ca, K, Mg, Na)</t>
  </si>
  <si>
    <r>
      <t>WASP Model Total Mass</t>
    </r>
    <r>
      <rPr>
        <b/>
        <sz val="9"/>
        <color rgb="FFFF0000"/>
        <rFont val="Calibri"/>
        <family val="2"/>
        <scheme val="minor"/>
      </rPr>
      <t>*</t>
    </r>
    <r>
      <rPr>
        <b/>
        <sz val="9"/>
        <color theme="1"/>
        <rFont val="Calibri"/>
        <family val="2"/>
        <scheme val="minor"/>
      </rPr>
      <t xml:space="preserve"> (kg)</t>
    </r>
  </si>
  <si>
    <t>Distance From Gold King Mine (km)</t>
  </si>
  <si>
    <t>Empirical Dissolved_Load_Calculation.xls</t>
  </si>
  <si>
    <r>
      <t>Total Dissolved  Mass Minus Major Cations</t>
    </r>
    <r>
      <rPr>
        <sz val="10"/>
        <color rgb="FFFF0000"/>
        <rFont val="Calibri"/>
        <family val="2"/>
        <scheme val="minor"/>
      </rPr>
      <t>*</t>
    </r>
    <r>
      <rPr>
        <sz val="10"/>
        <color theme="1"/>
        <rFont val="Calibri"/>
        <family val="2"/>
        <scheme val="minor"/>
      </rPr>
      <t xml:space="preserve"> (kg)</t>
    </r>
  </si>
  <si>
    <r>
      <t>Total Mass Minus Major Cations</t>
    </r>
    <r>
      <rPr>
        <sz val="10"/>
        <color rgb="FFFF0000"/>
        <rFont val="Calibri"/>
        <family val="2"/>
        <scheme val="minor"/>
      </rPr>
      <t>*</t>
    </r>
    <r>
      <rPr>
        <sz val="10"/>
        <color theme="1"/>
        <rFont val="Calibri"/>
        <family val="2"/>
        <scheme val="minor"/>
      </rPr>
      <t xml:space="preserve"> (kg)</t>
    </r>
  </si>
  <si>
    <t>Plume-Related Major Cations (kg)</t>
  </si>
  <si>
    <t>RK in figures is distance from Gold King Mine in river kilometers</t>
  </si>
  <si>
    <t xml:space="preserve">WASP Mass Loss per segment </t>
  </si>
  <si>
    <t>Mass in kg</t>
  </si>
  <si>
    <t>Empirical deposit per km (kg)</t>
  </si>
  <si>
    <r>
      <t>Total Mass Minus Major Cations</t>
    </r>
    <r>
      <rPr>
        <sz val="11"/>
        <color rgb="FFFF0000"/>
        <rFont val="Calibri"/>
        <family val="2"/>
        <scheme val="minor"/>
      </rPr>
      <t xml:space="preserve">* </t>
    </r>
    <r>
      <rPr>
        <sz val="11"/>
        <color theme="1"/>
        <rFont val="Calibri"/>
        <family val="2"/>
        <scheme val="minor"/>
      </rPr>
      <t>(kg)</t>
    </r>
  </si>
  <si>
    <t>* Summed metals mass minus major cations (Ca, K, mg, Na)</t>
  </si>
  <si>
    <r>
      <t>Total Dissolved  Mass</t>
    </r>
    <r>
      <rPr>
        <sz val="11"/>
        <color rgb="FFFF0000"/>
        <rFont val="Calibri"/>
        <family val="2"/>
        <scheme val="minor"/>
      </rPr>
      <t>*</t>
    </r>
    <r>
      <rPr>
        <sz val="11"/>
        <color theme="1"/>
        <rFont val="Calibri"/>
        <family val="2"/>
        <scheme val="minor"/>
      </rPr>
      <t xml:space="preserve"> (kg)</t>
    </r>
  </si>
  <si>
    <t xml:space="preserve"> Deposited Mass (kg)</t>
  </si>
  <si>
    <t>Total Deposited</t>
  </si>
  <si>
    <t>Cumulative Deposit (kg)</t>
  </si>
  <si>
    <t>Peak Bed Concentration Aug 8 to Aug 15 sampling (mg/kg)</t>
  </si>
  <si>
    <t>Distance From GKM (km)</t>
  </si>
  <si>
    <t>WASP Deposited Mass (kg)</t>
  </si>
  <si>
    <t>Lead in Sediment (mg/kg)</t>
  </si>
  <si>
    <t>Bed Sediment Concentration of Selected Metals Relative to Deposited Mass</t>
  </si>
  <si>
    <t>For Graphing</t>
  </si>
  <si>
    <t>Distance</t>
  </si>
  <si>
    <t>from GKM</t>
  </si>
  <si>
    <t>km</t>
  </si>
  <si>
    <t>Cumulative WASP Deposit</t>
  </si>
  <si>
    <r>
      <t>Empirical Total Mass Minus Major Cations</t>
    </r>
    <r>
      <rPr>
        <b/>
        <sz val="10"/>
        <color rgb="FFFF0000"/>
        <rFont val="Calibri"/>
        <family val="2"/>
        <scheme val="minor"/>
      </rPr>
      <t>*</t>
    </r>
    <r>
      <rPr>
        <b/>
        <sz val="10"/>
        <color theme="1"/>
        <rFont val="Calibri"/>
        <family val="2"/>
        <scheme val="minor"/>
      </rPr>
      <t xml:space="preserve"> (kg)</t>
    </r>
  </si>
  <si>
    <t>Analysis of Deposition of Metals from WASP and Empirical Modeling</t>
  </si>
  <si>
    <t>Total Particulates in Transport (kg)</t>
  </si>
  <si>
    <t>RK is distance in river kilometer on graphs</t>
  </si>
  <si>
    <t>Files w/original data</t>
  </si>
  <si>
    <t>Empirically Modeled</t>
  </si>
  <si>
    <t>This worksheet contains Figs 6-10, 9-14B, 9-25B, 9-35B</t>
  </si>
  <si>
    <t>End Segment RK</t>
  </si>
  <si>
    <t>Graphic shown at New Mexico Water Institute 2nd Annual Gold King Release Conference, Farmington NM June 21, 2017</t>
  </si>
  <si>
    <t>The file may also contain other worksheets with data or additional figures that did not make it into the report for informational purposes.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</si>
</sst>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0.000"/>
    <numFmt numFmtId="166" formatCode="#,##0.0"/>
    <numFmt numFmtId="167" formatCode="0.0000"/>
  </numFmts>
  <fonts count="29" x14ac:knownFonts="1">
    <font>
      <sz val="11"/>
      <color theme="1"/>
      <name val="Calibri"/>
      <family val="2"/>
      <scheme val="minor"/>
    </font>
    <font>
      <sz val="10"/>
      <color theme="1"/>
      <name val="Calibri"/>
      <family val="2"/>
      <scheme val="minor"/>
    </font>
    <font>
      <sz val="10"/>
      <color theme="1"/>
      <name val="Calibri"/>
      <family val="2"/>
      <scheme val="minor"/>
    </font>
    <font>
      <sz val="11"/>
      <color theme="1"/>
      <name val="Calibri"/>
      <family val="2"/>
      <scheme val="minor"/>
    </font>
    <font>
      <sz val="9"/>
      <color theme="1"/>
      <name val="Calibri"/>
      <family val="2"/>
      <scheme val="minor"/>
    </font>
    <font>
      <sz val="11"/>
      <color rgb="FFFF0000"/>
      <name val="Calibri"/>
      <family val="2"/>
      <scheme val="minor"/>
    </font>
    <font>
      <b/>
      <sz val="12"/>
      <color theme="1"/>
      <name val="Calibri"/>
      <family val="2"/>
      <scheme val="minor"/>
    </font>
    <font>
      <sz val="9"/>
      <color indexed="81"/>
      <name val="Tahoma"/>
      <family val="2"/>
    </font>
    <font>
      <b/>
      <sz val="9"/>
      <color indexed="81"/>
      <name val="Tahoma"/>
      <family val="2"/>
    </font>
    <font>
      <b/>
      <sz val="11"/>
      <color theme="1"/>
      <name val="Calibri"/>
      <family val="2"/>
      <scheme val="minor"/>
    </font>
    <font>
      <sz val="8"/>
      <color theme="1"/>
      <name val="Calibri"/>
      <family val="2"/>
      <scheme val="minor"/>
    </font>
    <font>
      <sz val="9"/>
      <color rgb="FF000000"/>
      <name val="Calibri"/>
      <family val="2"/>
    </font>
    <font>
      <b/>
      <sz val="10"/>
      <color theme="1"/>
      <name val="Calibri"/>
      <family val="2"/>
      <scheme val="minor"/>
    </font>
    <font>
      <sz val="9"/>
      <color rgb="FFFF0000"/>
      <name val="Calibri"/>
      <family val="2"/>
      <scheme val="minor"/>
    </font>
    <font>
      <b/>
      <sz val="16"/>
      <color theme="1"/>
      <name val="Calibri"/>
      <family val="2"/>
      <scheme val="minor"/>
    </font>
    <font>
      <b/>
      <sz val="9"/>
      <color theme="1"/>
      <name val="Calibri"/>
      <family val="2"/>
      <scheme val="minor"/>
    </font>
    <font>
      <sz val="11"/>
      <color rgb="FF000000"/>
      <name val="Calibri"/>
      <family val="2"/>
      <scheme val="minor"/>
    </font>
    <font>
      <sz val="10"/>
      <color rgb="FFFF0000"/>
      <name val="Calibri"/>
      <family val="2"/>
      <scheme val="minor"/>
    </font>
    <font>
      <sz val="9"/>
      <color theme="8" tint="-0.249977111117893"/>
      <name val="Calibri"/>
      <family val="2"/>
      <scheme val="minor"/>
    </font>
    <font>
      <b/>
      <sz val="9"/>
      <color theme="8" tint="-0.249977111117893"/>
      <name val="Calibri"/>
      <family val="2"/>
      <scheme val="minor"/>
    </font>
    <font>
      <sz val="11"/>
      <color theme="8" tint="-0.249977111117893"/>
      <name val="Calibri"/>
      <family val="2"/>
      <scheme val="minor"/>
    </font>
    <font>
      <sz val="11"/>
      <color theme="0"/>
      <name val="Calibri"/>
      <family val="2"/>
      <scheme val="minor"/>
    </font>
    <font>
      <b/>
      <sz val="14"/>
      <color rgb="FF0033CC"/>
      <name val="Calibri"/>
      <family val="2"/>
      <scheme val="minor"/>
    </font>
    <font>
      <sz val="11"/>
      <color rgb="FF0033CC"/>
      <name val="Calibri"/>
      <family val="2"/>
      <scheme val="minor"/>
    </font>
    <font>
      <b/>
      <sz val="14"/>
      <color theme="1"/>
      <name val="Calibri"/>
      <family val="2"/>
      <scheme val="minor"/>
    </font>
    <font>
      <b/>
      <sz val="9"/>
      <color rgb="FFFF0000"/>
      <name val="Calibri"/>
      <family val="2"/>
      <scheme val="minor"/>
    </font>
    <font>
      <b/>
      <sz val="10"/>
      <color rgb="FFFF0000"/>
      <name val="Calibri"/>
      <family val="2"/>
      <scheme val="minor"/>
    </font>
    <font>
      <b/>
      <sz val="12"/>
      <color rgb="FF0033CC"/>
      <name val="Calibri"/>
      <family val="2"/>
      <scheme val="minor"/>
    </font>
    <font>
      <b/>
      <sz val="11"/>
      <color rgb="FFFF0000"/>
      <name val="Calibri"/>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249977111117893"/>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right/>
      <top/>
      <bottom style="thin">
        <color indexed="64"/>
      </bottom>
      <diagonal/>
    </border>
    <border>
      <left/>
      <right/>
      <top style="thin">
        <color theme="0" tint="-0.34998626667073579"/>
      </top>
      <bottom/>
      <diagonal/>
    </border>
    <border>
      <left style="thin">
        <color theme="0" tint="-0.34998626667073579"/>
      </left>
      <right/>
      <top/>
      <bottom/>
      <diagonal/>
    </border>
    <border>
      <left style="thin">
        <color theme="0" tint="-0.34998626667073579"/>
      </left>
      <right style="thin">
        <color theme="0" tint="-0.34998626667073579"/>
      </right>
      <top/>
      <bottom/>
      <diagonal/>
    </border>
    <border>
      <left style="thin">
        <color theme="0" tint="-0.24994659260841701"/>
      </left>
      <right style="thin">
        <color theme="0" tint="-0.24994659260841701"/>
      </right>
      <top style="thin">
        <color theme="0" tint="-0.24994659260841701"/>
      </top>
      <bottom/>
      <diagonal/>
    </border>
  </borders>
  <cellStyleXfs count="2">
    <xf numFmtId="0" fontId="0" fillId="0" borderId="0"/>
    <xf numFmtId="43" fontId="3" fillId="0" borderId="0" applyFont="0" applyFill="0" applyBorder="0" applyAlignment="0" applyProtection="0"/>
  </cellStyleXfs>
  <cellXfs count="148">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center"/>
    </xf>
    <xf numFmtId="3" fontId="0" fillId="0" borderId="0" xfId="0" applyNumberFormat="1" applyAlignment="1">
      <alignment horizontal="center"/>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3" fontId="0" fillId="0" borderId="0" xfId="0" applyNumberFormat="1"/>
    <xf numFmtId="3" fontId="2" fillId="0" borderId="0" xfId="1" applyNumberFormat="1" applyFont="1" applyAlignment="1">
      <alignment horizontal="center" vertical="center"/>
    </xf>
    <xf numFmtId="0" fontId="2" fillId="0" borderId="0" xfId="0" applyFont="1" applyAlignment="1">
      <alignment horizontal="center"/>
    </xf>
    <xf numFmtId="0" fontId="6" fillId="0" borderId="0" xfId="0" applyFont="1"/>
    <xf numFmtId="0" fontId="4" fillId="0" borderId="0" xfId="0" applyFont="1" applyAlignment="1">
      <alignment horizontal="center"/>
    </xf>
    <xf numFmtId="3" fontId="4" fillId="0" borderId="0" xfId="0" applyNumberFormat="1" applyFont="1" applyAlignment="1">
      <alignment horizontal="center"/>
    </xf>
    <xf numFmtId="0" fontId="4" fillId="0" borderId="3" xfId="0" applyFont="1" applyBorder="1" applyAlignment="1">
      <alignment horizontal="center"/>
    </xf>
    <xf numFmtId="3" fontId="4" fillId="0" borderId="3" xfId="0" applyNumberFormat="1" applyFont="1" applyBorder="1" applyAlignment="1">
      <alignment horizontal="center"/>
    </xf>
    <xf numFmtId="1" fontId="4" fillId="0" borderId="3" xfId="0" applyNumberFormat="1" applyFont="1" applyBorder="1" applyAlignment="1">
      <alignment horizontal="center"/>
    </xf>
    <xf numFmtId="164" fontId="4" fillId="0" borderId="3" xfId="0" applyNumberFormat="1" applyFont="1" applyBorder="1" applyAlignment="1">
      <alignment horizontal="center"/>
    </xf>
    <xf numFmtId="0" fontId="14" fillId="0" borderId="0" xfId="0" applyFont="1"/>
    <xf numFmtId="0" fontId="9" fillId="0" borderId="0" xfId="0" applyFont="1" applyAlignment="1">
      <alignment horizontal="center" wrapText="1"/>
    </xf>
    <xf numFmtId="0" fontId="1" fillId="0" borderId="0" xfId="0" applyFont="1" applyAlignment="1">
      <alignment horizontal="center"/>
    </xf>
    <xf numFmtId="37" fontId="2" fillId="0" borderId="0" xfId="1" applyNumberFormat="1" applyFont="1" applyAlignment="1">
      <alignment horizontal="center" vertical="center"/>
    </xf>
    <xf numFmtId="0" fontId="5" fillId="0" borderId="0" xfId="0" applyFont="1"/>
    <xf numFmtId="3" fontId="5" fillId="0" borderId="0" xfId="0" applyNumberFormat="1" applyFont="1"/>
    <xf numFmtId="164" fontId="4" fillId="0" borderId="0" xfId="0" applyNumberFormat="1" applyFont="1" applyAlignment="1">
      <alignment horizontal="center"/>
    </xf>
    <xf numFmtId="1" fontId="4" fillId="0" borderId="0" xfId="0" applyNumberFormat="1" applyFont="1" applyAlignment="1">
      <alignment horizontal="center"/>
    </xf>
    <xf numFmtId="0" fontId="4" fillId="0" borderId="0" xfId="0" applyFont="1" applyFill="1" applyAlignment="1">
      <alignment horizontal="center"/>
    </xf>
    <xf numFmtId="164" fontId="4" fillId="0" borderId="0" xfId="0" applyNumberFormat="1" applyFont="1" applyFill="1" applyAlignment="1">
      <alignment horizontal="center"/>
    </xf>
    <xf numFmtId="3" fontId="13" fillId="0" borderId="0" xfId="0" applyNumberFormat="1" applyFont="1" applyAlignment="1">
      <alignment horizontal="center"/>
    </xf>
    <xf numFmtId="0" fontId="14" fillId="0" borderId="0" xfId="0" applyFont="1" applyAlignment="1">
      <alignment horizontal="left"/>
    </xf>
    <xf numFmtId="0" fontId="15" fillId="0" borderId="0" xfId="0" applyFont="1" applyAlignment="1">
      <alignment horizontal="center" wrapText="1"/>
    </xf>
    <xf numFmtId="0" fontId="12" fillId="0" borderId="0" xfId="0" applyFont="1" applyAlignment="1">
      <alignment horizontal="center" wrapText="1"/>
    </xf>
    <xf numFmtId="0" fontId="15" fillId="0" borderId="0" xfId="0" applyFont="1" applyAlignment="1">
      <alignment horizontal="center"/>
    </xf>
    <xf numFmtId="164" fontId="4" fillId="3" borderId="0" xfId="0" applyNumberFormat="1" applyFont="1" applyFill="1" applyAlignment="1">
      <alignment horizontal="center"/>
    </xf>
    <xf numFmtId="0" fontId="9" fillId="0" borderId="0" xfId="0" applyFont="1"/>
    <xf numFmtId="3" fontId="1" fillId="0" borderId="0" xfId="0" applyNumberFormat="1" applyFont="1" applyAlignment="1">
      <alignment horizontal="center"/>
    </xf>
    <xf numFmtId="1" fontId="0" fillId="0" borderId="0" xfId="0" applyNumberFormat="1"/>
    <xf numFmtId="0" fontId="16" fillId="0" borderId="0" xfId="0" applyFont="1" applyAlignment="1">
      <alignment wrapText="1"/>
    </xf>
    <xf numFmtId="0" fontId="17" fillId="0" borderId="0" xfId="0" applyFont="1"/>
    <xf numFmtId="0" fontId="17" fillId="0" borderId="0" xfId="0" applyFont="1" applyAlignment="1">
      <alignment horizontal="center"/>
    </xf>
    <xf numFmtId="0" fontId="12" fillId="0" borderId="0" xfId="0" applyFont="1" applyBorder="1" applyAlignment="1">
      <alignment horizontal="center" vertical="center"/>
    </xf>
    <xf numFmtId="166" fontId="4" fillId="0" borderId="3" xfId="0" applyNumberFormat="1" applyFont="1" applyBorder="1" applyAlignment="1">
      <alignment horizontal="center" vertical="center"/>
    </xf>
    <xf numFmtId="2" fontId="4" fillId="0" borderId="0" xfId="0" applyNumberFormat="1" applyFont="1" applyAlignment="1">
      <alignment horizontal="center"/>
    </xf>
    <xf numFmtId="0" fontId="11" fillId="0" borderId="3" xfId="0" applyFont="1" applyBorder="1" applyAlignment="1">
      <alignment horizontal="center" vertical="center"/>
    </xf>
    <xf numFmtId="0" fontId="4" fillId="0" borderId="0" xfId="0" applyFont="1" applyBorder="1" applyAlignment="1">
      <alignment horizontal="center"/>
    </xf>
    <xf numFmtId="3" fontId="4" fillId="0" borderId="0" xfId="0" applyNumberFormat="1" applyFont="1" applyBorder="1" applyAlignment="1">
      <alignment horizontal="center"/>
    </xf>
    <xf numFmtId="0" fontId="15" fillId="0" borderId="3" xfId="0" applyFont="1" applyBorder="1" applyAlignment="1">
      <alignment horizontal="center" vertical="center"/>
    </xf>
    <xf numFmtId="0" fontId="15" fillId="0" borderId="3" xfId="0" applyFont="1" applyBorder="1" applyAlignment="1">
      <alignment horizontal="center" wrapText="1"/>
    </xf>
    <xf numFmtId="0" fontId="15" fillId="0" borderId="3" xfId="0" applyFont="1" applyBorder="1" applyAlignment="1">
      <alignment horizontal="center" vertical="center" wrapText="1"/>
    </xf>
    <xf numFmtId="0" fontId="4" fillId="0" borderId="3" xfId="0" applyFont="1" applyBorder="1" applyAlignment="1">
      <alignment horizontal="center" vertical="center"/>
    </xf>
    <xf numFmtId="1" fontId="4" fillId="0" borderId="3" xfId="0" applyNumberFormat="1" applyFont="1" applyBorder="1" applyAlignment="1">
      <alignment horizontal="center" vertical="center" wrapText="1"/>
    </xf>
    <xf numFmtId="2" fontId="4" fillId="0" borderId="3" xfId="0" applyNumberFormat="1" applyFont="1" applyFill="1" applyBorder="1" applyAlignment="1">
      <alignment horizontal="center"/>
    </xf>
    <xf numFmtId="165" fontId="4" fillId="0" borderId="3" xfId="0" applyNumberFormat="1" applyFont="1" applyBorder="1" applyAlignment="1">
      <alignment horizontal="center"/>
    </xf>
    <xf numFmtId="11" fontId="4" fillId="0" borderId="3" xfId="0" applyNumberFormat="1" applyFont="1" applyBorder="1" applyAlignment="1">
      <alignment horizontal="center"/>
    </xf>
    <xf numFmtId="2" fontId="15" fillId="0" borderId="3" xfId="0" applyNumberFormat="1" applyFont="1" applyBorder="1" applyAlignment="1">
      <alignment horizontal="center"/>
    </xf>
    <xf numFmtId="167" fontId="4" fillId="0" borderId="3" xfId="0" applyNumberFormat="1" applyFont="1" applyBorder="1" applyAlignment="1">
      <alignment horizontal="center"/>
    </xf>
    <xf numFmtId="0" fontId="4" fillId="0" borderId="3" xfId="0" applyFont="1" applyFill="1" applyBorder="1" applyAlignment="1">
      <alignment horizontal="center" vertical="center"/>
    </xf>
    <xf numFmtId="2" fontId="18" fillId="0" borderId="3" xfId="0" applyNumberFormat="1" applyFont="1" applyFill="1" applyBorder="1" applyAlignment="1">
      <alignment horizontal="center"/>
    </xf>
    <xf numFmtId="1" fontId="18" fillId="0" borderId="3" xfId="0" applyNumberFormat="1" applyFont="1" applyBorder="1" applyAlignment="1">
      <alignment horizontal="center"/>
    </xf>
    <xf numFmtId="165" fontId="18" fillId="0" borderId="3" xfId="0" applyNumberFormat="1" applyFont="1" applyBorder="1" applyAlignment="1">
      <alignment horizontal="center"/>
    </xf>
    <xf numFmtId="11" fontId="18" fillId="0" borderId="3" xfId="0" applyNumberFormat="1" applyFont="1" applyBorder="1" applyAlignment="1">
      <alignment horizontal="center"/>
    </xf>
    <xf numFmtId="2" fontId="19" fillId="0" borderId="3" xfId="0" applyNumberFormat="1" applyFont="1" applyBorder="1" applyAlignment="1">
      <alignment horizontal="center"/>
    </xf>
    <xf numFmtId="167" fontId="18" fillId="0" borderId="3" xfId="0" applyNumberFormat="1" applyFont="1" applyBorder="1" applyAlignment="1">
      <alignment horizontal="center"/>
    </xf>
    <xf numFmtId="0" fontId="0" fillId="0" borderId="0" xfId="0" applyFill="1" applyBorder="1"/>
    <xf numFmtId="0" fontId="10" fillId="0" borderId="0" xfId="0" applyFont="1" applyFill="1" applyBorder="1" applyAlignment="1">
      <alignment horizontal="center" vertical="center"/>
    </xf>
    <xf numFmtId="0" fontId="0" fillId="0" borderId="0" xfId="0" applyFill="1" applyBorder="1" applyAlignment="1">
      <alignment horizontal="center"/>
    </xf>
    <xf numFmtId="0" fontId="15" fillId="0" borderId="0" xfId="0" applyFont="1" applyBorder="1" applyAlignment="1">
      <alignment horizontal="center"/>
    </xf>
    <xf numFmtId="3" fontId="4" fillId="0" borderId="3" xfId="0" applyNumberFormat="1" applyFont="1" applyFill="1" applyBorder="1" applyAlignment="1">
      <alignment horizontal="center"/>
    </xf>
    <xf numFmtId="2" fontId="0" fillId="0" borderId="0" xfId="0" applyNumberFormat="1"/>
    <xf numFmtId="0" fontId="15" fillId="0" borderId="0" xfId="0" applyFont="1" applyAlignment="1">
      <alignment horizontal="center"/>
    </xf>
    <xf numFmtId="3" fontId="0" fillId="0" borderId="0" xfId="0" applyNumberFormat="1" applyFill="1" applyAlignment="1">
      <alignment horizontal="center"/>
    </xf>
    <xf numFmtId="3" fontId="2" fillId="0" borderId="1" xfId="1" applyNumberFormat="1" applyFont="1" applyBorder="1" applyAlignment="1">
      <alignment horizontal="center" vertical="center"/>
    </xf>
    <xf numFmtId="3" fontId="0" fillId="0" borderId="1" xfId="0" applyNumberFormat="1" applyBorder="1" applyAlignment="1">
      <alignment horizontal="center"/>
    </xf>
    <xf numFmtId="37" fontId="2" fillId="0" borderId="1" xfId="1" applyNumberFormat="1" applyFont="1" applyBorder="1" applyAlignment="1">
      <alignment horizontal="center" vertical="center"/>
    </xf>
    <xf numFmtId="3" fontId="2" fillId="0" borderId="1" xfId="1" applyNumberFormat="1" applyFont="1" applyFill="1" applyBorder="1" applyAlignment="1">
      <alignment horizontal="center" vertical="center"/>
    </xf>
    <xf numFmtId="3" fontId="0" fillId="0" borderId="1" xfId="0" applyNumberFormat="1" applyFill="1" applyBorder="1" applyAlignment="1">
      <alignment horizontal="center"/>
    </xf>
    <xf numFmtId="0" fontId="1" fillId="0" borderId="0" xfId="0" applyFont="1" applyAlignment="1">
      <alignment horizontal="center" wrapText="1"/>
    </xf>
    <xf numFmtId="0" fontId="21" fillId="6" borderId="0" xfId="0" applyFont="1" applyFill="1" applyAlignment="1">
      <alignment wrapText="1"/>
    </xf>
    <xf numFmtId="0" fontId="0" fillId="0" borderId="0" xfId="0" applyAlignment="1"/>
    <xf numFmtId="0" fontId="9" fillId="0" borderId="5" xfId="0" applyFont="1" applyBorder="1" applyAlignment="1">
      <alignment horizontal="center"/>
    </xf>
    <xf numFmtId="37" fontId="4" fillId="0" borderId="3" xfId="0" applyNumberFormat="1" applyFont="1" applyFill="1" applyBorder="1" applyAlignment="1">
      <alignment horizontal="center"/>
    </xf>
    <xf numFmtId="3" fontId="4" fillId="0" borderId="2" xfId="0" applyNumberFormat="1" applyFont="1" applyFill="1" applyBorder="1" applyAlignment="1">
      <alignment horizontal="center"/>
    </xf>
    <xf numFmtId="0" fontId="12" fillId="0" borderId="0" xfId="0" applyFont="1" applyFill="1" applyAlignment="1">
      <alignment horizontal="center"/>
    </xf>
    <xf numFmtId="3" fontId="4" fillId="0" borderId="0" xfId="0" applyNumberFormat="1" applyFont="1" applyFill="1" applyAlignment="1">
      <alignment horizontal="center"/>
    </xf>
    <xf numFmtId="0" fontId="12" fillId="0" borderId="3" xfId="0" applyFont="1" applyFill="1" applyBorder="1" applyAlignment="1">
      <alignment horizontal="center"/>
    </xf>
    <xf numFmtId="0" fontId="0" fillId="0" borderId="3" xfId="0" applyFill="1" applyBorder="1" applyAlignment="1">
      <alignment horizontal="center"/>
    </xf>
    <xf numFmtId="2" fontId="4" fillId="0" borderId="3" xfId="0" applyNumberFormat="1" applyFont="1" applyBorder="1" applyAlignment="1">
      <alignment horizontal="center"/>
    </xf>
    <xf numFmtId="0" fontId="4" fillId="0" borderId="3" xfId="0" applyFont="1" applyFill="1" applyBorder="1" applyAlignment="1"/>
    <xf numFmtId="0" fontId="11" fillId="0" borderId="3" xfId="0" applyFont="1" applyFill="1" applyBorder="1" applyAlignment="1">
      <alignment horizontal="center" vertical="center"/>
    </xf>
    <xf numFmtId="0" fontId="12" fillId="0" borderId="3" xfId="0" applyFont="1" applyBorder="1" applyAlignment="1">
      <alignment horizontal="center" wrapText="1"/>
    </xf>
    <xf numFmtId="0" fontId="13" fillId="0" borderId="0" xfId="0" applyFont="1" applyAlignment="1">
      <alignment horizontal="right"/>
    </xf>
    <xf numFmtId="0" fontId="22" fillId="0" borderId="0" xfId="0" applyFont="1" applyFill="1" applyBorder="1" applyAlignment="1">
      <alignment horizontal="center" vertical="center"/>
    </xf>
    <xf numFmtId="0" fontId="0" fillId="0" borderId="0" xfId="0" applyFill="1"/>
    <xf numFmtId="0" fontId="23" fillId="0" borderId="0" xfId="0" applyFont="1"/>
    <xf numFmtId="0" fontId="22" fillId="0" borderId="0" xfId="0" applyFont="1"/>
    <xf numFmtId="3" fontId="2" fillId="0" borderId="0" xfId="1" applyNumberFormat="1" applyFont="1" applyFill="1" applyAlignment="1">
      <alignment horizontal="center" vertical="center"/>
    </xf>
    <xf numFmtId="3" fontId="22" fillId="0" borderId="0" xfId="0" applyNumberFormat="1" applyFont="1" applyAlignment="1">
      <alignment horizontal="center"/>
    </xf>
    <xf numFmtId="0" fontId="1" fillId="0" borderId="0" xfId="0" applyFont="1"/>
    <xf numFmtId="0" fontId="6" fillId="0" borderId="0" xfId="0" applyFont="1" applyAlignment="1"/>
    <xf numFmtId="0" fontId="13" fillId="0" borderId="0" xfId="0" applyFont="1" applyAlignment="1">
      <alignment horizontal="center"/>
    </xf>
    <xf numFmtId="0" fontId="4" fillId="0" borderId="6" xfId="0" applyFont="1" applyBorder="1" applyAlignment="1">
      <alignment horizontal="center"/>
    </xf>
    <xf numFmtId="3" fontId="4" fillId="0" borderId="6" xfId="0" applyNumberFormat="1" applyFont="1" applyBorder="1" applyAlignment="1">
      <alignment horizontal="center"/>
    </xf>
    <xf numFmtId="0" fontId="0" fillId="0" borderId="7" xfId="0" applyBorder="1"/>
    <xf numFmtId="0" fontId="4" fillId="0" borderId="6" xfId="0" applyFont="1" applyBorder="1" applyAlignment="1"/>
    <xf numFmtId="0" fontId="0" fillId="0" borderId="8" xfId="0" applyBorder="1"/>
    <xf numFmtId="3" fontId="1" fillId="0" borderId="0" xfId="0" applyNumberFormat="1" applyFont="1" applyFill="1" applyAlignment="1">
      <alignment horizontal="center"/>
    </xf>
    <xf numFmtId="3" fontId="1" fillId="0" borderId="0" xfId="0" applyNumberFormat="1" applyFont="1"/>
    <xf numFmtId="0" fontId="4"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0" fillId="0" borderId="1" xfId="0" applyBorder="1"/>
    <xf numFmtId="3" fontId="1" fillId="0" borderId="1" xfId="0" applyNumberFormat="1" applyFont="1" applyBorder="1" applyAlignment="1">
      <alignment horizontal="center"/>
    </xf>
    <xf numFmtId="0" fontId="13" fillId="0" borderId="6" xfId="0" applyFont="1" applyBorder="1" applyAlignment="1"/>
    <xf numFmtId="0" fontId="4" fillId="0" borderId="3" xfId="0" applyFont="1" applyFill="1" applyBorder="1" applyAlignment="1">
      <alignment horizontal="center"/>
    </xf>
    <xf numFmtId="164" fontId="4" fillId="0" borderId="3" xfId="0" applyNumberFormat="1" applyFont="1" applyFill="1" applyBorder="1" applyAlignment="1">
      <alignment horizontal="center"/>
    </xf>
    <xf numFmtId="0" fontId="15" fillId="0" borderId="0" xfId="0" applyFont="1" applyBorder="1" applyAlignment="1">
      <alignment horizontal="center" wrapText="1"/>
    </xf>
    <xf numFmtId="164" fontId="13" fillId="0" borderId="0" xfId="0" applyNumberFormat="1" applyFont="1" applyAlignment="1">
      <alignment horizontal="center"/>
    </xf>
    <xf numFmtId="0" fontId="4" fillId="0" borderId="0" xfId="0" applyFont="1" applyAlignment="1">
      <alignment horizontal="center" wrapText="1"/>
    </xf>
    <xf numFmtId="0" fontId="4" fillId="0" borderId="0" xfId="0" applyFont="1" applyBorder="1" applyAlignment="1">
      <alignment horizontal="center" vertical="center"/>
    </xf>
    <xf numFmtId="0" fontId="4" fillId="0" borderId="9" xfId="0" applyFont="1" applyBorder="1" applyAlignment="1">
      <alignment horizontal="center" vertical="center"/>
    </xf>
    <xf numFmtId="0" fontId="4" fillId="0" borderId="9" xfId="0" applyFont="1" applyBorder="1"/>
    <xf numFmtId="0" fontId="1" fillId="0" borderId="3" xfId="0" applyFont="1" applyBorder="1" applyAlignment="1">
      <alignment horizontal="center"/>
    </xf>
    <xf numFmtId="0" fontId="4" fillId="0" borderId="3" xfId="0" applyFont="1" applyBorder="1"/>
    <xf numFmtId="0" fontId="2" fillId="0" borderId="3" xfId="0" applyFont="1" applyBorder="1" applyAlignment="1">
      <alignment horizontal="center"/>
    </xf>
    <xf numFmtId="0" fontId="9" fillId="5" borderId="0" xfId="0" applyFont="1" applyFill="1" applyAlignment="1">
      <alignment horizontal="center" wrapText="1"/>
    </xf>
    <xf numFmtId="0" fontId="15" fillId="5" borderId="0" xfId="0" applyFont="1" applyFill="1" applyAlignment="1">
      <alignment horizontal="center"/>
    </xf>
    <xf numFmtId="0" fontId="24" fillId="0" borderId="0" xfId="0" applyFont="1" applyAlignment="1">
      <alignment horizontal="left"/>
    </xf>
    <xf numFmtId="3" fontId="0" fillId="0" borderId="0" xfId="0" applyNumberFormat="1" applyAlignment="1">
      <alignment horizontal="left"/>
    </xf>
    <xf numFmtId="3" fontId="0" fillId="5" borderId="0" xfId="0" applyNumberFormat="1" applyFill="1" applyAlignment="1">
      <alignment horizontal="center"/>
    </xf>
    <xf numFmtId="3" fontId="13" fillId="5" borderId="0" xfId="0" applyNumberFormat="1" applyFont="1" applyFill="1" applyAlignment="1">
      <alignment horizontal="center"/>
    </xf>
    <xf numFmtId="0" fontId="0" fillId="0" borderId="0" xfId="0" applyAlignment="1">
      <alignment horizontal="right"/>
    </xf>
    <xf numFmtId="0" fontId="27" fillId="0" borderId="0" xfId="0" applyFont="1" applyAlignment="1"/>
    <xf numFmtId="0" fontId="27" fillId="0" borderId="0" xfId="0" applyFont="1"/>
    <xf numFmtId="0" fontId="28" fillId="0" borderId="0" xfId="0" applyFont="1" applyAlignment="1">
      <alignment horizontal="left"/>
    </xf>
    <xf numFmtId="0" fontId="24" fillId="0" borderId="0" xfId="0" applyFont="1" applyAlignment="1">
      <alignment wrapText="1"/>
    </xf>
    <xf numFmtId="0" fontId="1" fillId="0" borderId="0" xfId="0" applyFont="1" applyAlignment="1">
      <alignment horizontal="center" wrapText="1"/>
    </xf>
    <xf numFmtId="0" fontId="9" fillId="0" borderId="0" xfId="0" applyFont="1" applyAlignment="1">
      <alignment horizontal="center" vertical="center" wrapText="1"/>
    </xf>
    <xf numFmtId="0" fontId="17" fillId="0" borderId="0" xfId="0" applyFont="1" applyAlignment="1">
      <alignment horizontal="center"/>
    </xf>
    <xf numFmtId="0" fontId="15" fillId="5" borderId="4" xfId="0" applyFont="1" applyFill="1" applyBorder="1" applyAlignment="1">
      <alignment horizontal="center"/>
    </xf>
    <xf numFmtId="0" fontId="4" fillId="0" borderId="3" xfId="0" applyFont="1" applyBorder="1" applyAlignment="1">
      <alignment horizontal="center"/>
    </xf>
    <xf numFmtId="0" fontId="20" fillId="0" borderId="0" xfId="0" applyFont="1" applyAlignment="1">
      <alignment horizontal="center"/>
    </xf>
    <xf numFmtId="1" fontId="12" fillId="0" borderId="4" xfId="0" applyNumberFormat="1" applyFont="1" applyBorder="1" applyAlignment="1">
      <alignment horizontal="center"/>
    </xf>
    <xf numFmtId="0" fontId="4" fillId="0" borderId="4" xfId="0" applyFont="1" applyBorder="1" applyAlignment="1">
      <alignment horizontal="center"/>
    </xf>
    <xf numFmtId="0" fontId="6" fillId="2" borderId="0" xfId="0" applyFont="1" applyFill="1" applyAlignment="1">
      <alignment horizontal="center"/>
    </xf>
    <xf numFmtId="0" fontId="6" fillId="4" borderId="0" xfId="0" applyFont="1" applyFill="1" applyAlignment="1">
      <alignment horizontal="center"/>
    </xf>
    <xf numFmtId="0" fontId="9" fillId="0" borderId="0" xfId="0" applyFont="1" applyAlignment="1">
      <alignment horizontal="center" wrapText="1"/>
    </xf>
    <xf numFmtId="0" fontId="24" fillId="0" borderId="0" xfId="0" applyFont="1" applyAlignment="1">
      <alignment horizontal="center"/>
    </xf>
    <xf numFmtId="0" fontId="6" fillId="0" borderId="0" xfId="0" applyFont="1" applyAlignment="1">
      <alignment horizontal="center"/>
    </xf>
    <xf numFmtId="0" fontId="1" fillId="0" borderId="0" xfId="0" applyFont="1" applyAlignment="1">
      <alignment horizontal="center" wrapText="1"/>
    </xf>
    <xf numFmtId="0" fontId="15" fillId="0" borderId="0" xfId="0" applyFont="1" applyAlignment="1">
      <alignment horizontal="center"/>
    </xf>
  </cellXfs>
  <cellStyles count="2">
    <cellStyle name="Comma" xfId="1" builtinId="3"/>
    <cellStyle name="Normal" xfId="0" builtinId="0"/>
  </cellStyles>
  <dxfs count="0"/>
  <tableStyles count="0" defaultTableStyle="TableStyleMedium2" defaultPivotStyle="PivotStyleLight16"/>
  <colors>
    <mruColors>
      <color rgb="FF0033CC"/>
      <color rgb="FF934354"/>
      <color rgb="FFC8D8E2"/>
      <color rgb="FFDCE6EC"/>
      <color rgb="FFF7C5A3"/>
      <color rgb="FFFEAE5E"/>
      <color rgb="FFF6BB00"/>
      <color rgb="FFB1510F"/>
      <color rgb="FFBC5610"/>
      <color rgb="FFD8621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Total Metals Transported by GKM Plume--Animas River</a:t>
            </a:r>
          </a:p>
        </c:rich>
      </c:tx>
      <c:layout>
        <c:manualLayout>
          <c:xMode val="edge"/>
          <c:yMode val="edge"/>
          <c:x val="0.23246539165213595"/>
          <c:y val="3.885209172764711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426158599589343"/>
          <c:y val="0.16617459579362837"/>
          <c:w val="0.82230923795472854"/>
          <c:h val="0.61601785249443219"/>
        </c:manualLayout>
      </c:layout>
      <c:barChart>
        <c:barDir val="col"/>
        <c:grouping val="clustered"/>
        <c:varyColors val="0"/>
        <c:ser>
          <c:idx val="0"/>
          <c:order val="0"/>
          <c:tx>
            <c:v>WASP Model</c:v>
          </c:tx>
          <c:spPr>
            <a:solidFill>
              <a:srgbClr val="C8D8E2"/>
            </a:solidFill>
            <a:ln>
              <a:solidFill>
                <a:schemeClr val="tx1">
                  <a:lumMod val="50000"/>
                  <a:lumOff val="50000"/>
                </a:schemeClr>
              </a:solidFill>
            </a:ln>
            <a:effectLst/>
          </c:spPr>
          <c:invertIfNegative val="0"/>
          <c:dLbls>
            <c:dLbl>
              <c:idx val="1"/>
              <c:layout>
                <c:manualLayout>
                  <c:x val="-1.7039400763184026E-2"/>
                  <c:y val="-2.11920500332620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338-4AC2-9D7C-309BA3826D81}"/>
                </c:ext>
              </c:extLst>
            </c:dLbl>
            <c:dLbl>
              <c:idx val="4"/>
              <c:layout>
                <c:manualLayout>
                  <c:x val="-4.2598501907960065E-3"/>
                  <c:y val="-3.178807504989309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10A-4AF4-9807-7A12D202E054}"/>
                </c:ext>
              </c:extLst>
            </c:dLbl>
            <c:dLbl>
              <c:idx val="5"/>
              <c:layout>
                <c:manualLayout>
                  <c:x val="1.277955057238802E-2"/>
                  <c:y val="-1.76600416943850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10A-4AF4-9807-7A12D202E05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'Mass in Transport'!$A$4:$A$10</c:f>
              <c:strCache>
                <c:ptCount val="7"/>
                <c:pt idx="0">
                  <c:v>Cement Creek                           RK 12.5</c:v>
                </c:pt>
                <c:pt idx="1">
                  <c:v>Animas below  Silverton                  (RK 16.4)</c:v>
                </c:pt>
                <c:pt idx="2">
                  <c:v>Animas at Baker's Bridge                                               (RK 63.8)</c:v>
                </c:pt>
                <c:pt idx="3">
                  <c:v>Animas at Durango                                     (RK 94.2)</c:v>
                </c:pt>
                <c:pt idx="4">
                  <c:v>Animas at NAR06                          (RK 131.5)</c:v>
                </c:pt>
                <c:pt idx="5">
                  <c:v>Animas at Aztec                              (RK 164.1)</c:v>
                </c:pt>
                <c:pt idx="6">
                  <c:v>Animas at Farmington                                    (RK 190.2)</c:v>
                </c:pt>
              </c:strCache>
            </c:strRef>
          </c:cat>
          <c:val>
            <c:numRef>
              <c:f>'Mass in Transport'!$J$4:$J$10</c:f>
              <c:numCache>
                <c:formatCode>#,##0</c:formatCode>
                <c:ptCount val="7"/>
                <c:pt idx="0">
                  <c:v>481000</c:v>
                </c:pt>
                <c:pt idx="1">
                  <c:v>431000</c:v>
                </c:pt>
                <c:pt idx="2">
                  <c:v>219000</c:v>
                </c:pt>
                <c:pt idx="3">
                  <c:v>116000</c:v>
                </c:pt>
                <c:pt idx="4">
                  <c:v>86000</c:v>
                </c:pt>
                <c:pt idx="5">
                  <c:v>70000</c:v>
                </c:pt>
                <c:pt idx="6">
                  <c:v>60000</c:v>
                </c:pt>
              </c:numCache>
            </c:numRef>
          </c:val>
          <c:extLst>
            <c:ext xmlns:c16="http://schemas.microsoft.com/office/drawing/2014/chart" uri="{C3380CC4-5D6E-409C-BE32-E72D297353CC}">
              <c16:uniqueId val="{00000000-710A-4AF4-9807-7A12D202E054}"/>
            </c:ext>
          </c:extLst>
        </c:ser>
        <c:ser>
          <c:idx val="1"/>
          <c:order val="1"/>
          <c:tx>
            <c:v>Empirical Model</c:v>
          </c:tx>
          <c:spPr>
            <a:solidFill>
              <a:schemeClr val="tx2">
                <a:lumMod val="75000"/>
              </a:schemeClr>
            </a:solidFill>
            <a:ln>
              <a:noFill/>
            </a:ln>
            <a:effectLst/>
          </c:spPr>
          <c:invertIfNegative val="0"/>
          <c:dLbls>
            <c:dLbl>
              <c:idx val="0"/>
              <c:layout>
                <c:manualLayout>
                  <c:x val="4.8988277194154078E-2"/>
                  <c:y val="-2.472405837213907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10A-4AF4-9807-7A12D202E054}"/>
                </c:ext>
              </c:extLst>
            </c:dLbl>
            <c:dLbl>
              <c:idx val="1"/>
              <c:layout>
                <c:manualLayout>
                  <c:x val="4.4728427003358072E-2"/>
                  <c:y val="-2.11920500332620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10A-4AF4-9807-7A12D202E054}"/>
                </c:ext>
              </c:extLst>
            </c:dLbl>
            <c:dLbl>
              <c:idx val="2"/>
              <c:layout>
                <c:manualLayout>
                  <c:x val="5.7507977575746091E-2"/>
                  <c:y val="-5.65121334220322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10A-4AF4-9807-7A12D202E054}"/>
                </c:ext>
              </c:extLst>
            </c:dLbl>
            <c:dLbl>
              <c:idx val="3"/>
              <c:layout>
                <c:manualLayout>
                  <c:x val="2.342917604937796E-2"/>
                  <c:y val="1.05960250166309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10A-4AF4-9807-7A12D202E054}"/>
                </c:ext>
              </c:extLst>
            </c:dLbl>
            <c:dLbl>
              <c:idx val="4"/>
              <c:layout>
                <c:manualLayout>
                  <c:x val="3.6208726621766059E-2"/>
                  <c:y val="1.41280333555080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10A-4AF4-9807-7A12D202E054}"/>
                </c:ext>
              </c:extLst>
            </c:dLbl>
            <c:dLbl>
              <c:idx val="5"/>
              <c:layout>
                <c:manualLayout>
                  <c:x val="2.5559101144776039E-2"/>
                  <c:y val="3.532008338876881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10A-4AF4-9807-7A12D202E054}"/>
                </c:ext>
              </c:extLst>
            </c:dLbl>
            <c:dLbl>
              <c:idx val="6"/>
              <c:layout>
                <c:manualLayout>
                  <c:x val="2.7689026240174042E-2"/>
                  <c:y val="7.064016677754020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10A-4AF4-9807-7A12D202E05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'Mass in Transport'!$A$4:$A$10</c:f>
              <c:strCache>
                <c:ptCount val="7"/>
                <c:pt idx="0">
                  <c:v>Cement Creek                           RK 12.5</c:v>
                </c:pt>
                <c:pt idx="1">
                  <c:v>Animas below  Silverton                  (RK 16.4)</c:v>
                </c:pt>
                <c:pt idx="2">
                  <c:v>Animas at Baker's Bridge                                               (RK 63.8)</c:v>
                </c:pt>
                <c:pt idx="3">
                  <c:v>Animas at Durango                                     (RK 94.2)</c:v>
                </c:pt>
                <c:pt idx="4">
                  <c:v>Animas at NAR06                          (RK 131.5)</c:v>
                </c:pt>
                <c:pt idx="5">
                  <c:v>Animas at Aztec                              (RK 164.1)</c:v>
                </c:pt>
                <c:pt idx="6">
                  <c:v>Animas at Farmington                                    (RK 190.2)</c:v>
                </c:pt>
              </c:strCache>
            </c:strRef>
          </c:cat>
          <c:val>
            <c:numRef>
              <c:f>'Mass in Transport'!$I$4:$I$10</c:f>
              <c:numCache>
                <c:formatCode>#,##0</c:formatCode>
                <c:ptCount val="7"/>
                <c:pt idx="0">
                  <c:v>490000</c:v>
                </c:pt>
                <c:pt idx="1">
                  <c:v>459000</c:v>
                </c:pt>
                <c:pt idx="2">
                  <c:v>155000</c:v>
                </c:pt>
                <c:pt idx="3">
                  <c:v>80000</c:v>
                </c:pt>
                <c:pt idx="4">
                  <c:v>73000</c:v>
                </c:pt>
                <c:pt idx="5">
                  <c:v>55000</c:v>
                </c:pt>
                <c:pt idx="6">
                  <c:v>53000</c:v>
                </c:pt>
              </c:numCache>
            </c:numRef>
          </c:val>
          <c:extLst>
            <c:ext xmlns:c16="http://schemas.microsoft.com/office/drawing/2014/chart" uri="{C3380CC4-5D6E-409C-BE32-E72D297353CC}">
              <c16:uniqueId val="{00000001-710A-4AF4-9807-7A12D202E054}"/>
            </c:ext>
          </c:extLst>
        </c:ser>
        <c:dLbls>
          <c:showLegendKey val="0"/>
          <c:showVal val="0"/>
          <c:showCatName val="0"/>
          <c:showSerName val="0"/>
          <c:showPercent val="0"/>
          <c:showBubbleSize val="0"/>
        </c:dLbls>
        <c:gapWidth val="219"/>
        <c:overlap val="-27"/>
        <c:axId val="308555264"/>
        <c:axId val="308555592"/>
      </c:barChart>
      <c:catAx>
        <c:axId val="308555264"/>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308555592"/>
        <c:crosses val="autoZero"/>
        <c:auto val="1"/>
        <c:lblAlgn val="ctr"/>
        <c:lblOffset val="100"/>
        <c:noMultiLvlLbl val="0"/>
      </c:catAx>
      <c:valAx>
        <c:axId val="308555592"/>
        <c:scaling>
          <c:orientation val="minMax"/>
        </c:scaling>
        <c:delete val="0"/>
        <c:axPos val="l"/>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Mass (kg)</a:t>
                </a:r>
              </a:p>
            </c:rich>
          </c:tx>
          <c:layout>
            <c:manualLayout>
              <c:xMode val="edge"/>
              <c:yMode val="edge"/>
              <c:x val="1.7039400763184026E-2"/>
              <c:y val="0.3632389684533252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1"/>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308555264"/>
        <c:crosses val="autoZero"/>
        <c:crossBetween val="between"/>
      </c:valAx>
      <c:spPr>
        <a:noFill/>
        <a:ln>
          <a:noFill/>
        </a:ln>
        <a:effectLst/>
      </c:spPr>
    </c:plotArea>
    <c:legend>
      <c:legendPos val="t"/>
      <c:layout>
        <c:manualLayout>
          <c:xMode val="edge"/>
          <c:yMode val="edge"/>
          <c:x val="0.65320609909920935"/>
          <c:y val="0.22645485370254589"/>
          <c:w val="0.2750571851345987"/>
          <c:h val="0.159984681652023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998065812296443"/>
          <c:y val="5.8400500067908964E-2"/>
          <c:w val="0.83311495730228646"/>
          <c:h val="0.6361272464869705"/>
        </c:manualLayout>
      </c:layout>
      <c:areaChart>
        <c:grouping val="standard"/>
        <c:varyColors val="0"/>
        <c:ser>
          <c:idx val="1"/>
          <c:order val="0"/>
          <c:spPr>
            <a:solidFill>
              <a:srgbClr val="B1510F"/>
            </a:solidFill>
            <a:ln w="25400">
              <a:noFill/>
            </a:ln>
            <a:effectLst/>
          </c:spPr>
          <c:cat>
            <c:numRef>
              <c:f>'Deposited Mass'!$B$5:$B$203</c:f>
              <c:numCache>
                <c:formatCode>0.0</c:formatCode>
                <c:ptCount val="199"/>
                <c:pt idx="0">
                  <c:v>14.370000000000001</c:v>
                </c:pt>
                <c:pt idx="1">
                  <c:v>16.003</c:v>
                </c:pt>
                <c:pt idx="2">
                  <c:v>17.635999999999999</c:v>
                </c:pt>
                <c:pt idx="3">
                  <c:v>19.602</c:v>
                </c:pt>
                <c:pt idx="4">
                  <c:v>21.568000000000001</c:v>
                </c:pt>
                <c:pt idx="5">
                  <c:v>23.534000000000002</c:v>
                </c:pt>
                <c:pt idx="6">
                  <c:v>25.5</c:v>
                </c:pt>
                <c:pt idx="7">
                  <c:v>27.466000000000005</c:v>
                </c:pt>
                <c:pt idx="8">
                  <c:v>29.432000000000006</c:v>
                </c:pt>
                <c:pt idx="9">
                  <c:v>31.398000000000007</c:v>
                </c:pt>
                <c:pt idx="10">
                  <c:v>33.364000000000004</c:v>
                </c:pt>
                <c:pt idx="11">
                  <c:v>35.330000000000005</c:v>
                </c:pt>
                <c:pt idx="12">
                  <c:v>37.296000000000006</c:v>
                </c:pt>
                <c:pt idx="13">
                  <c:v>39.262000000000008</c:v>
                </c:pt>
                <c:pt idx="14">
                  <c:v>41.228000000000009</c:v>
                </c:pt>
                <c:pt idx="15">
                  <c:v>43.19400000000001</c:v>
                </c:pt>
                <c:pt idx="16">
                  <c:v>45.160000000000011</c:v>
                </c:pt>
                <c:pt idx="17">
                  <c:v>47.126000000000012</c:v>
                </c:pt>
                <c:pt idx="18">
                  <c:v>49.092000000000013</c:v>
                </c:pt>
                <c:pt idx="19">
                  <c:v>51.058000000000014</c:v>
                </c:pt>
                <c:pt idx="20">
                  <c:v>53.024000000000015</c:v>
                </c:pt>
                <c:pt idx="21">
                  <c:v>54.990000000000016</c:v>
                </c:pt>
                <c:pt idx="22">
                  <c:v>56.956000000000017</c:v>
                </c:pt>
                <c:pt idx="23">
                  <c:v>58.922000000000018</c:v>
                </c:pt>
                <c:pt idx="24">
                  <c:v>60.888000000000019</c:v>
                </c:pt>
                <c:pt idx="25">
                  <c:v>62.854000000000021</c:v>
                </c:pt>
                <c:pt idx="26">
                  <c:v>64.820000000000022</c:v>
                </c:pt>
                <c:pt idx="27">
                  <c:v>66.786000000000016</c:v>
                </c:pt>
                <c:pt idx="28">
                  <c:v>68.294000000000011</c:v>
                </c:pt>
                <c:pt idx="29">
                  <c:v>70.132000000000005</c:v>
                </c:pt>
                <c:pt idx="30">
                  <c:v>71.97</c:v>
                </c:pt>
                <c:pt idx="31">
                  <c:v>73.807999999999993</c:v>
                </c:pt>
                <c:pt idx="32">
                  <c:v>75.645999999999987</c:v>
                </c:pt>
                <c:pt idx="33">
                  <c:v>77.48399999999998</c:v>
                </c:pt>
                <c:pt idx="34">
                  <c:v>79.321999999999974</c:v>
                </c:pt>
                <c:pt idx="35">
                  <c:v>81.159999999999968</c:v>
                </c:pt>
                <c:pt idx="36">
                  <c:v>82.997999999999962</c:v>
                </c:pt>
                <c:pt idx="37">
                  <c:v>84.835999999999956</c:v>
                </c:pt>
                <c:pt idx="38">
                  <c:v>86.67399999999995</c:v>
                </c:pt>
                <c:pt idx="39">
                  <c:v>88.511999999999944</c:v>
                </c:pt>
                <c:pt idx="40">
                  <c:v>90.349999999999937</c:v>
                </c:pt>
                <c:pt idx="41">
                  <c:v>92.187999999999931</c:v>
                </c:pt>
                <c:pt idx="42">
                  <c:v>94.025999999999925</c:v>
                </c:pt>
                <c:pt idx="43">
                  <c:v>95.863999999999919</c:v>
                </c:pt>
                <c:pt idx="44">
                  <c:v>97.701999999999913</c:v>
                </c:pt>
                <c:pt idx="45">
                  <c:v>99.539999999999907</c:v>
                </c:pt>
                <c:pt idx="46">
                  <c:v>101.3779999999999</c:v>
                </c:pt>
                <c:pt idx="47">
                  <c:v>103.21599999999989</c:v>
                </c:pt>
                <c:pt idx="48">
                  <c:v>105.05399999999989</c:v>
                </c:pt>
                <c:pt idx="49">
                  <c:v>106.89199999999988</c:v>
                </c:pt>
                <c:pt idx="50">
                  <c:v>108.72999999999988</c:v>
                </c:pt>
                <c:pt idx="51">
                  <c:v>111.40499999999987</c:v>
                </c:pt>
                <c:pt idx="52">
                  <c:v>114.07999999999987</c:v>
                </c:pt>
                <c:pt idx="53">
                  <c:v>116.62599999999988</c:v>
                </c:pt>
                <c:pt idx="54">
                  <c:v>119.17199999999988</c:v>
                </c:pt>
                <c:pt idx="55">
                  <c:v>120.68999999999988</c:v>
                </c:pt>
                <c:pt idx="56">
                  <c:v>123.40399999999988</c:v>
                </c:pt>
                <c:pt idx="57">
                  <c:v>126.11799999999988</c:v>
                </c:pt>
                <c:pt idx="58">
                  <c:v>128.31899999999987</c:v>
                </c:pt>
                <c:pt idx="59">
                  <c:v>130.51999999999987</c:v>
                </c:pt>
                <c:pt idx="60">
                  <c:v>132.72099999999986</c:v>
                </c:pt>
                <c:pt idx="61">
                  <c:v>134.61199999999985</c:v>
                </c:pt>
                <c:pt idx="62">
                  <c:v>136.50299999999984</c:v>
                </c:pt>
                <c:pt idx="63">
                  <c:v>138.39399999999983</c:v>
                </c:pt>
                <c:pt idx="64">
                  <c:v>140.46599999999984</c:v>
                </c:pt>
                <c:pt idx="65">
                  <c:v>142.53799999999984</c:v>
                </c:pt>
                <c:pt idx="66">
                  <c:v>144.60999999999984</c:v>
                </c:pt>
                <c:pt idx="67">
                  <c:v>147.20199999999986</c:v>
                </c:pt>
                <c:pt idx="68">
                  <c:v>149.79399999999987</c:v>
                </c:pt>
                <c:pt idx="69">
                  <c:v>151.51499999999987</c:v>
                </c:pt>
                <c:pt idx="70">
                  <c:v>153.39599999999987</c:v>
                </c:pt>
                <c:pt idx="71">
                  <c:v>155.27699999999987</c:v>
                </c:pt>
                <c:pt idx="72">
                  <c:v>157.15799999999987</c:v>
                </c:pt>
                <c:pt idx="73">
                  <c:v>159.03899999999987</c:v>
                </c:pt>
                <c:pt idx="74">
                  <c:v>160.91999999999987</c:v>
                </c:pt>
                <c:pt idx="75">
                  <c:v>162.80099999999987</c:v>
                </c:pt>
                <c:pt idx="76">
                  <c:v>164.68199999999987</c:v>
                </c:pt>
                <c:pt idx="77">
                  <c:v>166.55599999999987</c:v>
                </c:pt>
                <c:pt idx="78">
                  <c:v>168.42999999999986</c:v>
                </c:pt>
                <c:pt idx="79">
                  <c:v>170.30399999999986</c:v>
                </c:pt>
                <c:pt idx="80">
                  <c:v>172.17799999999986</c:v>
                </c:pt>
                <c:pt idx="81">
                  <c:v>174.05199999999985</c:v>
                </c:pt>
                <c:pt idx="82">
                  <c:v>175.92599999999985</c:v>
                </c:pt>
                <c:pt idx="83">
                  <c:v>177.79999999999984</c:v>
                </c:pt>
                <c:pt idx="84">
                  <c:v>179.67399999999984</c:v>
                </c:pt>
                <c:pt idx="85">
                  <c:v>181.74199999999985</c:v>
                </c:pt>
                <c:pt idx="86">
                  <c:v>183.80999999999986</c:v>
                </c:pt>
                <c:pt idx="87">
                  <c:v>185.87799999999987</c:v>
                </c:pt>
                <c:pt idx="88">
                  <c:v>187.94599999999988</c:v>
                </c:pt>
                <c:pt idx="89">
                  <c:v>190.0139999999999</c:v>
                </c:pt>
                <c:pt idx="90">
                  <c:v>192.27899999999988</c:v>
                </c:pt>
                <c:pt idx="91">
                  <c:v>195.1209999999999</c:v>
                </c:pt>
                <c:pt idx="92">
                  <c:v>197.96299999999991</c:v>
                </c:pt>
                <c:pt idx="93">
                  <c:v>200.80499999999992</c:v>
                </c:pt>
                <c:pt idx="94">
                  <c:v>203.64699999999993</c:v>
                </c:pt>
                <c:pt idx="95">
                  <c:v>206.48899999999995</c:v>
                </c:pt>
                <c:pt idx="96">
                  <c:v>209.33099999999996</c:v>
                </c:pt>
                <c:pt idx="97">
                  <c:v>211.50499999999997</c:v>
                </c:pt>
                <c:pt idx="98">
                  <c:v>214.22199999999998</c:v>
                </c:pt>
                <c:pt idx="99">
                  <c:v>216.93899999999999</c:v>
                </c:pt>
                <c:pt idx="100">
                  <c:v>219.65600000000001</c:v>
                </c:pt>
                <c:pt idx="101">
                  <c:v>222.37300000000002</c:v>
                </c:pt>
                <c:pt idx="102">
                  <c:v>225.09000000000003</c:v>
                </c:pt>
                <c:pt idx="103">
                  <c:v>227.80700000000004</c:v>
                </c:pt>
                <c:pt idx="104">
                  <c:v>230.52400000000006</c:v>
                </c:pt>
                <c:pt idx="105">
                  <c:v>234.04800000000006</c:v>
                </c:pt>
                <c:pt idx="106">
                  <c:v>237.22200000000007</c:v>
                </c:pt>
                <c:pt idx="107">
                  <c:v>240.39600000000007</c:v>
                </c:pt>
                <c:pt idx="108">
                  <c:v>243.04500000000007</c:v>
                </c:pt>
                <c:pt idx="109">
                  <c:v>245.69400000000007</c:v>
                </c:pt>
                <c:pt idx="110">
                  <c:v>248.52000000000007</c:v>
                </c:pt>
                <c:pt idx="111">
                  <c:v>251.34600000000006</c:v>
                </c:pt>
                <c:pt idx="112">
                  <c:v>254.17200000000005</c:v>
                </c:pt>
                <c:pt idx="113">
                  <c:v>256.99800000000005</c:v>
                </c:pt>
                <c:pt idx="114">
                  <c:v>259.82400000000007</c:v>
                </c:pt>
                <c:pt idx="115">
                  <c:v>262.65000000000009</c:v>
                </c:pt>
                <c:pt idx="116">
                  <c:v>265.47600000000011</c:v>
                </c:pt>
                <c:pt idx="117">
                  <c:v>268.30200000000013</c:v>
                </c:pt>
                <c:pt idx="118">
                  <c:v>271.12800000000016</c:v>
                </c:pt>
                <c:pt idx="119">
                  <c:v>273.95400000000018</c:v>
                </c:pt>
                <c:pt idx="120">
                  <c:v>276.7800000000002</c:v>
                </c:pt>
                <c:pt idx="121">
                  <c:v>279.60600000000022</c:v>
                </c:pt>
                <c:pt idx="122">
                  <c:v>282.43200000000024</c:v>
                </c:pt>
                <c:pt idx="123">
                  <c:v>285.25800000000027</c:v>
                </c:pt>
                <c:pt idx="124">
                  <c:v>288.08400000000029</c:v>
                </c:pt>
                <c:pt idx="125">
                  <c:v>290.91000000000031</c:v>
                </c:pt>
                <c:pt idx="126">
                  <c:v>292.7540000000003</c:v>
                </c:pt>
                <c:pt idx="127">
                  <c:v>294.5980000000003</c:v>
                </c:pt>
                <c:pt idx="128">
                  <c:v>297.18100000000032</c:v>
                </c:pt>
                <c:pt idx="129">
                  <c:v>299.76400000000035</c:v>
                </c:pt>
                <c:pt idx="130">
                  <c:v>302.34700000000038</c:v>
                </c:pt>
                <c:pt idx="131">
                  <c:v>304.9300000000004</c:v>
                </c:pt>
                <c:pt idx="132">
                  <c:v>307.51300000000043</c:v>
                </c:pt>
                <c:pt idx="133">
                  <c:v>310.09600000000046</c:v>
                </c:pt>
                <c:pt idx="134">
                  <c:v>312.67900000000049</c:v>
                </c:pt>
                <c:pt idx="135">
                  <c:v>315.26200000000051</c:v>
                </c:pt>
                <c:pt idx="136">
                  <c:v>317.84500000000054</c:v>
                </c:pt>
                <c:pt idx="137">
                  <c:v>320.42800000000057</c:v>
                </c:pt>
                <c:pt idx="138">
                  <c:v>323.01100000000059</c:v>
                </c:pt>
                <c:pt idx="139">
                  <c:v>325.59400000000062</c:v>
                </c:pt>
                <c:pt idx="140">
                  <c:v>328.53500000000059</c:v>
                </c:pt>
                <c:pt idx="141">
                  <c:v>331.47600000000057</c:v>
                </c:pt>
                <c:pt idx="142">
                  <c:v>333.78300000000058</c:v>
                </c:pt>
                <c:pt idx="143">
                  <c:v>336.0900000000006</c:v>
                </c:pt>
                <c:pt idx="144">
                  <c:v>338.39700000000062</c:v>
                </c:pt>
                <c:pt idx="145">
                  <c:v>340.70400000000063</c:v>
                </c:pt>
                <c:pt idx="146">
                  <c:v>343.78000000000065</c:v>
                </c:pt>
                <c:pt idx="147">
                  <c:v>346.85600000000068</c:v>
                </c:pt>
                <c:pt idx="148">
                  <c:v>350.43700000000069</c:v>
                </c:pt>
                <c:pt idx="149">
                  <c:v>354.01800000000071</c:v>
                </c:pt>
                <c:pt idx="150">
                  <c:v>357.59900000000073</c:v>
                </c:pt>
                <c:pt idx="151">
                  <c:v>361.18000000000075</c:v>
                </c:pt>
                <c:pt idx="152">
                  <c:v>364.76100000000076</c:v>
                </c:pt>
                <c:pt idx="153">
                  <c:v>368.34200000000078</c:v>
                </c:pt>
                <c:pt idx="154">
                  <c:v>371.9230000000008</c:v>
                </c:pt>
                <c:pt idx="155">
                  <c:v>375.50400000000081</c:v>
                </c:pt>
                <c:pt idx="156">
                  <c:v>379.08500000000083</c:v>
                </c:pt>
                <c:pt idx="157">
                  <c:v>382.66600000000085</c:v>
                </c:pt>
                <c:pt idx="158">
                  <c:v>386.24700000000087</c:v>
                </c:pt>
                <c:pt idx="159">
                  <c:v>389.82800000000088</c:v>
                </c:pt>
                <c:pt idx="160">
                  <c:v>393.51400000000086</c:v>
                </c:pt>
                <c:pt idx="161">
                  <c:v>397.20000000000084</c:v>
                </c:pt>
                <c:pt idx="162">
                  <c:v>400.88600000000082</c:v>
                </c:pt>
                <c:pt idx="163">
                  <c:v>404.5720000000008</c:v>
                </c:pt>
                <c:pt idx="164">
                  <c:v>408.25800000000078</c:v>
                </c:pt>
                <c:pt idx="165">
                  <c:v>411.94400000000076</c:v>
                </c:pt>
                <c:pt idx="166">
                  <c:v>415.63000000000073</c:v>
                </c:pt>
                <c:pt idx="167">
                  <c:v>419.31600000000071</c:v>
                </c:pt>
                <c:pt idx="168">
                  <c:v>423.00200000000069</c:v>
                </c:pt>
                <c:pt idx="169">
                  <c:v>426.68800000000067</c:v>
                </c:pt>
                <c:pt idx="170">
                  <c:v>429.85700000000065</c:v>
                </c:pt>
                <c:pt idx="171">
                  <c:v>433.02600000000064</c:v>
                </c:pt>
                <c:pt idx="172">
                  <c:v>436.19500000000062</c:v>
                </c:pt>
                <c:pt idx="173">
                  <c:v>439.3640000000006</c:v>
                </c:pt>
                <c:pt idx="174">
                  <c:v>442.53300000000058</c:v>
                </c:pt>
                <c:pt idx="175">
                  <c:v>445.70200000000057</c:v>
                </c:pt>
                <c:pt idx="176">
                  <c:v>448.87100000000055</c:v>
                </c:pt>
                <c:pt idx="177">
                  <c:v>452.04000000000053</c:v>
                </c:pt>
                <c:pt idx="178">
                  <c:v>455.20900000000051</c:v>
                </c:pt>
                <c:pt idx="179">
                  <c:v>458.3780000000005</c:v>
                </c:pt>
                <c:pt idx="180">
                  <c:v>461.54700000000048</c:v>
                </c:pt>
                <c:pt idx="181">
                  <c:v>464.71600000000046</c:v>
                </c:pt>
                <c:pt idx="182">
                  <c:v>467.88500000000045</c:v>
                </c:pt>
                <c:pt idx="183">
                  <c:v>471.05400000000043</c:v>
                </c:pt>
                <c:pt idx="184">
                  <c:v>474.22300000000041</c:v>
                </c:pt>
                <c:pt idx="185">
                  <c:v>477.39200000000039</c:v>
                </c:pt>
                <c:pt idx="186">
                  <c:v>482.04700000000037</c:v>
                </c:pt>
                <c:pt idx="187">
                  <c:v>485.06700000000035</c:v>
                </c:pt>
                <c:pt idx="188">
                  <c:v>488.08700000000033</c:v>
                </c:pt>
                <c:pt idx="189">
                  <c:v>490.67700000000031</c:v>
                </c:pt>
                <c:pt idx="190">
                  <c:v>493.53500000000031</c:v>
                </c:pt>
                <c:pt idx="191">
                  <c:v>496.31800000000032</c:v>
                </c:pt>
                <c:pt idx="192">
                  <c:v>498.5810000000003</c:v>
                </c:pt>
                <c:pt idx="193">
                  <c:v>500.27400000000029</c:v>
                </c:pt>
                <c:pt idx="194">
                  <c:v>501.96700000000027</c:v>
                </c:pt>
                <c:pt idx="195">
                  <c:v>503.59200000000027</c:v>
                </c:pt>
                <c:pt idx="196">
                  <c:v>505.21700000000027</c:v>
                </c:pt>
                <c:pt idx="197">
                  <c:v>506.84200000000027</c:v>
                </c:pt>
                <c:pt idx="198">
                  <c:v>508.46700000000027</c:v>
                </c:pt>
              </c:numCache>
            </c:numRef>
          </c:cat>
          <c:val>
            <c:numRef>
              <c:f>'Deposited Mass'!$I$5:$I$203</c:f>
              <c:numCache>
                <c:formatCode>#,##0</c:formatCode>
                <c:ptCount val="199"/>
                <c:pt idx="0">
                  <c:v>22528.50963041198</c:v>
                </c:pt>
                <c:pt idx="1">
                  <c:v>15059.417628953001</c:v>
                </c:pt>
                <c:pt idx="2">
                  <c:v>12165.504369236995</c:v>
                </c:pt>
                <c:pt idx="3">
                  <c:v>12245.044071830984</c:v>
                </c:pt>
                <c:pt idx="4">
                  <c:v>11909.455649155017</c:v>
                </c:pt>
                <c:pt idx="5">
                  <c:v>11587.975195785984</c:v>
                </c:pt>
                <c:pt idx="6">
                  <c:v>11287.072225429991</c:v>
                </c:pt>
                <c:pt idx="7">
                  <c:v>11000.807849885023</c:v>
                </c:pt>
                <c:pt idx="8">
                  <c:v>9092.2074239550275</c:v>
                </c:pt>
                <c:pt idx="9">
                  <c:v>8890.4210103899823</c:v>
                </c:pt>
                <c:pt idx="10">
                  <c:v>7554.1371059209923</c:v>
                </c:pt>
                <c:pt idx="11">
                  <c:v>7405.0544538130052</c:v>
                </c:pt>
                <c:pt idx="12">
                  <c:v>7260.420977619011</c:v>
                </c:pt>
                <c:pt idx="13">
                  <c:v>7116.643266383966</c:v>
                </c:pt>
                <c:pt idx="14">
                  <c:v>11046.851410833013</c:v>
                </c:pt>
                <c:pt idx="15">
                  <c:v>10686.165855963016</c:v>
                </c:pt>
                <c:pt idx="16">
                  <c:v>10336.179772458971</c:v>
                </c:pt>
                <c:pt idx="17">
                  <c:v>9996.9507937169983</c:v>
                </c:pt>
                <c:pt idx="18">
                  <c:v>8574.7171299420297</c:v>
                </c:pt>
                <c:pt idx="19">
                  <c:v>7709.9839720969903</c:v>
                </c:pt>
                <c:pt idx="20">
                  <c:v>7491.9015846549883</c:v>
                </c:pt>
                <c:pt idx="21">
                  <c:v>7288.4873489350139</c:v>
                </c:pt>
                <c:pt idx="22">
                  <c:v>7090.2757459220011</c:v>
                </c:pt>
                <c:pt idx="23">
                  <c:v>6897.0888219370099</c:v>
                </c:pt>
                <c:pt idx="24">
                  <c:v>6708.7735297849867</c:v>
                </c:pt>
                <c:pt idx="25">
                  <c:v>6525.2551467760059</c:v>
                </c:pt>
                <c:pt idx="26">
                  <c:v>6346.4043263510102</c:v>
                </c:pt>
                <c:pt idx="27">
                  <c:v>5732.7103016819747</c:v>
                </c:pt>
                <c:pt idx="28">
                  <c:v>5144.0799820310203</c:v>
                </c:pt>
                <c:pt idx="29">
                  <c:v>9864.6331489089935</c:v>
                </c:pt>
                <c:pt idx="30">
                  <c:v>9405.0987160970108</c:v>
                </c:pt>
                <c:pt idx="31">
                  <c:v>8966.6095683779859</c:v>
                </c:pt>
                <c:pt idx="32">
                  <c:v>8548.1585789840028</c:v>
                </c:pt>
                <c:pt idx="33">
                  <c:v>8148.6978666259965</c:v>
                </c:pt>
                <c:pt idx="34">
                  <c:v>7767.307972642011</c:v>
                </c:pt>
                <c:pt idx="35">
                  <c:v>4981.6252485489822</c:v>
                </c:pt>
                <c:pt idx="36">
                  <c:v>4822.9232912900043</c:v>
                </c:pt>
                <c:pt idx="37">
                  <c:v>4671.429227140994</c:v>
                </c:pt>
                <c:pt idx="38">
                  <c:v>4524.4984883420111</c:v>
                </c:pt>
                <c:pt idx="39">
                  <c:v>4382.0383126859961</c:v>
                </c:pt>
                <c:pt idx="40">
                  <c:v>4243.9384820810083</c:v>
                </c:pt>
                <c:pt idx="41">
                  <c:v>4110.0530897659919</c:v>
                </c:pt>
                <c:pt idx="42">
                  <c:v>3980.289815969998</c:v>
                </c:pt>
                <c:pt idx="43">
                  <c:v>3602.8556459520041</c:v>
                </c:pt>
                <c:pt idx="44">
                  <c:v>3377.8601098399959</c:v>
                </c:pt>
                <c:pt idx="45">
                  <c:v>3278.661473072003</c:v>
                </c:pt>
                <c:pt idx="46">
                  <c:v>3184.5074713350041</c:v>
                </c:pt>
                <c:pt idx="47">
                  <c:v>3093.0059422649938</c:v>
                </c:pt>
                <c:pt idx="48">
                  <c:v>3004.1050420160027</c:v>
                </c:pt>
                <c:pt idx="49">
                  <c:v>2819.4469321584038</c:v>
                </c:pt>
                <c:pt idx="50">
                  <c:v>2739.092494267592</c:v>
                </c:pt>
                <c:pt idx="51">
                  <c:v>3424.6892951175978</c:v>
                </c:pt>
                <c:pt idx="52">
                  <c:v>608.07889926350617</c:v>
                </c:pt>
                <c:pt idx="53">
                  <c:v>595.90407884230081</c:v>
                </c:pt>
                <c:pt idx="54">
                  <c:v>573.2435314096947</c:v>
                </c:pt>
                <c:pt idx="55">
                  <c:v>337.17209219030337</c:v>
                </c:pt>
                <c:pt idx="56">
                  <c:v>576.93501767810085</c:v>
                </c:pt>
                <c:pt idx="57">
                  <c:v>573.37574842010508</c:v>
                </c:pt>
                <c:pt idx="58">
                  <c:v>536.23094821309496</c:v>
                </c:pt>
                <c:pt idx="59">
                  <c:v>516.37118369119707</c:v>
                </c:pt>
                <c:pt idx="60">
                  <c:v>496.49887665080314</c:v>
                </c:pt>
                <c:pt idx="61">
                  <c:v>420.387976833008</c:v>
                </c:pt>
                <c:pt idx="62">
                  <c:v>418.51719177649647</c:v>
                </c:pt>
                <c:pt idx="63">
                  <c:v>416.65912705210212</c:v>
                </c:pt>
                <c:pt idx="64">
                  <c:v>482.2701258018933</c:v>
                </c:pt>
                <c:pt idx="65">
                  <c:v>479.79803109150089</c:v>
                </c:pt>
                <c:pt idx="66">
                  <c:v>464.21379275470099</c:v>
                </c:pt>
                <c:pt idx="67">
                  <c:v>517.06260464090155</c:v>
                </c:pt>
                <c:pt idx="68">
                  <c:v>514.12658309440303</c:v>
                </c:pt>
                <c:pt idx="69">
                  <c:v>1263.2477962692938</c:v>
                </c:pt>
                <c:pt idx="70">
                  <c:v>1349.0652645187947</c:v>
                </c:pt>
                <c:pt idx="71">
                  <c:v>1327.0507177188993</c:v>
                </c:pt>
                <c:pt idx="72">
                  <c:v>1305.3689224024129</c:v>
                </c:pt>
                <c:pt idx="73">
                  <c:v>1284.0167304565985</c:v>
                </c:pt>
                <c:pt idx="74">
                  <c:v>1262.9858843081893</c:v>
                </c:pt>
                <c:pt idx="75">
                  <c:v>1242.273735330702</c:v>
                </c:pt>
                <c:pt idx="76">
                  <c:v>1221.8710166418023</c:v>
                </c:pt>
                <c:pt idx="77">
                  <c:v>1101.9548822663055</c:v>
                </c:pt>
                <c:pt idx="78">
                  <c:v>1054.1211381589965</c:v>
                </c:pt>
                <c:pt idx="79">
                  <c:v>1036.6158623452066</c:v>
                </c:pt>
                <c:pt idx="80">
                  <c:v>1021.3011308949935</c:v>
                </c:pt>
                <c:pt idx="81">
                  <c:v>1006.2003586295032</c:v>
                </c:pt>
                <c:pt idx="82">
                  <c:v>991.28919400960149</c:v>
                </c:pt>
                <c:pt idx="83">
                  <c:v>882.00524348689214</c:v>
                </c:pt>
                <c:pt idx="84">
                  <c:v>870.16020192690485</c:v>
                </c:pt>
                <c:pt idx="85">
                  <c:v>916.08310224419984</c:v>
                </c:pt>
                <c:pt idx="86">
                  <c:v>902.90760706950095</c:v>
                </c:pt>
                <c:pt idx="87">
                  <c:v>889.89505758609448</c:v>
                </c:pt>
                <c:pt idx="88">
                  <c:v>877.04970495240559</c:v>
                </c:pt>
                <c:pt idx="89">
                  <c:v>864.38742786560033</c:v>
                </c:pt>
                <c:pt idx="90">
                  <c:v>64.881794923894631</c:v>
                </c:pt>
                <c:pt idx="91">
                  <c:v>5279.7290173120055</c:v>
                </c:pt>
                <c:pt idx="92">
                  <c:v>49.353171383896552</c:v>
                </c:pt>
                <c:pt idx="93">
                  <c:v>49.243154569499893</c:v>
                </c:pt>
                <c:pt idx="94">
                  <c:v>49.135434763797093</c:v>
                </c:pt>
                <c:pt idx="95">
                  <c:v>49.025101033606916</c:v>
                </c:pt>
                <c:pt idx="96">
                  <c:v>48.918242187799478</c:v>
                </c:pt>
                <c:pt idx="97">
                  <c:v>33.514045257099497</c:v>
                </c:pt>
                <c:pt idx="98">
                  <c:v>41.804428253795777</c:v>
                </c:pt>
                <c:pt idx="99">
                  <c:v>41.717535007403058</c:v>
                </c:pt>
                <c:pt idx="100">
                  <c:v>36.961501846497413</c:v>
                </c:pt>
                <c:pt idx="101">
                  <c:v>32.05685434750194</c:v>
                </c:pt>
                <c:pt idx="102">
                  <c:v>31.971243557600246</c:v>
                </c:pt>
                <c:pt idx="103">
                  <c:v>31.901477820902073</c:v>
                </c:pt>
                <c:pt idx="104">
                  <c:v>31.83854180869821</c:v>
                </c:pt>
                <c:pt idx="105">
                  <c:v>41.187086678597552</c:v>
                </c:pt>
                <c:pt idx="106">
                  <c:v>38.101176125899656</c:v>
                </c:pt>
                <c:pt idx="107">
                  <c:v>38.020338567803265</c:v>
                </c:pt>
                <c:pt idx="108">
                  <c:v>32.57711277819908</c:v>
                </c:pt>
                <c:pt idx="109">
                  <c:v>29.673307086501154</c:v>
                </c:pt>
                <c:pt idx="110">
                  <c:v>25.331702058494557</c:v>
                </c:pt>
                <c:pt idx="111">
                  <c:v>25.265571838004689</c:v>
                </c:pt>
                <c:pt idx="112">
                  <c:v>25.209233948800829</c:v>
                </c:pt>
                <c:pt idx="113">
                  <c:v>25.149284312596137</c:v>
                </c:pt>
                <c:pt idx="114">
                  <c:v>25.088034866399539</c:v>
                </c:pt>
                <c:pt idx="115">
                  <c:v>25.024611617103801</c:v>
                </c:pt>
                <c:pt idx="116">
                  <c:v>24.957672851800453</c:v>
                </c:pt>
                <c:pt idx="117">
                  <c:v>24.885679349696147</c:v>
                </c:pt>
                <c:pt idx="118">
                  <c:v>24.811435391304258</c:v>
                </c:pt>
                <c:pt idx="119">
                  <c:v>3617.523775540496</c:v>
                </c:pt>
                <c:pt idx="120">
                  <c:v>24.682249250399764</c:v>
                </c:pt>
                <c:pt idx="121">
                  <c:v>24.598190003103809</c:v>
                </c:pt>
                <c:pt idx="122">
                  <c:v>24.50705994279997</c:v>
                </c:pt>
                <c:pt idx="123">
                  <c:v>24.409580255000037</c:v>
                </c:pt>
                <c:pt idx="124">
                  <c:v>24.310024241000065</c:v>
                </c:pt>
                <c:pt idx="125">
                  <c:v>24.208703721400525</c:v>
                </c:pt>
                <c:pt idx="126">
                  <c:v>22.22314731379447</c:v>
                </c:pt>
                <c:pt idx="127">
                  <c:v>22.143504505402234</c:v>
                </c:pt>
                <c:pt idx="128">
                  <c:v>25.127836024701537</c:v>
                </c:pt>
                <c:pt idx="129">
                  <c:v>3680.181244019499</c:v>
                </c:pt>
                <c:pt idx="130">
                  <c:v>25.006526308497996</c:v>
                </c:pt>
                <c:pt idx="131">
                  <c:v>24.904109452800185</c:v>
                </c:pt>
                <c:pt idx="132">
                  <c:v>24.802566548802133</c:v>
                </c:pt>
                <c:pt idx="133">
                  <c:v>24.704631380198407</c:v>
                </c:pt>
                <c:pt idx="134">
                  <c:v>24.608944578001683</c:v>
                </c:pt>
                <c:pt idx="135">
                  <c:v>24.517101584198826</c:v>
                </c:pt>
                <c:pt idx="136">
                  <c:v>24.428227215197694</c:v>
                </c:pt>
                <c:pt idx="137">
                  <c:v>24.342081329705252</c:v>
                </c:pt>
                <c:pt idx="138">
                  <c:v>24.259210177900968</c:v>
                </c:pt>
                <c:pt idx="139">
                  <c:v>24.17878095969354</c:v>
                </c:pt>
                <c:pt idx="140">
                  <c:v>28.440429710601165</c:v>
                </c:pt>
                <c:pt idx="141">
                  <c:v>28.323648587305797</c:v>
                </c:pt>
                <c:pt idx="142">
                  <c:v>22.114317805499013</c:v>
                </c:pt>
                <c:pt idx="143">
                  <c:v>22.050789566099411</c:v>
                </c:pt>
                <c:pt idx="144">
                  <c:v>21.987830431695329</c:v>
                </c:pt>
                <c:pt idx="145">
                  <c:v>21.926951983899926</c:v>
                </c:pt>
                <c:pt idx="146">
                  <c:v>29.118515796704742</c:v>
                </c:pt>
                <c:pt idx="147">
                  <c:v>29.008684880296641</c:v>
                </c:pt>
                <c:pt idx="148">
                  <c:v>29.601757013500901</c:v>
                </c:pt>
                <c:pt idx="149">
                  <c:v>29.464081229700241</c:v>
                </c:pt>
                <c:pt idx="150">
                  <c:v>29.319987821298128</c:v>
                </c:pt>
                <c:pt idx="151">
                  <c:v>29.169425479100028</c:v>
                </c:pt>
                <c:pt idx="152">
                  <c:v>29.012997321398871</c:v>
                </c:pt>
                <c:pt idx="153">
                  <c:v>28.852840421706787</c:v>
                </c:pt>
                <c:pt idx="154">
                  <c:v>28.690652881996357</c:v>
                </c:pt>
                <c:pt idx="155">
                  <c:v>28.530114548702841</c:v>
                </c:pt>
                <c:pt idx="156">
                  <c:v>28.373770817095647</c:v>
                </c:pt>
                <c:pt idx="157">
                  <c:v>28.226509005398839</c:v>
                </c:pt>
                <c:pt idx="158">
                  <c:v>28.090771126800973</c:v>
                </c:pt>
                <c:pt idx="159">
                  <c:v>27.969042939403153</c:v>
                </c:pt>
                <c:pt idx="160">
                  <c:v>31.286938667799404</c:v>
                </c:pt>
                <c:pt idx="161">
                  <c:v>31.204930472697015</c:v>
                </c:pt>
                <c:pt idx="162">
                  <c:v>31.139270314204623</c:v>
                </c:pt>
                <c:pt idx="163">
                  <c:v>31.090995287595433</c:v>
                </c:pt>
                <c:pt idx="164">
                  <c:v>31.061544828102342</c:v>
                </c:pt>
                <c:pt idx="165">
                  <c:v>31.051143591197615</c:v>
                </c:pt>
                <c:pt idx="166">
                  <c:v>31.055837745705503</c:v>
                </c:pt>
                <c:pt idx="167">
                  <c:v>31.077703950999421</c:v>
                </c:pt>
                <c:pt idx="168">
                  <c:v>31.320944207596767</c:v>
                </c:pt>
                <c:pt idx="169">
                  <c:v>31.345471442502458</c:v>
                </c:pt>
                <c:pt idx="170">
                  <c:v>28.798508595995372</c:v>
                </c:pt>
                <c:pt idx="171">
                  <c:v>28.825206229899777</c:v>
                </c:pt>
                <c:pt idx="172">
                  <c:v>28.855684982605453</c:v>
                </c:pt>
                <c:pt idx="173">
                  <c:v>28.891099315798783</c:v>
                </c:pt>
                <c:pt idx="174">
                  <c:v>28.9283480278973</c:v>
                </c:pt>
                <c:pt idx="175">
                  <c:v>28.967966959702608</c:v>
                </c:pt>
                <c:pt idx="176">
                  <c:v>29.012311193800997</c:v>
                </c:pt>
                <c:pt idx="177">
                  <c:v>29.056526526299422</c:v>
                </c:pt>
                <c:pt idx="178">
                  <c:v>29.105318377398362</c:v>
                </c:pt>
                <c:pt idx="179">
                  <c:v>29.15462611069961</c:v>
                </c:pt>
                <c:pt idx="180">
                  <c:v>29.207505410799058</c:v>
                </c:pt>
                <c:pt idx="181">
                  <c:v>29.262009655198199</c:v>
                </c:pt>
                <c:pt idx="182">
                  <c:v>29.317868768303015</c:v>
                </c:pt>
                <c:pt idx="183">
                  <c:v>29.376888463601063</c:v>
                </c:pt>
                <c:pt idx="184">
                  <c:v>29.437976492699818</c:v>
                </c:pt>
                <c:pt idx="185">
                  <c:v>29.500512681595865</c:v>
                </c:pt>
                <c:pt idx="186">
                  <c:v>40.612854601000436</c:v>
                </c:pt>
                <c:pt idx="187">
                  <c:v>30.731979378600954</c:v>
                </c:pt>
                <c:pt idx="188">
                  <c:v>30.819538296702376</c:v>
                </c:pt>
                <c:pt idx="189">
                  <c:v>24.837987827799225</c:v>
                </c:pt>
                <c:pt idx="190">
                  <c:v>29.874203613697318</c:v>
                </c:pt>
                <c:pt idx="191">
                  <c:v>36.400396190401807</c:v>
                </c:pt>
                <c:pt idx="192">
                  <c:v>29.603150248804013</c:v>
                </c:pt>
                <c:pt idx="193">
                  <c:v>22.178761378600029</c:v>
                </c:pt>
                <c:pt idx="194">
                  <c:v>22.358963821199723</c:v>
                </c:pt>
                <c:pt idx="195">
                  <c:v>21.602869932496105</c:v>
                </c:pt>
                <c:pt idx="196">
                  <c:v>21.819159532999038</c:v>
                </c:pt>
                <c:pt idx="197">
                  <c:v>22.038142645702465</c:v>
                </c:pt>
                <c:pt idx="198">
                  <c:v>22.256605933602259</c:v>
                </c:pt>
              </c:numCache>
            </c:numRef>
          </c:val>
          <c:extLst>
            <c:ext xmlns:c16="http://schemas.microsoft.com/office/drawing/2014/chart" uri="{C3380CC4-5D6E-409C-BE32-E72D297353CC}">
              <c16:uniqueId val="{00000000-3FA2-47FF-A37B-4090FD42E65B}"/>
            </c:ext>
          </c:extLst>
        </c:ser>
        <c:dLbls>
          <c:showLegendKey val="0"/>
          <c:showVal val="0"/>
          <c:showCatName val="0"/>
          <c:showSerName val="0"/>
          <c:showPercent val="0"/>
          <c:showBubbleSize val="0"/>
        </c:dLbls>
        <c:axId val="687333056"/>
        <c:axId val="687333448"/>
      </c:areaChart>
      <c:catAx>
        <c:axId val="687333056"/>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Distance from GKM (km)</a:t>
                </a:r>
              </a:p>
            </c:rich>
          </c:tx>
          <c:layout>
            <c:manualLayout>
              <c:xMode val="edge"/>
              <c:yMode val="edge"/>
              <c:x val="0.40626143069695908"/>
              <c:y val="0.91185227949815018"/>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87333448"/>
        <c:crosses val="autoZero"/>
        <c:auto val="1"/>
        <c:lblAlgn val="ctr"/>
        <c:lblOffset val="100"/>
        <c:noMultiLvlLbl val="0"/>
      </c:catAx>
      <c:valAx>
        <c:axId val="687333448"/>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Deposited Mass (kg)</a:t>
                </a:r>
              </a:p>
            </c:rich>
          </c:tx>
          <c:layout>
            <c:manualLayout>
              <c:xMode val="edge"/>
              <c:yMode val="edge"/>
              <c:x val="1.4208335423040264E-3"/>
              <c:y val="0.112819420927015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87333056"/>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sz="1050" b="1">
          <a:solidFill>
            <a:sysClr val="windowText" lastClr="000000"/>
          </a:solidFill>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a:t>Maximum Lead in Bed Sediment </a:t>
            </a:r>
            <a:br>
              <a:rPr lang="en-US" sz="1000"/>
            </a:br>
            <a:r>
              <a:rPr lang="en-US" sz="1000"/>
              <a:t>Post GKM--2 Weeks</a:t>
            </a:r>
          </a:p>
        </c:rich>
      </c:tx>
      <c:layout>
        <c:manualLayout>
          <c:xMode val="edge"/>
          <c:yMode val="edge"/>
          <c:x val="0.3636062980407504"/>
          <c:y val="2.7572548793485668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7297747156605425"/>
          <c:y val="0.15340239618164184"/>
          <c:w val="0.76027077865266834"/>
          <c:h val="0.63116735773970256"/>
        </c:manualLayout>
      </c:layout>
      <c:areaChart>
        <c:grouping val="stacked"/>
        <c:varyColors val="0"/>
        <c:ser>
          <c:idx val="0"/>
          <c:order val="0"/>
          <c:spPr>
            <a:solidFill>
              <a:schemeClr val="tx2">
                <a:lumMod val="60000"/>
                <a:lumOff val="40000"/>
                <a:alpha val="62000"/>
              </a:schemeClr>
            </a:solidFill>
            <a:ln>
              <a:noFill/>
            </a:ln>
            <a:effectLst/>
          </c:spPr>
          <c:cat>
            <c:numRef>
              <c:f>'Bed Concentrations'!$E$4:$E$29</c:f>
              <c:numCache>
                <c:formatCode>0.0</c:formatCode>
                <c:ptCount val="26"/>
                <c:pt idx="0">
                  <c:v>12.5</c:v>
                </c:pt>
                <c:pt idx="1">
                  <c:v>16.399999999999999</c:v>
                </c:pt>
                <c:pt idx="2">
                  <c:v>64</c:v>
                </c:pt>
                <c:pt idx="3">
                  <c:v>89.8</c:v>
                </c:pt>
                <c:pt idx="4">
                  <c:v>94</c:v>
                </c:pt>
                <c:pt idx="5" formatCode="General">
                  <c:v>103.2</c:v>
                </c:pt>
                <c:pt idx="6" formatCode="General">
                  <c:v>123.1</c:v>
                </c:pt>
                <c:pt idx="7" formatCode="General">
                  <c:v>147.5</c:v>
                </c:pt>
                <c:pt idx="8" formatCode="General">
                  <c:v>151.6</c:v>
                </c:pt>
                <c:pt idx="9">
                  <c:v>158</c:v>
                </c:pt>
                <c:pt idx="10" formatCode="General">
                  <c:v>162.9</c:v>
                </c:pt>
                <c:pt idx="11" formatCode="General">
                  <c:v>176.6</c:v>
                </c:pt>
                <c:pt idx="12" formatCode="General">
                  <c:v>190.2</c:v>
                </c:pt>
                <c:pt idx="13" formatCode="General">
                  <c:v>196.1</c:v>
                </c:pt>
                <c:pt idx="14" formatCode="General">
                  <c:v>204.5</c:v>
                </c:pt>
                <c:pt idx="15" formatCode="General">
                  <c:v>214.4</c:v>
                </c:pt>
                <c:pt idx="16" formatCode="General">
                  <c:v>227.7</c:v>
                </c:pt>
                <c:pt idx="17" formatCode="General">
                  <c:v>246.3</c:v>
                </c:pt>
                <c:pt idx="18" formatCode="General">
                  <c:v>272.5</c:v>
                </c:pt>
                <c:pt idx="19" formatCode="General">
                  <c:v>296.8</c:v>
                </c:pt>
                <c:pt idx="20" formatCode="General">
                  <c:v>333.2</c:v>
                </c:pt>
                <c:pt idx="21" formatCode="General">
                  <c:v>345.8</c:v>
                </c:pt>
                <c:pt idx="22" formatCode="General">
                  <c:v>377.1</c:v>
                </c:pt>
                <c:pt idx="23" formatCode="General">
                  <c:v>421.3</c:v>
                </c:pt>
                <c:pt idx="24" formatCode="General">
                  <c:v>510.7</c:v>
                </c:pt>
                <c:pt idx="25" formatCode="General">
                  <c:v>543</c:v>
                </c:pt>
              </c:numCache>
            </c:numRef>
          </c:cat>
          <c:val>
            <c:numRef>
              <c:f>'Bed Concentrations'!$F$4:$F$29</c:f>
              <c:numCache>
                <c:formatCode>General</c:formatCode>
                <c:ptCount val="26"/>
                <c:pt idx="0">
                  <c:v>1000</c:v>
                </c:pt>
                <c:pt idx="1">
                  <c:v>700</c:v>
                </c:pt>
                <c:pt idx="2">
                  <c:v>3500</c:v>
                </c:pt>
                <c:pt idx="3">
                  <c:v>2300</c:v>
                </c:pt>
                <c:pt idx="4">
                  <c:v>1300</c:v>
                </c:pt>
                <c:pt idx="5">
                  <c:v>220</c:v>
                </c:pt>
                <c:pt idx="6">
                  <c:v>390</c:v>
                </c:pt>
                <c:pt idx="7">
                  <c:v>96</c:v>
                </c:pt>
                <c:pt idx="8">
                  <c:v>270</c:v>
                </c:pt>
                <c:pt idx="9">
                  <c:v>210</c:v>
                </c:pt>
                <c:pt idx="10">
                  <c:v>320</c:v>
                </c:pt>
                <c:pt idx="11">
                  <c:v>120</c:v>
                </c:pt>
                <c:pt idx="12">
                  <c:v>45</c:v>
                </c:pt>
                <c:pt idx="13">
                  <c:v>10</c:v>
                </c:pt>
                <c:pt idx="14">
                  <c:v>6.2</c:v>
                </c:pt>
                <c:pt idx="15">
                  <c:v>17</c:v>
                </c:pt>
                <c:pt idx="16">
                  <c:v>13</c:v>
                </c:pt>
                <c:pt idx="17">
                  <c:v>6.6</c:v>
                </c:pt>
                <c:pt idx="18">
                  <c:v>10</c:v>
                </c:pt>
                <c:pt idx="19">
                  <c:v>7.7</c:v>
                </c:pt>
                <c:pt idx="20">
                  <c:v>7.1</c:v>
                </c:pt>
                <c:pt idx="21">
                  <c:v>11</c:v>
                </c:pt>
                <c:pt idx="22">
                  <c:v>7.4</c:v>
                </c:pt>
                <c:pt idx="23">
                  <c:v>4</c:v>
                </c:pt>
                <c:pt idx="24">
                  <c:v>5.5</c:v>
                </c:pt>
                <c:pt idx="25">
                  <c:v>14</c:v>
                </c:pt>
              </c:numCache>
            </c:numRef>
          </c:val>
          <c:extLst>
            <c:ext xmlns:c16="http://schemas.microsoft.com/office/drawing/2014/chart" uri="{C3380CC4-5D6E-409C-BE32-E72D297353CC}">
              <c16:uniqueId val="{00000000-6363-4B25-BF8F-2F3CAEB2922F}"/>
            </c:ext>
          </c:extLst>
        </c:ser>
        <c:dLbls>
          <c:showLegendKey val="0"/>
          <c:showVal val="0"/>
          <c:showCatName val="0"/>
          <c:showSerName val="0"/>
          <c:showPercent val="0"/>
          <c:showBubbleSize val="0"/>
        </c:dLbls>
        <c:axId val="687336584"/>
        <c:axId val="687336976"/>
      </c:areaChart>
      <c:catAx>
        <c:axId val="687336584"/>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a:t>Distance from Source (km)</a:t>
                </a:r>
              </a:p>
            </c:rich>
          </c:tx>
          <c:layout>
            <c:manualLayout>
              <c:xMode val="edge"/>
              <c:yMode val="edge"/>
              <c:x val="0.36628390201224853"/>
              <c:y val="0.91558839319858831"/>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 sourceLinked="1"/>
        <c:majorTickMark val="out"/>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87336976"/>
        <c:crosses val="autoZero"/>
        <c:auto val="1"/>
        <c:lblAlgn val="ctr"/>
        <c:lblOffset val="100"/>
        <c:noMultiLvlLbl val="0"/>
      </c:catAx>
      <c:valAx>
        <c:axId val="687336976"/>
        <c:scaling>
          <c:logBase val="10"/>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b="1"/>
                  <a:t>Lead Concentration (mg/kg)</a:t>
                </a:r>
              </a:p>
            </c:rich>
          </c:tx>
          <c:layout>
            <c:manualLayout>
              <c:xMode val="edge"/>
              <c:yMode val="edge"/>
              <c:x val="4.2500647663038842E-2"/>
              <c:y val="0.1587817757387246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87336584"/>
        <c:crosses val="autoZero"/>
        <c:crossBetween val="midCat"/>
      </c:valAx>
      <c:spPr>
        <a:noFill/>
        <a:ln>
          <a:solidFill>
            <a:schemeClr val="bg1">
              <a:lumMod val="50000"/>
            </a:schemeClr>
          </a:solidFill>
        </a:ln>
        <a:effectLst/>
      </c:spPr>
    </c:plotArea>
    <c:plotVisOnly val="1"/>
    <c:dispBlanksAs val="zero"/>
    <c:showDLblsOverMax val="0"/>
  </c:chart>
  <c:spPr>
    <a:solidFill>
      <a:schemeClr val="bg1"/>
    </a:solidFill>
    <a:ln w="9525" cap="flat" cmpd="sng" algn="ctr">
      <a:noFill/>
      <a:round/>
    </a:ln>
    <a:effectLst/>
  </c:spPr>
  <c:txPr>
    <a:bodyPr/>
    <a:lstStyle/>
    <a:p>
      <a:pPr>
        <a:defRPr sz="1050"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a:t>Maximum Concentration</a:t>
            </a:r>
            <a:r>
              <a:rPr lang="en-US" sz="1000" baseline="0"/>
              <a:t> </a:t>
            </a:r>
            <a:r>
              <a:rPr lang="en-US" sz="1000"/>
              <a:t>in Bed Sediment </a:t>
            </a:r>
            <a:br>
              <a:rPr lang="en-US" sz="1000"/>
            </a:br>
            <a:r>
              <a:rPr lang="en-US" sz="1000"/>
              <a:t>Post GKM--2 Weeks</a:t>
            </a:r>
          </a:p>
        </c:rich>
      </c:tx>
      <c:layout>
        <c:manualLayout>
          <c:xMode val="edge"/>
          <c:yMode val="edge"/>
          <c:x val="0.3636062980407504"/>
          <c:y val="2.7572548793485668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4891409645494055"/>
          <c:y val="0.15340239618164184"/>
          <c:w val="0.78433423684623926"/>
          <c:h val="0.63116735773970256"/>
        </c:manualLayout>
      </c:layout>
      <c:areaChart>
        <c:grouping val="stacked"/>
        <c:varyColors val="0"/>
        <c:ser>
          <c:idx val="1"/>
          <c:order val="0"/>
          <c:tx>
            <c:strRef>
              <c:f>'Bed Concentrations'!$G$3</c:f>
              <c:strCache>
                <c:ptCount val="1"/>
                <c:pt idx="0">
                  <c:v>Arsenic</c:v>
                </c:pt>
              </c:strCache>
            </c:strRef>
          </c:tx>
          <c:spPr>
            <a:solidFill>
              <a:schemeClr val="accent2"/>
            </a:solidFill>
            <a:ln w="25400">
              <a:noFill/>
            </a:ln>
            <a:effectLst/>
          </c:spPr>
          <c:cat>
            <c:numRef>
              <c:f>'Bed Concentrations'!$E$10:$E$16</c:f>
              <c:numCache>
                <c:formatCode>General</c:formatCode>
                <c:ptCount val="7"/>
                <c:pt idx="0">
                  <c:v>123.1</c:v>
                </c:pt>
                <c:pt idx="1">
                  <c:v>147.5</c:v>
                </c:pt>
                <c:pt idx="2">
                  <c:v>151.6</c:v>
                </c:pt>
                <c:pt idx="3" formatCode="0.0">
                  <c:v>158</c:v>
                </c:pt>
                <c:pt idx="4">
                  <c:v>162.9</c:v>
                </c:pt>
                <c:pt idx="5">
                  <c:v>176.6</c:v>
                </c:pt>
                <c:pt idx="6">
                  <c:v>190.2</c:v>
                </c:pt>
              </c:numCache>
            </c:numRef>
          </c:cat>
          <c:val>
            <c:numRef>
              <c:f>'Bed Concentrations'!$G$10:$G$16</c:f>
              <c:numCache>
                <c:formatCode>General</c:formatCode>
                <c:ptCount val="7"/>
                <c:pt idx="0">
                  <c:v>23</c:v>
                </c:pt>
                <c:pt idx="1">
                  <c:v>7.2</c:v>
                </c:pt>
                <c:pt idx="2">
                  <c:v>18</c:v>
                </c:pt>
                <c:pt idx="3">
                  <c:v>15</c:v>
                </c:pt>
                <c:pt idx="4">
                  <c:v>20</c:v>
                </c:pt>
                <c:pt idx="5">
                  <c:v>7.9</c:v>
                </c:pt>
                <c:pt idx="6">
                  <c:v>3.8</c:v>
                </c:pt>
              </c:numCache>
            </c:numRef>
          </c:val>
          <c:extLst>
            <c:ext xmlns:c16="http://schemas.microsoft.com/office/drawing/2014/chart" uri="{C3380CC4-5D6E-409C-BE32-E72D297353CC}">
              <c16:uniqueId val="{00000000-E3BB-47F7-822E-AE076636894B}"/>
            </c:ext>
          </c:extLst>
        </c:ser>
        <c:ser>
          <c:idx val="0"/>
          <c:order val="1"/>
          <c:tx>
            <c:strRef>
              <c:f>'Bed Concentrations'!$F$3</c:f>
              <c:strCache>
                <c:ptCount val="1"/>
                <c:pt idx="0">
                  <c:v>Lead</c:v>
                </c:pt>
              </c:strCache>
            </c:strRef>
          </c:tx>
          <c:spPr>
            <a:solidFill>
              <a:schemeClr val="tx2">
                <a:lumMod val="60000"/>
                <a:lumOff val="40000"/>
                <a:alpha val="62000"/>
              </a:schemeClr>
            </a:solidFill>
            <a:ln>
              <a:noFill/>
            </a:ln>
            <a:effectLst/>
          </c:spPr>
          <c:cat>
            <c:numRef>
              <c:f>'Bed Concentrations'!$E$10:$E$16</c:f>
              <c:numCache>
                <c:formatCode>General</c:formatCode>
                <c:ptCount val="7"/>
                <c:pt idx="0">
                  <c:v>123.1</c:v>
                </c:pt>
                <c:pt idx="1">
                  <c:v>147.5</c:v>
                </c:pt>
                <c:pt idx="2">
                  <c:v>151.6</c:v>
                </c:pt>
                <c:pt idx="3" formatCode="0.0">
                  <c:v>158</c:v>
                </c:pt>
                <c:pt idx="4">
                  <c:v>162.9</c:v>
                </c:pt>
                <c:pt idx="5">
                  <c:v>176.6</c:v>
                </c:pt>
                <c:pt idx="6">
                  <c:v>190.2</c:v>
                </c:pt>
              </c:numCache>
            </c:numRef>
          </c:cat>
          <c:val>
            <c:numRef>
              <c:f>'Bed Concentrations'!$F$10:$F$16</c:f>
              <c:numCache>
                <c:formatCode>General</c:formatCode>
                <c:ptCount val="7"/>
                <c:pt idx="0">
                  <c:v>390</c:v>
                </c:pt>
                <c:pt idx="1">
                  <c:v>96</c:v>
                </c:pt>
                <c:pt idx="2">
                  <c:v>270</c:v>
                </c:pt>
                <c:pt idx="3">
                  <c:v>210</c:v>
                </c:pt>
                <c:pt idx="4">
                  <c:v>320</c:v>
                </c:pt>
                <c:pt idx="5">
                  <c:v>120</c:v>
                </c:pt>
                <c:pt idx="6">
                  <c:v>45</c:v>
                </c:pt>
              </c:numCache>
            </c:numRef>
          </c:val>
          <c:extLst>
            <c:ext xmlns:c16="http://schemas.microsoft.com/office/drawing/2014/chart" uri="{C3380CC4-5D6E-409C-BE32-E72D297353CC}">
              <c16:uniqueId val="{00000001-E3BB-47F7-822E-AE076636894B}"/>
            </c:ext>
          </c:extLst>
        </c:ser>
        <c:dLbls>
          <c:showLegendKey val="0"/>
          <c:showVal val="0"/>
          <c:showCatName val="0"/>
          <c:showSerName val="0"/>
          <c:showPercent val="0"/>
          <c:showBubbleSize val="0"/>
        </c:dLbls>
        <c:axId val="687337760"/>
        <c:axId val="687338152"/>
      </c:areaChart>
      <c:catAx>
        <c:axId val="687337760"/>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a:t>Distance from Source (km)</a:t>
                </a:r>
              </a:p>
            </c:rich>
          </c:tx>
          <c:layout>
            <c:manualLayout>
              <c:xMode val="edge"/>
              <c:yMode val="edge"/>
              <c:x val="0.36628390201224853"/>
              <c:y val="0.91558839319858831"/>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out"/>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87338152"/>
        <c:crosses val="autoZero"/>
        <c:auto val="1"/>
        <c:lblAlgn val="ctr"/>
        <c:lblOffset val="100"/>
        <c:noMultiLvlLbl val="0"/>
      </c:catAx>
      <c:valAx>
        <c:axId val="687338152"/>
        <c:scaling>
          <c:logBase val="10"/>
          <c:orientation val="minMax"/>
          <c:max val="50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b="1"/>
                  <a:t>Bed</a:t>
                </a:r>
                <a:r>
                  <a:rPr lang="en-US" sz="1000" b="1" baseline="0"/>
                  <a:t> Sediment</a:t>
                </a:r>
                <a:r>
                  <a:rPr lang="en-US" sz="1000" b="1"/>
                  <a:t> Concentration (mg/kg)</a:t>
                </a:r>
              </a:p>
            </c:rich>
          </c:tx>
          <c:layout>
            <c:manualLayout>
              <c:xMode val="edge"/>
              <c:yMode val="edge"/>
              <c:x val="3.3750306606438595E-2"/>
              <c:y val="0.12654229989675389"/>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87337760"/>
        <c:crosses val="autoZero"/>
        <c:crossBetween val="midCat"/>
      </c:valAx>
      <c:spPr>
        <a:noFill/>
        <a:ln>
          <a:solidFill>
            <a:schemeClr val="bg1">
              <a:lumMod val="50000"/>
            </a:schemeClr>
          </a:solidFill>
        </a:ln>
        <a:effectLst/>
      </c:spPr>
    </c:plotArea>
    <c:legend>
      <c:legendPos val="t"/>
      <c:layout>
        <c:manualLayout>
          <c:xMode val="edge"/>
          <c:yMode val="edge"/>
          <c:x val="0.37571976771228272"/>
          <c:y val="0.25791580673576575"/>
          <c:w val="0.27588264793196338"/>
          <c:h val="8.1117639997838609E-2"/>
        </c:manualLayout>
      </c:layout>
      <c:overlay val="0"/>
      <c:spPr>
        <a:noFill/>
        <a:ln>
          <a:noFill/>
        </a:ln>
        <a:effectLst/>
      </c:spPr>
      <c:txPr>
        <a:bodyPr rot="0" spcFirstLastPara="1" vertOverflow="ellipsis" vert="horz" wrap="square" anchor="ctr" anchorCtr="1"/>
        <a:lstStyle/>
        <a:p>
          <a:pPr>
            <a:defRPr sz="105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zero"/>
    <c:showDLblsOverMax val="0"/>
  </c:chart>
  <c:spPr>
    <a:solidFill>
      <a:schemeClr val="bg1"/>
    </a:solidFill>
    <a:ln w="9525" cap="flat" cmpd="sng" algn="ctr">
      <a:noFill/>
      <a:round/>
    </a:ln>
    <a:effectLst/>
  </c:spPr>
  <c:txPr>
    <a:bodyPr/>
    <a:lstStyle/>
    <a:p>
      <a:pPr>
        <a:defRPr sz="1050"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a:t>Maximum Arsenic in Bed Sediment </a:t>
            </a:r>
            <a:br>
              <a:rPr lang="en-US" sz="1000"/>
            </a:br>
            <a:r>
              <a:rPr lang="en-US" sz="1000"/>
              <a:t>Post GKM--2 Weeks</a:t>
            </a:r>
          </a:p>
        </c:rich>
      </c:tx>
      <c:layout>
        <c:manualLayout>
          <c:xMode val="edge"/>
          <c:yMode val="edge"/>
          <c:x val="0.3636062980407504"/>
          <c:y val="2.7572548793485668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7297747156605425"/>
          <c:y val="0.15340239618164184"/>
          <c:w val="0.76027077865266834"/>
          <c:h val="0.63116735773970256"/>
        </c:manualLayout>
      </c:layout>
      <c:areaChart>
        <c:grouping val="stacked"/>
        <c:varyColors val="0"/>
        <c:ser>
          <c:idx val="0"/>
          <c:order val="0"/>
          <c:spPr>
            <a:solidFill>
              <a:srgbClr val="934354"/>
            </a:solidFill>
            <a:ln w="25400">
              <a:noFill/>
            </a:ln>
            <a:effectLst/>
          </c:spPr>
          <c:cat>
            <c:numRef>
              <c:f>'Bed Concentrations'!$E$4:$E$29</c:f>
              <c:numCache>
                <c:formatCode>0.0</c:formatCode>
                <c:ptCount val="26"/>
                <c:pt idx="0">
                  <c:v>12.5</c:v>
                </c:pt>
                <c:pt idx="1">
                  <c:v>16.399999999999999</c:v>
                </c:pt>
                <c:pt idx="2">
                  <c:v>64</c:v>
                </c:pt>
                <c:pt idx="3">
                  <c:v>89.8</c:v>
                </c:pt>
                <c:pt idx="4">
                  <c:v>94</c:v>
                </c:pt>
                <c:pt idx="5" formatCode="General">
                  <c:v>103.2</c:v>
                </c:pt>
                <c:pt idx="6" formatCode="General">
                  <c:v>123.1</c:v>
                </c:pt>
                <c:pt idx="7" formatCode="General">
                  <c:v>147.5</c:v>
                </c:pt>
                <c:pt idx="8" formatCode="General">
                  <c:v>151.6</c:v>
                </c:pt>
                <c:pt idx="9">
                  <c:v>158</c:v>
                </c:pt>
                <c:pt idx="10" formatCode="General">
                  <c:v>162.9</c:v>
                </c:pt>
                <c:pt idx="11" formatCode="General">
                  <c:v>176.6</c:v>
                </c:pt>
                <c:pt idx="12" formatCode="General">
                  <c:v>190.2</c:v>
                </c:pt>
                <c:pt idx="13" formatCode="General">
                  <c:v>196.1</c:v>
                </c:pt>
                <c:pt idx="14" formatCode="General">
                  <c:v>204.5</c:v>
                </c:pt>
                <c:pt idx="15" formatCode="General">
                  <c:v>214.4</c:v>
                </c:pt>
                <c:pt idx="16" formatCode="General">
                  <c:v>227.7</c:v>
                </c:pt>
                <c:pt idx="17" formatCode="General">
                  <c:v>246.3</c:v>
                </c:pt>
                <c:pt idx="18" formatCode="General">
                  <c:v>272.5</c:v>
                </c:pt>
                <c:pt idx="19" formatCode="General">
                  <c:v>296.8</c:v>
                </c:pt>
                <c:pt idx="20" formatCode="General">
                  <c:v>333.2</c:v>
                </c:pt>
                <c:pt idx="21" formatCode="General">
                  <c:v>345.8</c:v>
                </c:pt>
                <c:pt idx="22" formatCode="General">
                  <c:v>377.1</c:v>
                </c:pt>
                <c:pt idx="23" formatCode="General">
                  <c:v>421.3</c:v>
                </c:pt>
                <c:pt idx="24" formatCode="General">
                  <c:v>510.7</c:v>
                </c:pt>
                <c:pt idx="25" formatCode="General">
                  <c:v>543</c:v>
                </c:pt>
              </c:numCache>
            </c:numRef>
          </c:cat>
          <c:val>
            <c:numRef>
              <c:f>'Bed Concentrations'!$G$4:$G$29</c:f>
              <c:numCache>
                <c:formatCode>General</c:formatCode>
                <c:ptCount val="26"/>
                <c:pt idx="0">
                  <c:v>62</c:v>
                </c:pt>
                <c:pt idx="1">
                  <c:v>36</c:v>
                </c:pt>
                <c:pt idx="2">
                  <c:v>150</c:v>
                </c:pt>
                <c:pt idx="3">
                  <c:v>100</c:v>
                </c:pt>
                <c:pt idx="4">
                  <c:v>59</c:v>
                </c:pt>
                <c:pt idx="5">
                  <c:v>11</c:v>
                </c:pt>
                <c:pt idx="6">
                  <c:v>23</c:v>
                </c:pt>
                <c:pt idx="7">
                  <c:v>7.2</c:v>
                </c:pt>
                <c:pt idx="8">
                  <c:v>18</c:v>
                </c:pt>
                <c:pt idx="9">
                  <c:v>15</c:v>
                </c:pt>
                <c:pt idx="10">
                  <c:v>20</c:v>
                </c:pt>
                <c:pt idx="11">
                  <c:v>7.9</c:v>
                </c:pt>
                <c:pt idx="12">
                  <c:v>3.8</c:v>
                </c:pt>
                <c:pt idx="13">
                  <c:v>2.7</c:v>
                </c:pt>
                <c:pt idx="14">
                  <c:v>2.6</c:v>
                </c:pt>
                <c:pt idx="15">
                  <c:v>2.7</c:v>
                </c:pt>
                <c:pt idx="16">
                  <c:v>1.7</c:v>
                </c:pt>
                <c:pt idx="17">
                  <c:v>2.1</c:v>
                </c:pt>
                <c:pt idx="18">
                  <c:v>3.3</c:v>
                </c:pt>
                <c:pt idx="19">
                  <c:v>2.4</c:v>
                </c:pt>
                <c:pt idx="20">
                  <c:v>2.1</c:v>
                </c:pt>
                <c:pt idx="21">
                  <c:v>2.8</c:v>
                </c:pt>
                <c:pt idx="22">
                  <c:v>2.2000000000000002</c:v>
                </c:pt>
                <c:pt idx="23">
                  <c:v>1.3</c:v>
                </c:pt>
                <c:pt idx="24">
                  <c:v>1.6</c:v>
                </c:pt>
                <c:pt idx="25">
                  <c:v>4</c:v>
                </c:pt>
              </c:numCache>
            </c:numRef>
          </c:val>
          <c:extLst>
            <c:ext xmlns:c16="http://schemas.microsoft.com/office/drawing/2014/chart" uri="{C3380CC4-5D6E-409C-BE32-E72D297353CC}">
              <c16:uniqueId val="{00000000-ED74-4670-8209-12AA3986583E}"/>
            </c:ext>
          </c:extLst>
        </c:ser>
        <c:dLbls>
          <c:showLegendKey val="0"/>
          <c:showVal val="0"/>
          <c:showCatName val="0"/>
          <c:showSerName val="0"/>
          <c:showPercent val="0"/>
          <c:showBubbleSize val="0"/>
        </c:dLbls>
        <c:axId val="687336584"/>
        <c:axId val="687336976"/>
      </c:areaChart>
      <c:catAx>
        <c:axId val="687336584"/>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a:t>Distance from Source (km)</a:t>
                </a:r>
              </a:p>
            </c:rich>
          </c:tx>
          <c:layout>
            <c:manualLayout>
              <c:xMode val="edge"/>
              <c:yMode val="edge"/>
              <c:x val="0.36628390201224853"/>
              <c:y val="0.91558839319858831"/>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 sourceLinked="1"/>
        <c:majorTickMark val="out"/>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87336976"/>
        <c:crosses val="autoZero"/>
        <c:auto val="1"/>
        <c:lblAlgn val="ctr"/>
        <c:lblOffset val="100"/>
        <c:noMultiLvlLbl val="0"/>
      </c:catAx>
      <c:valAx>
        <c:axId val="687336976"/>
        <c:scaling>
          <c:logBase val="10"/>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b="1"/>
                  <a:t>Arsenic Concentration (mg/kg)</a:t>
                </a:r>
              </a:p>
            </c:rich>
          </c:tx>
          <c:layout>
            <c:manualLayout>
              <c:xMode val="edge"/>
              <c:yMode val="edge"/>
              <c:x val="4.2500647663038842E-2"/>
              <c:y val="0.1587817757387246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87336584"/>
        <c:crosses val="autoZero"/>
        <c:crossBetween val="midCat"/>
      </c:valAx>
      <c:spPr>
        <a:noFill/>
        <a:ln>
          <a:solidFill>
            <a:schemeClr val="bg1">
              <a:lumMod val="50000"/>
            </a:schemeClr>
          </a:solidFill>
        </a:ln>
        <a:effectLst/>
      </c:spPr>
    </c:plotArea>
    <c:plotVisOnly val="1"/>
    <c:dispBlanksAs val="zero"/>
    <c:showDLblsOverMax val="0"/>
  </c:chart>
  <c:spPr>
    <a:solidFill>
      <a:schemeClr val="bg1"/>
    </a:solidFill>
    <a:ln w="9525" cap="flat" cmpd="sng" algn="ctr">
      <a:noFill/>
      <a:round/>
    </a:ln>
    <a:effectLst/>
  </c:spPr>
  <c:txPr>
    <a:bodyPr/>
    <a:lstStyle/>
    <a:p>
      <a:pPr>
        <a:defRPr sz="1050"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a:t>Maximum Aluminum in Bed Sediment </a:t>
            </a:r>
            <a:br>
              <a:rPr lang="en-US" sz="1000"/>
            </a:br>
            <a:r>
              <a:rPr lang="en-US" sz="1000"/>
              <a:t>Post GKM--2 Weeks</a:t>
            </a:r>
          </a:p>
        </c:rich>
      </c:tx>
      <c:layout>
        <c:manualLayout>
          <c:xMode val="edge"/>
          <c:yMode val="edge"/>
          <c:x val="0.3636062980407504"/>
          <c:y val="2.7572548793485668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7297747156605425"/>
          <c:y val="0.15340239618164184"/>
          <c:w val="0.76027077865266834"/>
          <c:h val="0.63116735773970256"/>
        </c:manualLayout>
      </c:layout>
      <c:areaChart>
        <c:grouping val="stacked"/>
        <c:varyColors val="0"/>
        <c:ser>
          <c:idx val="0"/>
          <c:order val="0"/>
          <c:spPr>
            <a:solidFill>
              <a:schemeClr val="bg1">
                <a:lumMod val="65000"/>
              </a:schemeClr>
            </a:solidFill>
            <a:ln w="25400">
              <a:noFill/>
            </a:ln>
            <a:effectLst/>
          </c:spPr>
          <c:cat>
            <c:numRef>
              <c:f>'Bed Concentrations'!$E$4:$E$29</c:f>
              <c:numCache>
                <c:formatCode>0.0</c:formatCode>
                <c:ptCount val="26"/>
                <c:pt idx="0">
                  <c:v>12.5</c:v>
                </c:pt>
                <c:pt idx="1">
                  <c:v>16.399999999999999</c:v>
                </c:pt>
                <c:pt idx="2">
                  <c:v>64</c:v>
                </c:pt>
                <c:pt idx="3">
                  <c:v>89.8</c:v>
                </c:pt>
                <c:pt idx="4">
                  <c:v>94</c:v>
                </c:pt>
                <c:pt idx="5" formatCode="General">
                  <c:v>103.2</c:v>
                </c:pt>
                <c:pt idx="6" formatCode="General">
                  <c:v>123.1</c:v>
                </c:pt>
                <c:pt idx="7" formatCode="General">
                  <c:v>147.5</c:v>
                </c:pt>
                <c:pt idx="8" formatCode="General">
                  <c:v>151.6</c:v>
                </c:pt>
                <c:pt idx="9">
                  <c:v>158</c:v>
                </c:pt>
                <c:pt idx="10" formatCode="General">
                  <c:v>162.9</c:v>
                </c:pt>
                <c:pt idx="11" formatCode="General">
                  <c:v>176.6</c:v>
                </c:pt>
                <c:pt idx="12" formatCode="General">
                  <c:v>190.2</c:v>
                </c:pt>
                <c:pt idx="13" formatCode="General">
                  <c:v>196.1</c:v>
                </c:pt>
                <c:pt idx="14" formatCode="General">
                  <c:v>204.5</c:v>
                </c:pt>
                <c:pt idx="15" formatCode="General">
                  <c:v>214.4</c:v>
                </c:pt>
                <c:pt idx="16" formatCode="General">
                  <c:v>227.7</c:v>
                </c:pt>
                <c:pt idx="17" formatCode="General">
                  <c:v>246.3</c:v>
                </c:pt>
                <c:pt idx="18" formatCode="General">
                  <c:v>272.5</c:v>
                </c:pt>
                <c:pt idx="19" formatCode="General">
                  <c:v>296.8</c:v>
                </c:pt>
                <c:pt idx="20" formatCode="General">
                  <c:v>333.2</c:v>
                </c:pt>
                <c:pt idx="21" formatCode="General">
                  <c:v>345.8</c:v>
                </c:pt>
                <c:pt idx="22" formatCode="General">
                  <c:v>377.1</c:v>
                </c:pt>
                <c:pt idx="23" formatCode="General">
                  <c:v>421.3</c:v>
                </c:pt>
                <c:pt idx="24" formatCode="General">
                  <c:v>510.7</c:v>
                </c:pt>
                <c:pt idx="25" formatCode="General">
                  <c:v>543</c:v>
                </c:pt>
              </c:numCache>
            </c:numRef>
          </c:cat>
          <c:val>
            <c:numRef>
              <c:f>'Bed Concentrations'!$H$4:$H$29</c:f>
              <c:numCache>
                <c:formatCode>General</c:formatCode>
                <c:ptCount val="26"/>
                <c:pt idx="0">
                  <c:v>9200</c:v>
                </c:pt>
                <c:pt idx="1">
                  <c:v>770</c:v>
                </c:pt>
                <c:pt idx="2">
                  <c:v>21000</c:v>
                </c:pt>
                <c:pt idx="3">
                  <c:v>13000</c:v>
                </c:pt>
                <c:pt idx="4">
                  <c:v>11000</c:v>
                </c:pt>
                <c:pt idx="5">
                  <c:v>4600</c:v>
                </c:pt>
                <c:pt idx="6">
                  <c:v>6700</c:v>
                </c:pt>
                <c:pt idx="7">
                  <c:v>9500</c:v>
                </c:pt>
                <c:pt idx="8">
                  <c:v>11000</c:v>
                </c:pt>
                <c:pt idx="9">
                  <c:v>14000</c:v>
                </c:pt>
                <c:pt idx="10">
                  <c:v>12000</c:v>
                </c:pt>
                <c:pt idx="11">
                  <c:v>11000</c:v>
                </c:pt>
                <c:pt idx="12">
                  <c:v>8600</c:v>
                </c:pt>
                <c:pt idx="13">
                  <c:v>8100</c:v>
                </c:pt>
                <c:pt idx="14">
                  <c:v>3000</c:v>
                </c:pt>
                <c:pt idx="15">
                  <c:v>17000</c:v>
                </c:pt>
                <c:pt idx="16">
                  <c:v>2800</c:v>
                </c:pt>
                <c:pt idx="17">
                  <c:v>6600</c:v>
                </c:pt>
                <c:pt idx="18">
                  <c:v>17000</c:v>
                </c:pt>
                <c:pt idx="19">
                  <c:v>12000</c:v>
                </c:pt>
                <c:pt idx="20">
                  <c:v>8900</c:v>
                </c:pt>
                <c:pt idx="21">
                  <c:v>11000</c:v>
                </c:pt>
                <c:pt idx="22">
                  <c:v>9400</c:v>
                </c:pt>
                <c:pt idx="23">
                  <c:v>3700</c:v>
                </c:pt>
                <c:pt idx="24">
                  <c:v>5900</c:v>
                </c:pt>
                <c:pt idx="25">
                  <c:v>24000</c:v>
                </c:pt>
              </c:numCache>
            </c:numRef>
          </c:val>
          <c:extLst>
            <c:ext xmlns:c16="http://schemas.microsoft.com/office/drawing/2014/chart" uri="{C3380CC4-5D6E-409C-BE32-E72D297353CC}">
              <c16:uniqueId val="{00000000-CD9E-4C8C-96B4-4E683A6CC3B5}"/>
            </c:ext>
          </c:extLst>
        </c:ser>
        <c:dLbls>
          <c:showLegendKey val="0"/>
          <c:showVal val="0"/>
          <c:showCatName val="0"/>
          <c:showSerName val="0"/>
          <c:showPercent val="0"/>
          <c:showBubbleSize val="0"/>
        </c:dLbls>
        <c:axId val="687336584"/>
        <c:axId val="687336976"/>
      </c:areaChart>
      <c:catAx>
        <c:axId val="687336584"/>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a:t>Distance from Source (km)</a:t>
                </a:r>
              </a:p>
            </c:rich>
          </c:tx>
          <c:layout>
            <c:manualLayout>
              <c:xMode val="edge"/>
              <c:yMode val="edge"/>
              <c:x val="0.36628390201224853"/>
              <c:y val="0.91558839319858831"/>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 sourceLinked="1"/>
        <c:majorTickMark val="out"/>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87336976"/>
        <c:crosses val="autoZero"/>
        <c:auto val="1"/>
        <c:lblAlgn val="ctr"/>
        <c:lblOffset val="100"/>
        <c:noMultiLvlLbl val="0"/>
      </c:catAx>
      <c:valAx>
        <c:axId val="687336976"/>
        <c:scaling>
          <c:logBase val="10"/>
          <c:orientation val="minMax"/>
          <c:min val="10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b="1"/>
                  <a:t>Aluminum Concentration (mg/kg)</a:t>
                </a:r>
              </a:p>
            </c:rich>
          </c:tx>
          <c:layout>
            <c:manualLayout>
              <c:xMode val="edge"/>
              <c:yMode val="edge"/>
              <c:x val="2.28123802856883E-2"/>
              <c:y val="0.10811974227277063"/>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87336584"/>
        <c:crosses val="autoZero"/>
        <c:crossBetween val="midCat"/>
      </c:valAx>
      <c:spPr>
        <a:noFill/>
        <a:ln>
          <a:solidFill>
            <a:schemeClr val="bg1">
              <a:lumMod val="50000"/>
            </a:schemeClr>
          </a:solidFill>
        </a:ln>
        <a:effectLst/>
      </c:spPr>
    </c:plotArea>
    <c:plotVisOnly val="1"/>
    <c:dispBlanksAs val="zero"/>
    <c:showDLblsOverMax val="0"/>
  </c:chart>
  <c:spPr>
    <a:solidFill>
      <a:schemeClr val="bg1"/>
    </a:solidFill>
    <a:ln w="9525" cap="flat" cmpd="sng" algn="ctr">
      <a:noFill/>
      <a:round/>
    </a:ln>
    <a:effectLst/>
  </c:spPr>
  <c:txPr>
    <a:bodyPr/>
    <a:lstStyle/>
    <a:p>
      <a:pPr>
        <a:defRPr sz="1050"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WASP and Empirical Peak Concentration</a:t>
            </a:r>
            <a:r>
              <a:rPr lang="en-US" sz="1200" baseline="0"/>
              <a:t> of Summed Total Metals at Animas River Sites  </a:t>
            </a:r>
            <a:endParaRPr lang="en-US" sz="1200"/>
          </a:p>
        </c:rich>
      </c:tx>
      <c:layout>
        <c:manualLayout>
          <c:xMode val="edge"/>
          <c:yMode val="edge"/>
          <c:x val="0.18213802435723953"/>
          <c:y val="2.353961953102969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1665880747957352"/>
          <c:y val="0.17050962379702536"/>
          <c:w val="0.86186737251063972"/>
          <c:h val="0.56733993756184165"/>
        </c:manualLayout>
      </c:layout>
      <c:barChart>
        <c:barDir val="col"/>
        <c:grouping val="clustered"/>
        <c:varyColors val="0"/>
        <c:ser>
          <c:idx val="0"/>
          <c:order val="0"/>
          <c:tx>
            <c:strRef>
              <c:f>'Water Concentration'!$D$3</c:f>
              <c:strCache>
                <c:ptCount val="1"/>
                <c:pt idx="0">
                  <c:v>WASP Model</c:v>
                </c:pt>
              </c:strCache>
            </c:strRef>
          </c:tx>
          <c:spPr>
            <a:solidFill>
              <a:schemeClr val="tx2">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'[1]Total Peak Conc'!$I$5:$I$11</c:f>
                <c:numCache>
                  <c:formatCode>General</c:formatCode>
                  <c:ptCount val="7"/>
                  <c:pt idx="0">
                    <c:v>0</c:v>
                  </c:pt>
                  <c:pt idx="1">
                    <c:v>0</c:v>
                  </c:pt>
                  <c:pt idx="2">
                    <c:v>57.773099999999999</c:v>
                  </c:pt>
                  <c:pt idx="3">
                    <c:v>6.4017200000000116</c:v>
                  </c:pt>
                  <c:pt idx="4">
                    <c:v>9.6580710000000067</c:v>
                  </c:pt>
                  <c:pt idx="5">
                    <c:v>0.98160000000000025</c:v>
                  </c:pt>
                  <c:pt idx="6">
                    <c:v>1.1115110000000001</c:v>
                  </c:pt>
                </c:numCache>
              </c:numRef>
            </c:plus>
            <c:minus>
              <c:numRef>
                <c:f>'[1]Total Peak Conc'!$J$5:$J$11</c:f>
                <c:numCache>
                  <c:formatCode>General</c:formatCode>
                  <c:ptCount val="7"/>
                  <c:pt idx="0">
                    <c:v>699.13700000000244</c:v>
                  </c:pt>
                  <c:pt idx="1">
                    <c:v>40.003000000000611</c:v>
                  </c:pt>
                  <c:pt idx="2">
                    <c:v>65.08850000000001</c:v>
                  </c:pt>
                  <c:pt idx="3">
                    <c:v>10.69619999999999</c:v>
                  </c:pt>
                  <c:pt idx="4">
                    <c:v>10.415816</c:v>
                  </c:pt>
                  <c:pt idx="5">
                    <c:v>4.1335660000000018</c:v>
                  </c:pt>
                  <c:pt idx="6">
                    <c:v>3.5530899999999974</c:v>
                  </c:pt>
                </c:numCache>
              </c:numRef>
            </c:minus>
            <c:spPr>
              <a:noFill/>
              <a:ln w="9525" cap="flat" cmpd="sng" algn="ctr">
                <a:solidFill>
                  <a:schemeClr val="tx1">
                    <a:lumMod val="65000"/>
                    <a:lumOff val="35000"/>
                  </a:schemeClr>
                </a:solidFill>
                <a:round/>
              </a:ln>
              <a:effectLst/>
            </c:spPr>
          </c:errBars>
          <c:cat>
            <c:strRef>
              <c:f>'[1]Total Peak Conc'!$A$5:$A$11</c:f>
              <c:strCache>
                <c:ptCount val="7"/>
                <c:pt idx="0">
                  <c:v>Cement Creek</c:v>
                </c:pt>
                <c:pt idx="1">
                  <c:v>Animas below  Silverton                  (RK 16.4)</c:v>
                </c:pt>
                <c:pt idx="2">
                  <c:v>Animas at Baker's Bridge                                               (RK 63.8)</c:v>
                </c:pt>
                <c:pt idx="3">
                  <c:v>Animas at Durango                                     (RK 94.2)</c:v>
                </c:pt>
                <c:pt idx="4">
                  <c:v>Animas at NAR06                          (RK 131.5)</c:v>
                </c:pt>
                <c:pt idx="5">
                  <c:v>Animas at Aztec                              (RK 164.1)</c:v>
                </c:pt>
                <c:pt idx="6">
                  <c:v>Animas at Farmington                                    (RK 190.2)</c:v>
                </c:pt>
              </c:strCache>
            </c:strRef>
          </c:cat>
          <c:val>
            <c:numRef>
              <c:f>'Water Concentration'!$D$6:$D$11</c:f>
              <c:numCache>
                <c:formatCode>#,##0</c:formatCode>
                <c:ptCount val="6"/>
                <c:pt idx="0">
                  <c:v>4967</c:v>
                </c:pt>
                <c:pt idx="1">
                  <c:v>463.93220000000002</c:v>
                </c:pt>
                <c:pt idx="2">
                  <c:v>137.06842</c:v>
                </c:pt>
                <c:pt idx="3" formatCode="General">
                  <c:v>77</c:v>
                </c:pt>
                <c:pt idx="4">
                  <c:v>51</c:v>
                </c:pt>
                <c:pt idx="5">
                  <c:v>40</c:v>
                </c:pt>
              </c:numCache>
            </c:numRef>
          </c:val>
          <c:extLst>
            <c:ext xmlns:c16="http://schemas.microsoft.com/office/drawing/2014/chart" uri="{C3380CC4-5D6E-409C-BE32-E72D297353CC}">
              <c16:uniqueId val="{00000000-77CB-497F-AA07-7D3404FCF7AC}"/>
            </c:ext>
          </c:extLst>
        </c:ser>
        <c:ser>
          <c:idx val="1"/>
          <c:order val="1"/>
          <c:tx>
            <c:strRef>
              <c:f>'Water Concentration'!$C$3</c:f>
              <c:strCache>
                <c:ptCount val="1"/>
                <c:pt idx="0">
                  <c:v>Empirical Model</c:v>
                </c:pt>
              </c:strCache>
            </c:strRef>
          </c:tx>
          <c:spPr>
            <a:solidFill>
              <a:schemeClr val="tx2">
                <a:lumMod val="75000"/>
              </a:schemeClr>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'[1]Total Peak Conc'!$A$5:$A$11</c:f>
              <c:strCache>
                <c:ptCount val="7"/>
                <c:pt idx="0">
                  <c:v>Cement Creek</c:v>
                </c:pt>
                <c:pt idx="1">
                  <c:v>Animas below  Silverton                  (RK 16.4)</c:v>
                </c:pt>
                <c:pt idx="2">
                  <c:v>Animas at Baker's Bridge                                               (RK 63.8)</c:v>
                </c:pt>
                <c:pt idx="3">
                  <c:v>Animas at Durango                                     (RK 94.2)</c:v>
                </c:pt>
                <c:pt idx="4">
                  <c:v>Animas at NAR06                          (RK 131.5)</c:v>
                </c:pt>
                <c:pt idx="5">
                  <c:v>Animas at Aztec                              (RK 164.1)</c:v>
                </c:pt>
                <c:pt idx="6">
                  <c:v>Animas at Farmington                                    (RK 190.2)</c:v>
                </c:pt>
              </c:strCache>
            </c:strRef>
          </c:cat>
          <c:val>
            <c:numRef>
              <c:f>'Water Concentration'!$C$6:$C$11</c:f>
              <c:numCache>
                <c:formatCode>#,##0</c:formatCode>
                <c:ptCount val="6"/>
                <c:pt idx="0">
                  <c:v>11582.880545033418</c:v>
                </c:pt>
                <c:pt idx="1">
                  <c:v>520.95064719109382</c:v>
                </c:pt>
                <c:pt idx="2">
                  <c:v>217.80463573163169</c:v>
                </c:pt>
                <c:pt idx="3">
                  <c:v>103.12039481186366</c:v>
                </c:pt>
                <c:pt idx="4">
                  <c:v>63.551925436669137</c:v>
                </c:pt>
                <c:pt idx="5">
                  <c:v>64.08135</c:v>
                </c:pt>
              </c:numCache>
            </c:numRef>
          </c:val>
          <c:extLst>
            <c:ext xmlns:c16="http://schemas.microsoft.com/office/drawing/2014/chart" uri="{C3380CC4-5D6E-409C-BE32-E72D297353CC}">
              <c16:uniqueId val="{00000001-77CB-497F-AA07-7D3404FCF7AC}"/>
            </c:ext>
          </c:extLst>
        </c:ser>
        <c:dLbls>
          <c:showLegendKey val="0"/>
          <c:showVal val="0"/>
          <c:showCatName val="0"/>
          <c:showSerName val="0"/>
          <c:showPercent val="0"/>
          <c:showBubbleSize val="0"/>
        </c:dLbls>
        <c:gapWidth val="219"/>
        <c:overlap val="-27"/>
        <c:axId val="241888216"/>
        <c:axId val="241890336"/>
      </c:barChart>
      <c:catAx>
        <c:axId val="241888216"/>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241890336"/>
        <c:crosses val="autoZero"/>
        <c:auto val="1"/>
        <c:lblAlgn val="ctr"/>
        <c:lblOffset val="100"/>
        <c:noMultiLvlLbl val="0"/>
      </c:catAx>
      <c:valAx>
        <c:axId val="241890336"/>
        <c:scaling>
          <c:logBase val="10"/>
          <c:orientation val="minMax"/>
          <c:min val="10"/>
        </c:scaling>
        <c:delete val="0"/>
        <c:axPos val="l"/>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Peak Concentration (mg/L)</a:t>
                </a:r>
              </a:p>
            </c:rich>
          </c:tx>
          <c:layout>
            <c:manualLayout>
              <c:xMode val="edge"/>
              <c:yMode val="edge"/>
              <c:x val="1.4347694093143188E-3"/>
              <c:y val="0.1633008894721493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241888216"/>
        <c:crosses val="autoZero"/>
        <c:crossBetween val="between"/>
      </c:valAx>
      <c:spPr>
        <a:noFill/>
        <a:ln w="25400">
          <a:noFill/>
        </a:ln>
        <a:effectLst/>
      </c:spPr>
    </c:plotArea>
    <c:legend>
      <c:legendPos val="b"/>
      <c:layout>
        <c:manualLayout>
          <c:xMode val="edge"/>
          <c:yMode val="edge"/>
          <c:x val="0.65524154283057223"/>
          <c:y val="0.15603856809565472"/>
          <c:w val="0.22050764152284771"/>
          <c:h val="0.21647753344245829"/>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Metals Mass of GKM Plume in the San Juan River</a:t>
            </a:r>
          </a:p>
        </c:rich>
      </c:tx>
      <c:layout>
        <c:manualLayout>
          <c:xMode val="edge"/>
          <c:yMode val="edge"/>
          <c:x val="0.23246539165213595"/>
          <c:y val="3.8852091727647114E-2"/>
        </c:manualLayout>
      </c:layout>
      <c:overlay val="0"/>
      <c:spPr>
        <a:noFill/>
        <a:ln>
          <a:noFill/>
        </a:ln>
        <a:effectLst/>
      </c:spPr>
    </c:title>
    <c:autoTitleDeleted val="0"/>
    <c:plotArea>
      <c:layout/>
      <c:barChart>
        <c:barDir val="col"/>
        <c:grouping val="clustered"/>
        <c:varyColors val="0"/>
        <c:ser>
          <c:idx val="0"/>
          <c:order val="0"/>
          <c:tx>
            <c:strRef>
              <c:f>'Mass in Transport'!$J$3</c:f>
              <c:strCache>
                <c:ptCount val="1"/>
                <c:pt idx="0">
                  <c:v>WASP Model</c:v>
                </c:pt>
              </c:strCache>
            </c:strRef>
          </c:tx>
          <c:spPr>
            <a:solidFill>
              <a:srgbClr val="C8D8E2"/>
            </a:solidFill>
            <a:ln>
              <a:solidFill>
                <a:schemeClr val="tx1">
                  <a:lumMod val="50000"/>
                  <a:lumOff val="50000"/>
                </a:schemeClr>
              </a:solidFill>
            </a:ln>
            <a:effectLst/>
          </c:spPr>
          <c:invertIfNegative val="0"/>
          <c:dLbls>
            <c:dLbl>
              <c:idx val="4"/>
              <c:layout>
                <c:manualLayout>
                  <c:x val="-4.2598501907960065E-3"/>
                  <c:y val="-3.178807504989309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99B-4141-A051-59239944EE81}"/>
                </c:ext>
              </c:extLst>
            </c:dLbl>
            <c:dLbl>
              <c:idx val="5"/>
              <c:layout>
                <c:manualLayout>
                  <c:x val="1.277955057238802E-2"/>
                  <c:y val="-1.76600416943850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99B-4141-A051-59239944EE8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'Mass in Transport'!$A$11:$A$15</c:f>
              <c:strCache>
                <c:ptCount val="5"/>
                <c:pt idx="0">
                  <c:v>San Juan at Farmington              (RK 196.1)</c:v>
                </c:pt>
                <c:pt idx="1">
                  <c:v>San Juan at Shiprock               (RK 246.3)</c:v>
                </c:pt>
                <c:pt idx="2">
                  <c:v>San Juan at                      Four Corners                  (RK 295.8)</c:v>
                </c:pt>
                <c:pt idx="3">
                  <c:v>San Juan at Bluff              (RK 377.6)</c:v>
                </c:pt>
                <c:pt idx="4">
                  <c:v>San Juan at Mexican Hat                   (RK 421.3)</c:v>
                </c:pt>
              </c:strCache>
            </c:strRef>
          </c:cat>
          <c:val>
            <c:numRef>
              <c:f>'Mass in Transport'!$J$11:$J$15</c:f>
              <c:numCache>
                <c:formatCode>#,##0</c:formatCode>
                <c:ptCount val="5"/>
                <c:pt idx="0">
                  <c:v>54600</c:v>
                </c:pt>
                <c:pt idx="1">
                  <c:v>53900</c:v>
                </c:pt>
                <c:pt idx="2">
                  <c:v>46100</c:v>
                </c:pt>
                <c:pt idx="3">
                  <c:v>45400</c:v>
                </c:pt>
                <c:pt idx="4">
                  <c:v>45000</c:v>
                </c:pt>
              </c:numCache>
            </c:numRef>
          </c:val>
          <c:extLst>
            <c:ext xmlns:c16="http://schemas.microsoft.com/office/drawing/2014/chart" uri="{C3380CC4-5D6E-409C-BE32-E72D297353CC}">
              <c16:uniqueId val="{00000005-D99B-4141-A051-59239944EE81}"/>
            </c:ext>
          </c:extLst>
        </c:ser>
        <c:ser>
          <c:idx val="1"/>
          <c:order val="1"/>
          <c:tx>
            <c:strRef>
              <c:f>'Mass in Transport'!$I$3</c:f>
              <c:strCache>
                <c:ptCount val="1"/>
                <c:pt idx="0">
                  <c:v>Empirical Model</c:v>
                </c:pt>
              </c:strCache>
            </c:strRef>
          </c:tx>
          <c:spPr>
            <a:solidFill>
              <a:schemeClr val="tx2">
                <a:lumMod val="75000"/>
              </a:schemeClr>
            </a:solidFill>
            <a:ln>
              <a:noFill/>
            </a:ln>
            <a:effectLst/>
          </c:spPr>
          <c:invertIfNegative val="0"/>
          <c:dLbls>
            <c:dLbl>
              <c:idx val="0"/>
              <c:layout>
                <c:manualLayout>
                  <c:x val="4.8988277194154078E-2"/>
                  <c:y val="-2.472405837213907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99B-4141-A051-59239944EE81}"/>
                </c:ext>
              </c:extLst>
            </c:dLbl>
            <c:dLbl>
              <c:idx val="1"/>
              <c:layout>
                <c:manualLayout>
                  <c:x val="4.4728427003358072E-2"/>
                  <c:y val="-2.11920500332620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99B-4141-A051-59239944EE81}"/>
                </c:ext>
              </c:extLst>
            </c:dLbl>
            <c:dLbl>
              <c:idx val="2"/>
              <c:layout>
                <c:manualLayout>
                  <c:x val="5.7507977575746091E-2"/>
                  <c:y val="-5.65121334220322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99B-4141-A051-59239944EE81}"/>
                </c:ext>
              </c:extLst>
            </c:dLbl>
            <c:dLbl>
              <c:idx val="3"/>
              <c:layout>
                <c:manualLayout>
                  <c:x val="2.342917604937796E-2"/>
                  <c:y val="1.05960250166309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99B-4141-A051-59239944EE81}"/>
                </c:ext>
              </c:extLst>
            </c:dLbl>
            <c:dLbl>
              <c:idx val="4"/>
              <c:layout>
                <c:manualLayout>
                  <c:x val="3.6208726621766059E-2"/>
                  <c:y val="1.41280333555080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99B-4141-A051-59239944EE81}"/>
                </c:ext>
              </c:extLst>
            </c:dLbl>
            <c:dLbl>
              <c:idx val="5"/>
              <c:layout>
                <c:manualLayout>
                  <c:x val="2.5559101144776039E-2"/>
                  <c:y val="3.532008338876881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99B-4141-A051-59239944EE81}"/>
                </c:ext>
              </c:extLst>
            </c:dLbl>
            <c:dLbl>
              <c:idx val="6"/>
              <c:layout>
                <c:manualLayout>
                  <c:x val="2.7689026240174042E-2"/>
                  <c:y val="7.064016677754020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99B-4141-A051-59239944EE8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'Mass in Transport'!$A$11:$A$15</c:f>
              <c:strCache>
                <c:ptCount val="5"/>
                <c:pt idx="0">
                  <c:v>San Juan at Farmington              (RK 196.1)</c:v>
                </c:pt>
                <c:pt idx="1">
                  <c:v>San Juan at Shiprock               (RK 246.3)</c:v>
                </c:pt>
                <c:pt idx="2">
                  <c:v>San Juan at                      Four Corners                  (RK 295.8)</c:v>
                </c:pt>
                <c:pt idx="3">
                  <c:v>San Juan at Bluff              (RK 377.6)</c:v>
                </c:pt>
                <c:pt idx="4">
                  <c:v>San Juan at Mexican Hat                   (RK 421.3)</c:v>
                </c:pt>
              </c:strCache>
            </c:strRef>
          </c:cat>
          <c:val>
            <c:numRef>
              <c:f>'Mass in Transport'!$I$11:$I$15</c:f>
              <c:numCache>
                <c:formatCode>#,##0</c:formatCode>
                <c:ptCount val="5"/>
                <c:pt idx="0">
                  <c:v>41600</c:v>
                </c:pt>
                <c:pt idx="1">
                  <c:v>40000</c:v>
                </c:pt>
                <c:pt idx="2">
                  <c:v>26400</c:v>
                </c:pt>
                <c:pt idx="3">
                  <c:v>25800</c:v>
                </c:pt>
                <c:pt idx="4">
                  <c:v>23800</c:v>
                </c:pt>
              </c:numCache>
            </c:numRef>
          </c:val>
          <c:extLst>
            <c:ext xmlns:c16="http://schemas.microsoft.com/office/drawing/2014/chart" uri="{C3380CC4-5D6E-409C-BE32-E72D297353CC}">
              <c16:uniqueId val="{0000000E-D99B-4141-A051-59239944EE81}"/>
            </c:ext>
          </c:extLst>
        </c:ser>
        <c:dLbls>
          <c:showLegendKey val="0"/>
          <c:showVal val="0"/>
          <c:showCatName val="0"/>
          <c:showSerName val="0"/>
          <c:showPercent val="0"/>
          <c:showBubbleSize val="0"/>
        </c:dLbls>
        <c:gapWidth val="219"/>
        <c:overlap val="-27"/>
        <c:axId val="308555264"/>
        <c:axId val="308555592"/>
      </c:barChart>
      <c:catAx>
        <c:axId val="308555264"/>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308555592"/>
        <c:crosses val="autoZero"/>
        <c:auto val="1"/>
        <c:lblAlgn val="ctr"/>
        <c:lblOffset val="100"/>
        <c:noMultiLvlLbl val="0"/>
      </c:catAx>
      <c:valAx>
        <c:axId val="308555592"/>
        <c:scaling>
          <c:orientation val="minMax"/>
        </c:scaling>
        <c:delete val="0"/>
        <c:axPos val="l"/>
        <c:title>
          <c:tx>
            <c:rich>
              <a:bodyPr/>
              <a:lstStyle/>
              <a:p>
                <a:pPr>
                  <a:defRPr sz="1200"/>
                </a:pPr>
                <a:r>
                  <a:rPr lang="en-US" sz="1200"/>
                  <a:t>Mass (kg)</a:t>
                </a:r>
              </a:p>
            </c:rich>
          </c:tx>
          <c:layout>
            <c:manualLayout>
              <c:xMode val="edge"/>
              <c:yMode val="edge"/>
              <c:x val="1.2944983818770227E-2"/>
              <c:y val="0.41303872519388318"/>
            </c:manualLayout>
          </c:layout>
          <c:overlay val="0"/>
        </c:title>
        <c:numFmt formatCode="#,##0" sourceLinked="1"/>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308555264"/>
        <c:crosses val="autoZero"/>
        <c:crossBetween val="between"/>
      </c:valAx>
    </c:plotArea>
    <c:legend>
      <c:legendPos val="t"/>
      <c:layout>
        <c:manualLayout>
          <c:xMode val="edge"/>
          <c:yMode val="edge"/>
          <c:x val="0.65105200563910037"/>
          <c:y val="0.13058268686962449"/>
          <c:w val="0.2750571851345987"/>
          <c:h val="0.159984681652023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Total Metals Mass</a:t>
            </a:r>
            <a:r>
              <a:rPr lang="en-US" sz="1200" baseline="0"/>
              <a:t> in Transport During GKM Plume--Animas and San Juan Rivers</a:t>
            </a:r>
            <a:r>
              <a:rPr lang="en-US" sz="1200"/>
              <a:t> </a:t>
            </a:r>
          </a:p>
        </c:rich>
      </c:tx>
      <c:layout>
        <c:manualLayout>
          <c:xMode val="edge"/>
          <c:yMode val="edge"/>
          <c:x val="0.19669185558354321"/>
          <c:y val="0.0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3386371061272342"/>
          <c:y val="0.11731679790026246"/>
          <c:w val="0.8277466721868908"/>
          <c:h val="0.6729488188976378"/>
        </c:manualLayout>
      </c:layout>
      <c:areaChart>
        <c:grouping val="standard"/>
        <c:varyColors val="0"/>
        <c:ser>
          <c:idx val="0"/>
          <c:order val="0"/>
          <c:tx>
            <c:v>WASP Model</c:v>
          </c:tx>
          <c:spPr>
            <a:solidFill>
              <a:srgbClr val="F7C5A3"/>
            </a:solidFill>
            <a:ln w="6350">
              <a:solidFill>
                <a:schemeClr val="accent2">
                  <a:lumMod val="75000"/>
                </a:schemeClr>
              </a:solidFill>
            </a:ln>
            <a:effectLst/>
          </c:spPr>
          <c:cat>
            <c:numRef>
              <c:f>'Particulate Load_KG'!$C$3:$C$212</c:f>
              <c:numCache>
                <c:formatCode>0</c:formatCode>
                <c:ptCount val="210"/>
                <c:pt idx="0">
                  <c:v>13</c:v>
                </c:pt>
                <c:pt idx="1">
                  <c:v>14</c:v>
                </c:pt>
                <c:pt idx="2">
                  <c:v>16</c:v>
                </c:pt>
                <c:pt idx="3">
                  <c:v>18</c:v>
                </c:pt>
                <c:pt idx="4">
                  <c:v>20</c:v>
                </c:pt>
                <c:pt idx="5">
                  <c:v>22</c:v>
                </c:pt>
                <c:pt idx="6">
                  <c:v>24</c:v>
                </c:pt>
                <c:pt idx="7">
                  <c:v>26</c:v>
                </c:pt>
                <c:pt idx="8">
                  <c:v>27</c:v>
                </c:pt>
                <c:pt idx="9">
                  <c:v>29</c:v>
                </c:pt>
                <c:pt idx="10">
                  <c:v>31</c:v>
                </c:pt>
                <c:pt idx="11">
                  <c:v>33</c:v>
                </c:pt>
                <c:pt idx="12">
                  <c:v>35</c:v>
                </c:pt>
                <c:pt idx="13">
                  <c:v>37</c:v>
                </c:pt>
                <c:pt idx="14">
                  <c:v>39</c:v>
                </c:pt>
                <c:pt idx="15">
                  <c:v>41</c:v>
                </c:pt>
                <c:pt idx="16">
                  <c:v>43</c:v>
                </c:pt>
                <c:pt idx="17">
                  <c:v>45</c:v>
                </c:pt>
                <c:pt idx="18">
                  <c:v>47</c:v>
                </c:pt>
                <c:pt idx="19">
                  <c:v>49</c:v>
                </c:pt>
                <c:pt idx="20">
                  <c:v>51</c:v>
                </c:pt>
                <c:pt idx="21">
                  <c:v>53</c:v>
                </c:pt>
                <c:pt idx="22">
                  <c:v>55</c:v>
                </c:pt>
                <c:pt idx="23">
                  <c:v>57</c:v>
                </c:pt>
                <c:pt idx="24">
                  <c:v>59</c:v>
                </c:pt>
                <c:pt idx="25">
                  <c:v>61</c:v>
                </c:pt>
                <c:pt idx="26">
                  <c:v>63</c:v>
                </c:pt>
                <c:pt idx="27">
                  <c:v>65</c:v>
                </c:pt>
                <c:pt idx="28">
                  <c:v>67</c:v>
                </c:pt>
                <c:pt idx="29">
                  <c:v>68</c:v>
                </c:pt>
                <c:pt idx="30">
                  <c:v>70</c:v>
                </c:pt>
                <c:pt idx="31">
                  <c:v>72</c:v>
                </c:pt>
                <c:pt idx="32">
                  <c:v>74</c:v>
                </c:pt>
                <c:pt idx="33">
                  <c:v>76</c:v>
                </c:pt>
                <c:pt idx="34">
                  <c:v>77</c:v>
                </c:pt>
                <c:pt idx="35">
                  <c:v>79</c:v>
                </c:pt>
                <c:pt idx="36">
                  <c:v>81</c:v>
                </c:pt>
                <c:pt idx="37">
                  <c:v>83</c:v>
                </c:pt>
                <c:pt idx="38">
                  <c:v>85</c:v>
                </c:pt>
                <c:pt idx="39">
                  <c:v>87</c:v>
                </c:pt>
                <c:pt idx="40">
                  <c:v>89</c:v>
                </c:pt>
                <c:pt idx="41">
                  <c:v>90</c:v>
                </c:pt>
                <c:pt idx="42">
                  <c:v>92</c:v>
                </c:pt>
                <c:pt idx="43">
                  <c:v>94</c:v>
                </c:pt>
                <c:pt idx="44">
                  <c:v>96</c:v>
                </c:pt>
                <c:pt idx="45">
                  <c:v>98</c:v>
                </c:pt>
                <c:pt idx="46">
                  <c:v>100</c:v>
                </c:pt>
                <c:pt idx="47">
                  <c:v>101</c:v>
                </c:pt>
                <c:pt idx="48">
                  <c:v>103</c:v>
                </c:pt>
                <c:pt idx="49">
                  <c:v>105</c:v>
                </c:pt>
                <c:pt idx="50">
                  <c:v>107</c:v>
                </c:pt>
                <c:pt idx="51">
                  <c:v>109</c:v>
                </c:pt>
                <c:pt idx="52">
                  <c:v>111</c:v>
                </c:pt>
                <c:pt idx="53">
                  <c:v>114</c:v>
                </c:pt>
                <c:pt idx="54">
                  <c:v>117</c:v>
                </c:pt>
                <c:pt idx="55">
                  <c:v>119</c:v>
                </c:pt>
                <c:pt idx="56">
                  <c:v>121</c:v>
                </c:pt>
                <c:pt idx="57">
                  <c:v>123</c:v>
                </c:pt>
                <c:pt idx="58">
                  <c:v>126</c:v>
                </c:pt>
                <c:pt idx="59">
                  <c:v>128</c:v>
                </c:pt>
                <c:pt idx="60">
                  <c:v>131</c:v>
                </c:pt>
                <c:pt idx="61">
                  <c:v>133</c:v>
                </c:pt>
                <c:pt idx="62">
                  <c:v>135</c:v>
                </c:pt>
                <c:pt idx="63">
                  <c:v>137</c:v>
                </c:pt>
                <c:pt idx="64">
                  <c:v>138</c:v>
                </c:pt>
                <c:pt idx="65">
                  <c:v>140</c:v>
                </c:pt>
                <c:pt idx="66">
                  <c:v>143</c:v>
                </c:pt>
                <c:pt idx="67">
                  <c:v>145</c:v>
                </c:pt>
                <c:pt idx="68">
                  <c:v>147</c:v>
                </c:pt>
                <c:pt idx="69">
                  <c:v>150</c:v>
                </c:pt>
                <c:pt idx="70">
                  <c:v>152</c:v>
                </c:pt>
                <c:pt idx="71">
                  <c:v>153</c:v>
                </c:pt>
                <c:pt idx="72">
                  <c:v>155</c:v>
                </c:pt>
                <c:pt idx="73">
                  <c:v>157</c:v>
                </c:pt>
                <c:pt idx="74">
                  <c:v>159</c:v>
                </c:pt>
                <c:pt idx="75">
                  <c:v>161</c:v>
                </c:pt>
                <c:pt idx="76">
                  <c:v>163</c:v>
                </c:pt>
                <c:pt idx="77">
                  <c:v>165</c:v>
                </c:pt>
                <c:pt idx="78">
                  <c:v>167</c:v>
                </c:pt>
                <c:pt idx="79">
                  <c:v>168</c:v>
                </c:pt>
                <c:pt idx="80">
                  <c:v>170</c:v>
                </c:pt>
                <c:pt idx="81">
                  <c:v>172</c:v>
                </c:pt>
                <c:pt idx="82">
                  <c:v>174</c:v>
                </c:pt>
                <c:pt idx="83">
                  <c:v>176</c:v>
                </c:pt>
                <c:pt idx="84">
                  <c:v>178</c:v>
                </c:pt>
                <c:pt idx="85">
                  <c:v>180</c:v>
                </c:pt>
                <c:pt idx="86">
                  <c:v>182</c:v>
                </c:pt>
                <c:pt idx="87">
                  <c:v>184</c:v>
                </c:pt>
                <c:pt idx="88">
                  <c:v>186</c:v>
                </c:pt>
                <c:pt idx="89">
                  <c:v>188</c:v>
                </c:pt>
                <c:pt idx="90">
                  <c:v>190</c:v>
                </c:pt>
                <c:pt idx="91">
                  <c:v>192</c:v>
                </c:pt>
                <c:pt idx="92">
                  <c:v>195</c:v>
                </c:pt>
                <c:pt idx="93">
                  <c:v>198</c:v>
                </c:pt>
                <c:pt idx="94">
                  <c:v>201</c:v>
                </c:pt>
                <c:pt idx="95">
                  <c:v>204</c:v>
                </c:pt>
                <c:pt idx="96">
                  <c:v>206</c:v>
                </c:pt>
                <c:pt idx="97">
                  <c:v>209</c:v>
                </c:pt>
                <c:pt idx="98">
                  <c:v>212</c:v>
                </c:pt>
                <c:pt idx="99">
                  <c:v>214</c:v>
                </c:pt>
                <c:pt idx="100">
                  <c:v>217</c:v>
                </c:pt>
                <c:pt idx="101">
                  <c:v>220</c:v>
                </c:pt>
                <c:pt idx="102">
                  <c:v>222</c:v>
                </c:pt>
                <c:pt idx="103">
                  <c:v>225</c:v>
                </c:pt>
                <c:pt idx="104">
                  <c:v>228</c:v>
                </c:pt>
                <c:pt idx="105">
                  <c:v>231</c:v>
                </c:pt>
                <c:pt idx="106">
                  <c:v>234</c:v>
                </c:pt>
                <c:pt idx="107">
                  <c:v>237</c:v>
                </c:pt>
                <c:pt idx="108">
                  <c:v>240</c:v>
                </c:pt>
                <c:pt idx="109">
                  <c:v>243</c:v>
                </c:pt>
                <c:pt idx="110">
                  <c:v>246</c:v>
                </c:pt>
                <c:pt idx="111">
                  <c:v>249</c:v>
                </c:pt>
                <c:pt idx="112">
                  <c:v>251</c:v>
                </c:pt>
                <c:pt idx="113">
                  <c:v>254</c:v>
                </c:pt>
                <c:pt idx="114">
                  <c:v>257</c:v>
                </c:pt>
                <c:pt idx="115">
                  <c:v>260</c:v>
                </c:pt>
                <c:pt idx="116">
                  <c:v>263</c:v>
                </c:pt>
                <c:pt idx="117">
                  <c:v>265</c:v>
                </c:pt>
                <c:pt idx="118">
                  <c:v>268</c:v>
                </c:pt>
                <c:pt idx="119">
                  <c:v>271</c:v>
                </c:pt>
                <c:pt idx="120">
                  <c:v>274</c:v>
                </c:pt>
                <c:pt idx="121">
                  <c:v>277</c:v>
                </c:pt>
                <c:pt idx="122">
                  <c:v>280</c:v>
                </c:pt>
                <c:pt idx="123">
                  <c:v>282</c:v>
                </c:pt>
                <c:pt idx="124">
                  <c:v>285</c:v>
                </c:pt>
                <c:pt idx="125">
                  <c:v>288</c:v>
                </c:pt>
                <c:pt idx="126">
                  <c:v>291</c:v>
                </c:pt>
                <c:pt idx="127">
                  <c:v>293</c:v>
                </c:pt>
                <c:pt idx="128">
                  <c:v>295</c:v>
                </c:pt>
                <c:pt idx="129">
                  <c:v>297</c:v>
                </c:pt>
                <c:pt idx="130">
                  <c:v>300</c:v>
                </c:pt>
                <c:pt idx="131">
                  <c:v>302</c:v>
                </c:pt>
                <c:pt idx="132">
                  <c:v>305</c:v>
                </c:pt>
                <c:pt idx="133">
                  <c:v>308</c:v>
                </c:pt>
                <c:pt idx="134">
                  <c:v>310</c:v>
                </c:pt>
                <c:pt idx="135">
                  <c:v>313</c:v>
                </c:pt>
                <c:pt idx="136">
                  <c:v>315</c:v>
                </c:pt>
                <c:pt idx="137">
                  <c:v>318</c:v>
                </c:pt>
                <c:pt idx="138">
                  <c:v>320</c:v>
                </c:pt>
                <c:pt idx="139">
                  <c:v>323</c:v>
                </c:pt>
                <c:pt idx="140">
                  <c:v>326</c:v>
                </c:pt>
                <c:pt idx="141">
                  <c:v>329</c:v>
                </c:pt>
                <c:pt idx="142">
                  <c:v>331</c:v>
                </c:pt>
                <c:pt idx="143">
                  <c:v>334</c:v>
                </c:pt>
                <c:pt idx="144">
                  <c:v>336</c:v>
                </c:pt>
                <c:pt idx="145">
                  <c:v>338</c:v>
                </c:pt>
                <c:pt idx="146">
                  <c:v>341</c:v>
                </c:pt>
                <c:pt idx="147">
                  <c:v>344</c:v>
                </c:pt>
                <c:pt idx="148">
                  <c:v>347</c:v>
                </c:pt>
                <c:pt idx="149">
                  <c:v>350</c:v>
                </c:pt>
                <c:pt idx="150">
                  <c:v>354</c:v>
                </c:pt>
                <c:pt idx="151">
                  <c:v>358</c:v>
                </c:pt>
                <c:pt idx="152">
                  <c:v>361</c:v>
                </c:pt>
                <c:pt idx="153">
                  <c:v>365</c:v>
                </c:pt>
                <c:pt idx="154">
                  <c:v>368</c:v>
                </c:pt>
                <c:pt idx="155">
                  <c:v>372</c:v>
                </c:pt>
                <c:pt idx="156">
                  <c:v>376</c:v>
                </c:pt>
                <c:pt idx="157">
                  <c:v>379</c:v>
                </c:pt>
                <c:pt idx="158">
                  <c:v>383</c:v>
                </c:pt>
                <c:pt idx="159">
                  <c:v>386</c:v>
                </c:pt>
                <c:pt idx="160">
                  <c:v>390</c:v>
                </c:pt>
                <c:pt idx="161">
                  <c:v>394</c:v>
                </c:pt>
                <c:pt idx="162">
                  <c:v>397</c:v>
                </c:pt>
                <c:pt idx="163">
                  <c:v>401</c:v>
                </c:pt>
                <c:pt idx="164">
                  <c:v>405</c:v>
                </c:pt>
                <c:pt idx="165">
                  <c:v>408</c:v>
                </c:pt>
                <c:pt idx="166">
                  <c:v>412</c:v>
                </c:pt>
                <c:pt idx="167">
                  <c:v>416</c:v>
                </c:pt>
                <c:pt idx="168">
                  <c:v>419</c:v>
                </c:pt>
                <c:pt idx="169">
                  <c:v>423</c:v>
                </c:pt>
                <c:pt idx="170">
                  <c:v>427</c:v>
                </c:pt>
                <c:pt idx="171">
                  <c:v>430</c:v>
                </c:pt>
                <c:pt idx="172">
                  <c:v>433</c:v>
                </c:pt>
                <c:pt idx="173">
                  <c:v>436</c:v>
                </c:pt>
                <c:pt idx="174">
                  <c:v>439</c:v>
                </c:pt>
                <c:pt idx="175">
                  <c:v>443</c:v>
                </c:pt>
                <c:pt idx="176">
                  <c:v>446</c:v>
                </c:pt>
                <c:pt idx="177">
                  <c:v>449</c:v>
                </c:pt>
                <c:pt idx="178">
                  <c:v>452</c:v>
                </c:pt>
                <c:pt idx="179">
                  <c:v>455</c:v>
                </c:pt>
                <c:pt idx="180">
                  <c:v>458</c:v>
                </c:pt>
                <c:pt idx="181">
                  <c:v>462</c:v>
                </c:pt>
                <c:pt idx="182">
                  <c:v>465</c:v>
                </c:pt>
                <c:pt idx="183">
                  <c:v>468</c:v>
                </c:pt>
                <c:pt idx="184">
                  <c:v>471</c:v>
                </c:pt>
                <c:pt idx="185">
                  <c:v>474</c:v>
                </c:pt>
                <c:pt idx="186">
                  <c:v>477</c:v>
                </c:pt>
                <c:pt idx="187">
                  <c:v>482</c:v>
                </c:pt>
                <c:pt idx="188">
                  <c:v>485</c:v>
                </c:pt>
                <c:pt idx="189">
                  <c:v>488</c:v>
                </c:pt>
                <c:pt idx="190">
                  <c:v>491</c:v>
                </c:pt>
                <c:pt idx="191">
                  <c:v>494</c:v>
                </c:pt>
                <c:pt idx="192">
                  <c:v>496</c:v>
                </c:pt>
                <c:pt idx="193">
                  <c:v>499</c:v>
                </c:pt>
                <c:pt idx="194">
                  <c:v>500</c:v>
                </c:pt>
                <c:pt idx="195">
                  <c:v>502</c:v>
                </c:pt>
                <c:pt idx="196">
                  <c:v>504</c:v>
                </c:pt>
                <c:pt idx="197">
                  <c:v>505</c:v>
                </c:pt>
                <c:pt idx="198">
                  <c:v>507</c:v>
                </c:pt>
                <c:pt idx="199">
                  <c:v>508</c:v>
                </c:pt>
                <c:pt idx="200">
                  <c:v>510</c:v>
                </c:pt>
                <c:pt idx="201">
                  <c:v>515</c:v>
                </c:pt>
                <c:pt idx="202">
                  <c:v>520</c:v>
                </c:pt>
                <c:pt idx="203">
                  <c:v>525</c:v>
                </c:pt>
                <c:pt idx="204">
                  <c:v>530</c:v>
                </c:pt>
                <c:pt idx="205">
                  <c:v>535</c:v>
                </c:pt>
                <c:pt idx="206">
                  <c:v>540</c:v>
                </c:pt>
                <c:pt idx="207">
                  <c:v>545</c:v>
                </c:pt>
                <c:pt idx="208">
                  <c:v>550</c:v>
                </c:pt>
                <c:pt idx="209" formatCode="General">
                  <c:v>555</c:v>
                </c:pt>
              </c:numCache>
            </c:numRef>
          </c:cat>
          <c:val>
            <c:numRef>
              <c:f>'Particulate Load_KG'!$D$3:$D$212</c:f>
              <c:numCache>
                <c:formatCode>#,##0</c:formatCode>
                <c:ptCount val="210"/>
                <c:pt idx="0">
                  <c:v>480726.26500755898</c:v>
                </c:pt>
                <c:pt idx="1">
                  <c:v>458197.755377147</c:v>
                </c:pt>
                <c:pt idx="2">
                  <c:v>443138.337748194</c:v>
                </c:pt>
                <c:pt idx="3">
                  <c:v>430972.833378957</c:v>
                </c:pt>
                <c:pt idx="4">
                  <c:v>418727.78930712602</c:v>
                </c:pt>
                <c:pt idx="5">
                  <c:v>406818.333657971</c:v>
                </c:pt>
                <c:pt idx="6">
                  <c:v>395230.35846218502</c:v>
                </c:pt>
                <c:pt idx="7">
                  <c:v>383943.28623675503</c:v>
                </c:pt>
                <c:pt idx="8">
                  <c:v>372942.47838687</c:v>
                </c:pt>
                <c:pt idx="9">
                  <c:v>363850.27096291498</c:v>
                </c:pt>
                <c:pt idx="10">
                  <c:v>354959.84995252499</c:v>
                </c:pt>
                <c:pt idx="11">
                  <c:v>347405.712846604</c:v>
                </c:pt>
                <c:pt idx="12">
                  <c:v>340000.658392791</c:v>
                </c:pt>
                <c:pt idx="13">
                  <c:v>332740.23741517199</c:v>
                </c:pt>
                <c:pt idx="14">
                  <c:v>325623.59414878802</c:v>
                </c:pt>
                <c:pt idx="15">
                  <c:v>314576.74273795501</c:v>
                </c:pt>
                <c:pt idx="16">
                  <c:v>303890.57688199199</c:v>
                </c:pt>
                <c:pt idx="17">
                  <c:v>293554.39710953302</c:v>
                </c:pt>
                <c:pt idx="18">
                  <c:v>283557.44631581602</c:v>
                </c:pt>
                <c:pt idx="19">
                  <c:v>274982.72918587399</c:v>
                </c:pt>
                <c:pt idx="20">
                  <c:v>267272.745213777</c:v>
                </c:pt>
                <c:pt idx="21">
                  <c:v>259780.84362912201</c:v>
                </c:pt>
                <c:pt idx="22">
                  <c:v>252492.356280187</c:v>
                </c:pt>
                <c:pt idx="23">
                  <c:v>245402.080534265</c:v>
                </c:pt>
                <c:pt idx="24">
                  <c:v>238504.99171232799</c:v>
                </c:pt>
                <c:pt idx="25">
                  <c:v>231796.218182543</c:v>
                </c:pt>
                <c:pt idx="26">
                  <c:v>225270.963035767</c:v>
                </c:pt>
                <c:pt idx="27">
                  <c:v>218924.55870941599</c:v>
                </c:pt>
                <c:pt idx="28">
                  <c:v>213191.84840773401</c:v>
                </c:pt>
                <c:pt idx="29">
                  <c:v>208047.76842570299</c:v>
                </c:pt>
                <c:pt idx="30">
                  <c:v>198183.135276794</c:v>
                </c:pt>
                <c:pt idx="31">
                  <c:v>188778.03656069699</c:v>
                </c:pt>
                <c:pt idx="32">
                  <c:v>179811.426992319</c:v>
                </c:pt>
                <c:pt idx="33">
                  <c:v>171263.268413335</c:v>
                </c:pt>
                <c:pt idx="34">
                  <c:v>163114.570546709</c:v>
                </c:pt>
                <c:pt idx="35">
                  <c:v>155347.26257406699</c:v>
                </c:pt>
                <c:pt idx="36">
                  <c:v>150365.63732551801</c:v>
                </c:pt>
                <c:pt idx="37">
                  <c:v>145542.714034228</c:v>
                </c:pt>
                <c:pt idx="38">
                  <c:v>140871.28480708701</c:v>
                </c:pt>
                <c:pt idx="39">
                  <c:v>136346.786318745</c:v>
                </c:pt>
                <c:pt idx="40">
                  <c:v>131964.748006059</c:v>
                </c:pt>
                <c:pt idx="41">
                  <c:v>127720.80952397799</c:v>
                </c:pt>
                <c:pt idx="42">
                  <c:v>123610.756434212</c:v>
                </c:pt>
                <c:pt idx="43">
                  <c:v>119630.466618242</c:v>
                </c:pt>
                <c:pt idx="44">
                  <c:v>116027.61097229</c:v>
                </c:pt>
                <c:pt idx="45">
                  <c:v>112649.75086245</c:v>
                </c:pt>
                <c:pt idx="46">
                  <c:v>109371.089389378</c:v>
                </c:pt>
                <c:pt idx="47">
                  <c:v>106186.581918043</c:v>
                </c:pt>
                <c:pt idx="48">
                  <c:v>103093.575975778</c:v>
                </c:pt>
                <c:pt idx="49">
                  <c:v>100089.470933762</c:v>
                </c:pt>
                <c:pt idx="50">
                  <c:v>97270.024001603597</c:v>
                </c:pt>
                <c:pt idx="51">
                  <c:v>94530.931507336005</c:v>
                </c:pt>
                <c:pt idx="52">
                  <c:v>91106.242212218407</c:v>
                </c:pt>
                <c:pt idx="53">
                  <c:v>90498.163312954901</c:v>
                </c:pt>
                <c:pt idx="54">
                  <c:v>89902.2592341126</c:v>
                </c:pt>
                <c:pt idx="55">
                  <c:v>89329.015702702905</c:v>
                </c:pt>
                <c:pt idx="56">
                  <c:v>88991.843610512602</c:v>
                </c:pt>
                <c:pt idx="57">
                  <c:v>88414.908592834501</c:v>
                </c:pt>
                <c:pt idx="58">
                  <c:v>87841.532844414396</c:v>
                </c:pt>
                <c:pt idx="59">
                  <c:v>87305.301896201301</c:v>
                </c:pt>
                <c:pt idx="60">
                  <c:v>86788.930712510104</c:v>
                </c:pt>
                <c:pt idx="61">
                  <c:v>86292.431835859301</c:v>
                </c:pt>
                <c:pt idx="62">
                  <c:v>85872.043859026293</c:v>
                </c:pt>
                <c:pt idx="63">
                  <c:v>85453.526667249796</c:v>
                </c:pt>
                <c:pt idx="64">
                  <c:v>85036.867540197694</c:v>
                </c:pt>
                <c:pt idx="65">
                  <c:v>84554.597414395801</c:v>
                </c:pt>
                <c:pt idx="66">
                  <c:v>84074.7993833043</c:v>
                </c:pt>
                <c:pt idx="67">
                  <c:v>83610.585590549599</c:v>
                </c:pt>
                <c:pt idx="68">
                  <c:v>83093.522985908698</c:v>
                </c:pt>
                <c:pt idx="69">
                  <c:v>82579.396402814295</c:v>
                </c:pt>
                <c:pt idx="70">
                  <c:v>81316.148606545001</c:v>
                </c:pt>
                <c:pt idx="71">
                  <c:v>79967.083342026206</c:v>
                </c:pt>
                <c:pt idx="72">
                  <c:v>78640.032624307307</c:v>
                </c:pt>
                <c:pt idx="73">
                  <c:v>77334.663701904894</c:v>
                </c:pt>
                <c:pt idx="74">
                  <c:v>76050.646971448296</c:v>
                </c:pt>
                <c:pt idx="75">
                  <c:v>74787.661087140106</c:v>
                </c:pt>
                <c:pt idx="76">
                  <c:v>73545.387351809404</c:v>
                </c:pt>
                <c:pt idx="77">
                  <c:v>72323.516335167602</c:v>
                </c:pt>
                <c:pt idx="78">
                  <c:v>71221.561452901296</c:v>
                </c:pt>
                <c:pt idx="79">
                  <c:v>70167.4403147423</c:v>
                </c:pt>
                <c:pt idx="80">
                  <c:v>69130.824452397093</c:v>
                </c:pt>
                <c:pt idx="81">
                  <c:v>68109.5233215021</c:v>
                </c:pt>
                <c:pt idx="82">
                  <c:v>67103.322962872597</c:v>
                </c:pt>
                <c:pt idx="83">
                  <c:v>66112.033768862995</c:v>
                </c:pt>
                <c:pt idx="84">
                  <c:v>65230.028525376103</c:v>
                </c:pt>
                <c:pt idx="85">
                  <c:v>64359.868323449198</c:v>
                </c:pt>
                <c:pt idx="86">
                  <c:v>63443.785221204998</c:v>
                </c:pt>
                <c:pt idx="87">
                  <c:v>62540.877614135497</c:v>
                </c:pt>
                <c:pt idx="88">
                  <c:v>61650.982556549403</c:v>
                </c:pt>
                <c:pt idx="89">
                  <c:v>60773.932851596997</c:v>
                </c:pt>
                <c:pt idx="90">
                  <c:v>59909.545423731397</c:v>
                </c:pt>
                <c:pt idx="91">
                  <c:v>59844.663628807502</c:v>
                </c:pt>
                <c:pt idx="92">
                  <c:v>54564.934611495497</c:v>
                </c:pt>
                <c:pt idx="93">
                  <c:v>54515.5814401116</c:v>
                </c:pt>
                <c:pt idx="94">
                  <c:v>54466.3382855421</c:v>
                </c:pt>
                <c:pt idx="95">
                  <c:v>54417.202850778303</c:v>
                </c:pt>
                <c:pt idx="96">
                  <c:v>54368.177749744696</c:v>
                </c:pt>
                <c:pt idx="97">
                  <c:v>54319.259507556897</c:v>
                </c:pt>
                <c:pt idx="98">
                  <c:v>54285.745462299798</c:v>
                </c:pt>
                <c:pt idx="99">
                  <c:v>54243.941034046002</c:v>
                </c:pt>
                <c:pt idx="100">
                  <c:v>54202.223499038599</c:v>
                </c:pt>
                <c:pt idx="101">
                  <c:v>54165.261997192101</c:v>
                </c:pt>
                <c:pt idx="102">
                  <c:v>54133.205142844599</c:v>
                </c:pt>
                <c:pt idx="103">
                  <c:v>54101.233899286999</c:v>
                </c:pt>
                <c:pt idx="104">
                  <c:v>54069.332421466097</c:v>
                </c:pt>
                <c:pt idx="105">
                  <c:v>54037.493879657399</c:v>
                </c:pt>
                <c:pt idx="106">
                  <c:v>53996.306792978801</c:v>
                </c:pt>
                <c:pt idx="107">
                  <c:v>53958.205616852902</c:v>
                </c:pt>
                <c:pt idx="108">
                  <c:v>53920.185278285098</c:v>
                </c:pt>
                <c:pt idx="109">
                  <c:v>53887.608165506899</c:v>
                </c:pt>
                <c:pt idx="110">
                  <c:v>53857.934858420398</c:v>
                </c:pt>
                <c:pt idx="111">
                  <c:v>53832.603156361904</c:v>
                </c:pt>
                <c:pt idx="112">
                  <c:v>53807.337584523899</c:v>
                </c:pt>
                <c:pt idx="113">
                  <c:v>53782.128350575098</c:v>
                </c:pt>
                <c:pt idx="114">
                  <c:v>53756.979066262502</c:v>
                </c:pt>
                <c:pt idx="115">
                  <c:v>53731.891031396102</c:v>
                </c:pt>
                <c:pt idx="116">
                  <c:v>53706.866419778999</c:v>
                </c:pt>
                <c:pt idx="117">
                  <c:v>53681.908746927198</c:v>
                </c:pt>
                <c:pt idx="118">
                  <c:v>53657.023067577502</c:v>
                </c:pt>
                <c:pt idx="119">
                  <c:v>53632.211632186198</c:v>
                </c:pt>
                <c:pt idx="120">
                  <c:v>50014.687856645702</c:v>
                </c:pt>
                <c:pt idx="121">
                  <c:v>49990.005607395302</c:v>
                </c:pt>
                <c:pt idx="122">
                  <c:v>49965.407417392198</c:v>
                </c:pt>
                <c:pt idx="123">
                  <c:v>49940.900357449398</c:v>
                </c:pt>
                <c:pt idx="124">
                  <c:v>49916.490777194398</c:v>
                </c:pt>
                <c:pt idx="125">
                  <c:v>49892.180752953398</c:v>
                </c:pt>
                <c:pt idx="126">
                  <c:v>49867.972049231998</c:v>
                </c:pt>
                <c:pt idx="127">
                  <c:v>49845.748901918203</c:v>
                </c:pt>
                <c:pt idx="128">
                  <c:v>49823.605397412801</c:v>
                </c:pt>
                <c:pt idx="129">
                  <c:v>49798.477561388099</c:v>
                </c:pt>
                <c:pt idx="130">
                  <c:v>46118.2963173686</c:v>
                </c:pt>
                <c:pt idx="131">
                  <c:v>46093.289791060102</c:v>
                </c:pt>
                <c:pt idx="132">
                  <c:v>46068.385681607302</c:v>
                </c:pt>
                <c:pt idx="133">
                  <c:v>46043.5831150585</c:v>
                </c:pt>
                <c:pt idx="134">
                  <c:v>46018.878483678302</c:v>
                </c:pt>
                <c:pt idx="135">
                  <c:v>45994.2695391003</c:v>
                </c:pt>
                <c:pt idx="136">
                  <c:v>45969.752437516101</c:v>
                </c:pt>
                <c:pt idx="137">
                  <c:v>45945.324210300903</c:v>
                </c:pt>
                <c:pt idx="138">
                  <c:v>45920.982128971198</c:v>
                </c:pt>
                <c:pt idx="139">
                  <c:v>45896.722918793297</c:v>
                </c:pt>
                <c:pt idx="140">
                  <c:v>45872.544137833604</c:v>
                </c:pt>
                <c:pt idx="141">
                  <c:v>45844.103708123002</c:v>
                </c:pt>
                <c:pt idx="142">
                  <c:v>45815.780059535697</c:v>
                </c:pt>
                <c:pt idx="143">
                  <c:v>45793.665741730198</c:v>
                </c:pt>
                <c:pt idx="144">
                  <c:v>45771.614952164098</c:v>
                </c:pt>
                <c:pt idx="145">
                  <c:v>45749.627121732403</c:v>
                </c:pt>
                <c:pt idx="146">
                  <c:v>45727.700169748503</c:v>
                </c:pt>
                <c:pt idx="147">
                  <c:v>45698.581653951798</c:v>
                </c:pt>
                <c:pt idx="148">
                  <c:v>45669.572969071502</c:v>
                </c:pt>
                <c:pt idx="149">
                  <c:v>45639.971212058001</c:v>
                </c:pt>
                <c:pt idx="150">
                  <c:v>45610.5071308283</c:v>
                </c:pt>
                <c:pt idx="151">
                  <c:v>45581.187143007002</c:v>
                </c:pt>
                <c:pt idx="152">
                  <c:v>45552.017717527902</c:v>
                </c:pt>
                <c:pt idx="153">
                  <c:v>45523.004720206503</c:v>
                </c:pt>
                <c:pt idx="154">
                  <c:v>45494.151879784797</c:v>
                </c:pt>
                <c:pt idx="155">
                  <c:v>45465.4612269028</c:v>
                </c:pt>
                <c:pt idx="156">
                  <c:v>45436.931112354097</c:v>
                </c:pt>
                <c:pt idx="157">
                  <c:v>45408.557341537002</c:v>
                </c:pt>
                <c:pt idx="158">
                  <c:v>45380.330832531603</c:v>
                </c:pt>
                <c:pt idx="159">
                  <c:v>45352.240061404802</c:v>
                </c:pt>
                <c:pt idx="160">
                  <c:v>45324.271018465399</c:v>
                </c:pt>
                <c:pt idx="161">
                  <c:v>45292.984079797599</c:v>
                </c:pt>
                <c:pt idx="162">
                  <c:v>45261.779149324902</c:v>
                </c:pt>
                <c:pt idx="163">
                  <c:v>45230.639879010698</c:v>
                </c:pt>
                <c:pt idx="164">
                  <c:v>45199.548883723102</c:v>
                </c:pt>
                <c:pt idx="165">
                  <c:v>45168.487338895</c:v>
                </c:pt>
                <c:pt idx="166">
                  <c:v>45137.436195303802</c:v>
                </c:pt>
                <c:pt idx="167">
                  <c:v>45106.380357558097</c:v>
                </c:pt>
                <c:pt idx="168">
                  <c:v>45075.302653607097</c:v>
                </c:pt>
                <c:pt idx="169">
                  <c:v>45043.981709399501</c:v>
                </c:pt>
                <c:pt idx="170">
                  <c:v>45012.636237956998</c:v>
                </c:pt>
                <c:pt idx="171">
                  <c:v>44983.837729361003</c:v>
                </c:pt>
                <c:pt idx="172">
                  <c:v>44955.012523131103</c:v>
                </c:pt>
                <c:pt idx="173">
                  <c:v>44926.156838148498</c:v>
                </c:pt>
                <c:pt idx="174">
                  <c:v>44897.265738832699</c:v>
                </c:pt>
                <c:pt idx="175">
                  <c:v>44868.337390804802</c:v>
                </c:pt>
                <c:pt idx="176">
                  <c:v>44839.369423845099</c:v>
                </c:pt>
                <c:pt idx="177">
                  <c:v>44810.357112651298</c:v>
                </c:pt>
                <c:pt idx="178">
                  <c:v>44781.300586124999</c:v>
                </c:pt>
                <c:pt idx="179">
                  <c:v>44752.1952677476</c:v>
                </c:pt>
                <c:pt idx="180">
                  <c:v>44723.040641636901</c:v>
                </c:pt>
                <c:pt idx="181">
                  <c:v>44693.833136226101</c:v>
                </c:pt>
                <c:pt idx="182">
                  <c:v>44664.571126570903</c:v>
                </c:pt>
                <c:pt idx="183">
                  <c:v>44635.2532578026</c:v>
                </c:pt>
                <c:pt idx="184">
                  <c:v>44605.876369338999</c:v>
                </c:pt>
                <c:pt idx="185">
                  <c:v>44576.438392846299</c:v>
                </c:pt>
                <c:pt idx="186">
                  <c:v>44546.937880164704</c:v>
                </c:pt>
                <c:pt idx="187">
                  <c:v>44506.325025563703</c:v>
                </c:pt>
                <c:pt idx="188">
                  <c:v>44475.593046185102</c:v>
                </c:pt>
                <c:pt idx="189">
                  <c:v>44444.7735078884</c:v>
                </c:pt>
                <c:pt idx="190">
                  <c:v>44419.935520060601</c:v>
                </c:pt>
                <c:pt idx="191">
                  <c:v>44390.061316446903</c:v>
                </c:pt>
                <c:pt idx="192">
                  <c:v>44353.660920256501</c:v>
                </c:pt>
                <c:pt idx="193">
                  <c:v>44324.057770007697</c:v>
                </c:pt>
                <c:pt idx="194">
                  <c:v>44301.879008629097</c:v>
                </c:pt>
                <c:pt idx="195">
                  <c:v>44279.520044807898</c:v>
                </c:pt>
                <c:pt idx="196">
                  <c:v>44257.917174875402</c:v>
                </c:pt>
                <c:pt idx="197">
                  <c:v>44236.098015342403</c:v>
                </c:pt>
                <c:pt idx="198">
                  <c:v>44214.0598726967</c:v>
                </c:pt>
                <c:pt idx="199">
                  <c:v>44191.803266763098</c:v>
                </c:pt>
                <c:pt idx="200">
                  <c:v>44163.803266763098</c:v>
                </c:pt>
                <c:pt idx="201">
                  <c:v>44093.803266763098</c:v>
                </c:pt>
                <c:pt idx="202">
                  <c:v>44023.803266763098</c:v>
                </c:pt>
                <c:pt idx="203">
                  <c:v>43953.803266763098</c:v>
                </c:pt>
                <c:pt idx="204">
                  <c:v>43883.803266763098</c:v>
                </c:pt>
                <c:pt idx="205">
                  <c:v>43813.803266763098</c:v>
                </c:pt>
                <c:pt idx="206">
                  <c:v>43743.803266763098</c:v>
                </c:pt>
                <c:pt idx="207">
                  <c:v>43673.803266763098</c:v>
                </c:pt>
                <c:pt idx="208">
                  <c:v>43603.803266763098</c:v>
                </c:pt>
                <c:pt idx="209">
                  <c:v>43533.803266763098</c:v>
                </c:pt>
              </c:numCache>
            </c:numRef>
          </c:val>
          <c:extLst>
            <c:ext xmlns:c16="http://schemas.microsoft.com/office/drawing/2014/chart" uri="{C3380CC4-5D6E-409C-BE32-E72D297353CC}">
              <c16:uniqueId val="{00000000-215B-4747-807E-9DB78E254320}"/>
            </c:ext>
          </c:extLst>
        </c:ser>
        <c:ser>
          <c:idx val="1"/>
          <c:order val="1"/>
          <c:tx>
            <c:v>Empirical Model</c:v>
          </c:tx>
          <c:spPr>
            <a:solidFill>
              <a:schemeClr val="tx1">
                <a:lumMod val="65000"/>
                <a:lumOff val="35000"/>
              </a:schemeClr>
            </a:solidFill>
            <a:ln w="25400">
              <a:solidFill>
                <a:schemeClr val="tx1">
                  <a:lumMod val="65000"/>
                  <a:lumOff val="35000"/>
                </a:schemeClr>
              </a:solidFill>
            </a:ln>
            <a:effectLst/>
          </c:spPr>
          <c:cat>
            <c:numRef>
              <c:f>'Particulate Load_KG'!$C$3:$C$211</c:f>
              <c:numCache>
                <c:formatCode>0</c:formatCode>
                <c:ptCount val="209"/>
                <c:pt idx="0">
                  <c:v>13</c:v>
                </c:pt>
                <c:pt idx="1">
                  <c:v>14</c:v>
                </c:pt>
                <c:pt idx="2">
                  <c:v>16</c:v>
                </c:pt>
                <c:pt idx="3">
                  <c:v>18</c:v>
                </c:pt>
                <c:pt idx="4">
                  <c:v>20</c:v>
                </c:pt>
                <c:pt idx="5">
                  <c:v>22</c:v>
                </c:pt>
                <c:pt idx="6">
                  <c:v>24</c:v>
                </c:pt>
                <c:pt idx="7">
                  <c:v>26</c:v>
                </c:pt>
                <c:pt idx="8">
                  <c:v>27</c:v>
                </c:pt>
                <c:pt idx="9">
                  <c:v>29</c:v>
                </c:pt>
                <c:pt idx="10">
                  <c:v>31</c:v>
                </c:pt>
                <c:pt idx="11">
                  <c:v>33</c:v>
                </c:pt>
                <c:pt idx="12">
                  <c:v>35</c:v>
                </c:pt>
                <c:pt idx="13">
                  <c:v>37</c:v>
                </c:pt>
                <c:pt idx="14">
                  <c:v>39</c:v>
                </c:pt>
                <c:pt idx="15">
                  <c:v>41</c:v>
                </c:pt>
                <c:pt idx="16">
                  <c:v>43</c:v>
                </c:pt>
                <c:pt idx="17">
                  <c:v>45</c:v>
                </c:pt>
                <c:pt idx="18">
                  <c:v>47</c:v>
                </c:pt>
                <c:pt idx="19">
                  <c:v>49</c:v>
                </c:pt>
                <c:pt idx="20">
                  <c:v>51</c:v>
                </c:pt>
                <c:pt idx="21">
                  <c:v>53</c:v>
                </c:pt>
                <c:pt idx="22">
                  <c:v>55</c:v>
                </c:pt>
                <c:pt idx="23">
                  <c:v>57</c:v>
                </c:pt>
                <c:pt idx="24">
                  <c:v>59</c:v>
                </c:pt>
                <c:pt idx="25">
                  <c:v>61</c:v>
                </c:pt>
                <c:pt idx="26">
                  <c:v>63</c:v>
                </c:pt>
                <c:pt idx="27">
                  <c:v>65</c:v>
                </c:pt>
                <c:pt idx="28">
                  <c:v>67</c:v>
                </c:pt>
                <c:pt idx="29">
                  <c:v>68</c:v>
                </c:pt>
                <c:pt idx="30">
                  <c:v>70</c:v>
                </c:pt>
                <c:pt idx="31">
                  <c:v>72</c:v>
                </c:pt>
                <c:pt idx="32">
                  <c:v>74</c:v>
                </c:pt>
                <c:pt idx="33">
                  <c:v>76</c:v>
                </c:pt>
                <c:pt idx="34">
                  <c:v>77</c:v>
                </c:pt>
                <c:pt idx="35">
                  <c:v>79</c:v>
                </c:pt>
                <c:pt idx="36">
                  <c:v>81</c:v>
                </c:pt>
                <c:pt idx="37">
                  <c:v>83</c:v>
                </c:pt>
                <c:pt idx="38">
                  <c:v>85</c:v>
                </c:pt>
                <c:pt idx="39">
                  <c:v>87</c:v>
                </c:pt>
                <c:pt idx="40">
                  <c:v>89</c:v>
                </c:pt>
                <c:pt idx="41">
                  <c:v>90</c:v>
                </c:pt>
                <c:pt idx="42">
                  <c:v>92</c:v>
                </c:pt>
                <c:pt idx="43">
                  <c:v>94</c:v>
                </c:pt>
                <c:pt idx="44">
                  <c:v>96</c:v>
                </c:pt>
                <c:pt idx="45">
                  <c:v>98</c:v>
                </c:pt>
                <c:pt idx="46">
                  <c:v>100</c:v>
                </c:pt>
                <c:pt idx="47">
                  <c:v>101</c:v>
                </c:pt>
                <c:pt idx="48">
                  <c:v>103</c:v>
                </c:pt>
                <c:pt idx="49">
                  <c:v>105</c:v>
                </c:pt>
                <c:pt idx="50">
                  <c:v>107</c:v>
                </c:pt>
                <c:pt idx="51">
                  <c:v>109</c:v>
                </c:pt>
                <c:pt idx="52">
                  <c:v>111</c:v>
                </c:pt>
                <c:pt idx="53">
                  <c:v>114</c:v>
                </c:pt>
                <c:pt idx="54">
                  <c:v>117</c:v>
                </c:pt>
                <c:pt idx="55">
                  <c:v>119</c:v>
                </c:pt>
                <c:pt idx="56">
                  <c:v>121</c:v>
                </c:pt>
                <c:pt idx="57">
                  <c:v>123</c:v>
                </c:pt>
                <c:pt idx="58">
                  <c:v>126</c:v>
                </c:pt>
                <c:pt idx="59">
                  <c:v>128</c:v>
                </c:pt>
                <c:pt idx="60">
                  <c:v>131</c:v>
                </c:pt>
                <c:pt idx="61">
                  <c:v>133</c:v>
                </c:pt>
                <c:pt idx="62">
                  <c:v>135</c:v>
                </c:pt>
                <c:pt idx="63">
                  <c:v>137</c:v>
                </c:pt>
                <c:pt idx="64">
                  <c:v>138</c:v>
                </c:pt>
                <c:pt idx="65">
                  <c:v>140</c:v>
                </c:pt>
                <c:pt idx="66">
                  <c:v>143</c:v>
                </c:pt>
                <c:pt idx="67">
                  <c:v>145</c:v>
                </c:pt>
                <c:pt idx="68">
                  <c:v>147</c:v>
                </c:pt>
                <c:pt idx="69">
                  <c:v>150</c:v>
                </c:pt>
                <c:pt idx="70">
                  <c:v>152</c:v>
                </c:pt>
                <c:pt idx="71">
                  <c:v>153</c:v>
                </c:pt>
                <c:pt idx="72">
                  <c:v>155</c:v>
                </c:pt>
                <c:pt idx="73">
                  <c:v>157</c:v>
                </c:pt>
                <c:pt idx="74">
                  <c:v>159</c:v>
                </c:pt>
                <c:pt idx="75">
                  <c:v>161</c:v>
                </c:pt>
                <c:pt idx="76">
                  <c:v>163</c:v>
                </c:pt>
                <c:pt idx="77">
                  <c:v>165</c:v>
                </c:pt>
                <c:pt idx="78">
                  <c:v>167</c:v>
                </c:pt>
                <c:pt idx="79">
                  <c:v>168</c:v>
                </c:pt>
                <c:pt idx="80">
                  <c:v>170</c:v>
                </c:pt>
                <c:pt idx="81">
                  <c:v>172</c:v>
                </c:pt>
                <c:pt idx="82">
                  <c:v>174</c:v>
                </c:pt>
                <c:pt idx="83">
                  <c:v>176</c:v>
                </c:pt>
                <c:pt idx="84">
                  <c:v>178</c:v>
                </c:pt>
                <c:pt idx="85">
                  <c:v>180</c:v>
                </c:pt>
                <c:pt idx="86">
                  <c:v>182</c:v>
                </c:pt>
                <c:pt idx="87">
                  <c:v>184</c:v>
                </c:pt>
                <c:pt idx="88">
                  <c:v>186</c:v>
                </c:pt>
                <c:pt idx="89">
                  <c:v>188</c:v>
                </c:pt>
                <c:pt idx="90">
                  <c:v>190</c:v>
                </c:pt>
                <c:pt idx="91">
                  <c:v>192</c:v>
                </c:pt>
                <c:pt idx="92">
                  <c:v>195</c:v>
                </c:pt>
                <c:pt idx="93">
                  <c:v>198</c:v>
                </c:pt>
                <c:pt idx="94">
                  <c:v>201</c:v>
                </c:pt>
                <c:pt idx="95">
                  <c:v>204</c:v>
                </c:pt>
                <c:pt idx="96">
                  <c:v>206</c:v>
                </c:pt>
                <c:pt idx="97">
                  <c:v>209</c:v>
                </c:pt>
                <c:pt idx="98">
                  <c:v>212</c:v>
                </c:pt>
                <c:pt idx="99">
                  <c:v>214</c:v>
                </c:pt>
                <c:pt idx="100">
                  <c:v>217</c:v>
                </c:pt>
                <c:pt idx="101">
                  <c:v>220</c:v>
                </c:pt>
                <c:pt idx="102">
                  <c:v>222</c:v>
                </c:pt>
                <c:pt idx="103">
                  <c:v>225</c:v>
                </c:pt>
                <c:pt idx="104">
                  <c:v>228</c:v>
                </c:pt>
                <c:pt idx="105">
                  <c:v>231</c:v>
                </c:pt>
                <c:pt idx="106">
                  <c:v>234</c:v>
                </c:pt>
                <c:pt idx="107">
                  <c:v>237</c:v>
                </c:pt>
                <c:pt idx="108">
                  <c:v>240</c:v>
                </c:pt>
                <c:pt idx="109">
                  <c:v>243</c:v>
                </c:pt>
                <c:pt idx="110">
                  <c:v>246</c:v>
                </c:pt>
                <c:pt idx="111">
                  <c:v>249</c:v>
                </c:pt>
                <c:pt idx="112">
                  <c:v>251</c:v>
                </c:pt>
                <c:pt idx="113">
                  <c:v>254</c:v>
                </c:pt>
                <c:pt idx="114">
                  <c:v>257</c:v>
                </c:pt>
                <c:pt idx="115">
                  <c:v>260</c:v>
                </c:pt>
                <c:pt idx="116">
                  <c:v>263</c:v>
                </c:pt>
                <c:pt idx="117">
                  <c:v>265</c:v>
                </c:pt>
                <c:pt idx="118">
                  <c:v>268</c:v>
                </c:pt>
                <c:pt idx="119">
                  <c:v>271</c:v>
                </c:pt>
                <c:pt idx="120">
                  <c:v>274</c:v>
                </c:pt>
                <c:pt idx="121">
                  <c:v>277</c:v>
                </c:pt>
                <c:pt idx="122">
                  <c:v>280</c:v>
                </c:pt>
                <c:pt idx="123">
                  <c:v>282</c:v>
                </c:pt>
                <c:pt idx="124">
                  <c:v>285</c:v>
                </c:pt>
                <c:pt idx="125">
                  <c:v>288</c:v>
                </c:pt>
                <c:pt idx="126">
                  <c:v>291</c:v>
                </c:pt>
                <c:pt idx="127">
                  <c:v>293</c:v>
                </c:pt>
                <c:pt idx="128">
                  <c:v>295</c:v>
                </c:pt>
                <c:pt idx="129">
                  <c:v>297</c:v>
                </c:pt>
                <c:pt idx="130">
                  <c:v>300</c:v>
                </c:pt>
                <c:pt idx="131">
                  <c:v>302</c:v>
                </c:pt>
                <c:pt idx="132">
                  <c:v>305</c:v>
                </c:pt>
                <c:pt idx="133">
                  <c:v>308</c:v>
                </c:pt>
                <c:pt idx="134">
                  <c:v>310</c:v>
                </c:pt>
                <c:pt idx="135">
                  <c:v>313</c:v>
                </c:pt>
                <c:pt idx="136">
                  <c:v>315</c:v>
                </c:pt>
                <c:pt idx="137">
                  <c:v>318</c:v>
                </c:pt>
                <c:pt idx="138">
                  <c:v>320</c:v>
                </c:pt>
                <c:pt idx="139">
                  <c:v>323</c:v>
                </c:pt>
                <c:pt idx="140">
                  <c:v>326</c:v>
                </c:pt>
                <c:pt idx="141">
                  <c:v>329</c:v>
                </c:pt>
                <c:pt idx="142">
                  <c:v>331</c:v>
                </c:pt>
                <c:pt idx="143">
                  <c:v>334</c:v>
                </c:pt>
                <c:pt idx="144">
                  <c:v>336</c:v>
                </c:pt>
                <c:pt idx="145">
                  <c:v>338</c:v>
                </c:pt>
                <c:pt idx="146">
                  <c:v>341</c:v>
                </c:pt>
                <c:pt idx="147">
                  <c:v>344</c:v>
                </c:pt>
                <c:pt idx="148">
                  <c:v>347</c:v>
                </c:pt>
                <c:pt idx="149">
                  <c:v>350</c:v>
                </c:pt>
                <c:pt idx="150">
                  <c:v>354</c:v>
                </c:pt>
                <c:pt idx="151">
                  <c:v>358</c:v>
                </c:pt>
                <c:pt idx="152">
                  <c:v>361</c:v>
                </c:pt>
                <c:pt idx="153">
                  <c:v>365</c:v>
                </c:pt>
                <c:pt idx="154">
                  <c:v>368</c:v>
                </c:pt>
                <c:pt idx="155">
                  <c:v>372</c:v>
                </c:pt>
                <c:pt idx="156">
                  <c:v>376</c:v>
                </c:pt>
                <c:pt idx="157">
                  <c:v>379</c:v>
                </c:pt>
                <c:pt idx="158">
                  <c:v>383</c:v>
                </c:pt>
                <c:pt idx="159">
                  <c:v>386</c:v>
                </c:pt>
                <c:pt idx="160">
                  <c:v>390</c:v>
                </c:pt>
                <c:pt idx="161">
                  <c:v>394</c:v>
                </c:pt>
                <c:pt idx="162">
                  <c:v>397</c:v>
                </c:pt>
                <c:pt idx="163">
                  <c:v>401</c:v>
                </c:pt>
                <c:pt idx="164">
                  <c:v>405</c:v>
                </c:pt>
                <c:pt idx="165">
                  <c:v>408</c:v>
                </c:pt>
                <c:pt idx="166">
                  <c:v>412</c:v>
                </c:pt>
                <c:pt idx="167">
                  <c:v>416</c:v>
                </c:pt>
                <c:pt idx="168">
                  <c:v>419</c:v>
                </c:pt>
                <c:pt idx="169">
                  <c:v>423</c:v>
                </c:pt>
                <c:pt idx="170">
                  <c:v>427</c:v>
                </c:pt>
                <c:pt idx="171">
                  <c:v>430</c:v>
                </c:pt>
                <c:pt idx="172">
                  <c:v>433</c:v>
                </c:pt>
                <c:pt idx="173">
                  <c:v>436</c:v>
                </c:pt>
                <c:pt idx="174">
                  <c:v>439</c:v>
                </c:pt>
                <c:pt idx="175">
                  <c:v>443</c:v>
                </c:pt>
                <c:pt idx="176">
                  <c:v>446</c:v>
                </c:pt>
                <c:pt idx="177">
                  <c:v>449</c:v>
                </c:pt>
                <c:pt idx="178">
                  <c:v>452</c:v>
                </c:pt>
                <c:pt idx="179">
                  <c:v>455</c:v>
                </c:pt>
                <c:pt idx="180">
                  <c:v>458</c:v>
                </c:pt>
                <c:pt idx="181">
                  <c:v>462</c:v>
                </c:pt>
                <c:pt idx="182">
                  <c:v>465</c:v>
                </c:pt>
                <c:pt idx="183">
                  <c:v>468</c:v>
                </c:pt>
                <c:pt idx="184">
                  <c:v>471</c:v>
                </c:pt>
                <c:pt idx="185">
                  <c:v>474</c:v>
                </c:pt>
                <c:pt idx="186">
                  <c:v>477</c:v>
                </c:pt>
                <c:pt idx="187">
                  <c:v>482</c:v>
                </c:pt>
                <c:pt idx="188">
                  <c:v>485</c:v>
                </c:pt>
                <c:pt idx="189">
                  <c:v>488</c:v>
                </c:pt>
                <c:pt idx="190">
                  <c:v>491</c:v>
                </c:pt>
                <c:pt idx="191">
                  <c:v>494</c:v>
                </c:pt>
                <c:pt idx="192">
                  <c:v>496</c:v>
                </c:pt>
                <c:pt idx="193">
                  <c:v>499</c:v>
                </c:pt>
                <c:pt idx="194">
                  <c:v>500</c:v>
                </c:pt>
                <c:pt idx="195">
                  <c:v>502</c:v>
                </c:pt>
                <c:pt idx="196">
                  <c:v>504</c:v>
                </c:pt>
                <c:pt idx="197">
                  <c:v>505</c:v>
                </c:pt>
                <c:pt idx="198">
                  <c:v>507</c:v>
                </c:pt>
                <c:pt idx="199">
                  <c:v>508</c:v>
                </c:pt>
                <c:pt idx="200">
                  <c:v>510</c:v>
                </c:pt>
                <c:pt idx="201">
                  <c:v>515</c:v>
                </c:pt>
                <c:pt idx="202">
                  <c:v>520</c:v>
                </c:pt>
                <c:pt idx="203">
                  <c:v>525</c:v>
                </c:pt>
                <c:pt idx="204">
                  <c:v>530</c:v>
                </c:pt>
                <c:pt idx="205">
                  <c:v>535</c:v>
                </c:pt>
                <c:pt idx="206">
                  <c:v>540</c:v>
                </c:pt>
                <c:pt idx="207">
                  <c:v>545</c:v>
                </c:pt>
                <c:pt idx="208">
                  <c:v>550</c:v>
                </c:pt>
              </c:numCache>
            </c:numRef>
          </c:cat>
          <c:val>
            <c:numRef>
              <c:f>'Particulate Load_KG'!$E$3:$E$211</c:f>
              <c:numCache>
                <c:formatCode>#,##0</c:formatCode>
                <c:ptCount val="209"/>
                <c:pt idx="0">
                  <c:v>490400</c:v>
                </c:pt>
                <c:pt idx="2">
                  <c:v>457100</c:v>
                </c:pt>
                <c:pt idx="27">
                  <c:v>155400</c:v>
                </c:pt>
                <c:pt idx="43">
                  <c:v>79800</c:v>
                </c:pt>
                <c:pt idx="61">
                  <c:v>72800</c:v>
                </c:pt>
                <c:pt idx="77">
                  <c:v>54700</c:v>
                </c:pt>
                <c:pt idx="90">
                  <c:v>52900</c:v>
                </c:pt>
                <c:pt idx="92">
                  <c:v>41400</c:v>
                </c:pt>
                <c:pt idx="110">
                  <c:v>40000</c:v>
                </c:pt>
                <c:pt idx="129">
                  <c:v>26700</c:v>
                </c:pt>
                <c:pt idx="157">
                  <c:v>25800</c:v>
                </c:pt>
                <c:pt idx="169">
                  <c:v>23800</c:v>
                </c:pt>
                <c:pt idx="208">
                  <c:v>17900</c:v>
                </c:pt>
              </c:numCache>
            </c:numRef>
          </c:val>
          <c:extLst>
            <c:ext xmlns:c16="http://schemas.microsoft.com/office/drawing/2014/chart" uri="{C3380CC4-5D6E-409C-BE32-E72D297353CC}">
              <c16:uniqueId val="{00000001-215B-4747-807E-9DB78E254320}"/>
            </c:ext>
          </c:extLst>
        </c:ser>
        <c:dLbls>
          <c:showLegendKey val="0"/>
          <c:showVal val="0"/>
          <c:showCatName val="0"/>
          <c:showSerName val="0"/>
          <c:showPercent val="0"/>
          <c:showBubbleSize val="0"/>
        </c:dLbls>
        <c:axId val="687329528"/>
        <c:axId val="687329920"/>
      </c:areaChart>
      <c:catAx>
        <c:axId val="687329528"/>
        <c:scaling>
          <c:orientation val="minMax"/>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39326232063631633"/>
              <c:y val="0.93948818897637798"/>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87329920"/>
        <c:crosses val="autoZero"/>
        <c:auto val="1"/>
        <c:lblAlgn val="ctr"/>
        <c:lblOffset val="100"/>
        <c:noMultiLvlLbl val="0"/>
      </c:catAx>
      <c:valAx>
        <c:axId val="687329920"/>
        <c:scaling>
          <c:orientation val="minMax"/>
          <c:max val="500000"/>
        </c:scaling>
        <c:delete val="0"/>
        <c:axPos val="l"/>
        <c:majorGridlines>
          <c:spPr>
            <a:ln w="3175" cap="flat" cmpd="sng" algn="ctr">
              <a:no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Metals Mass in Transport (kg)</a:t>
                </a:r>
              </a:p>
            </c:rich>
          </c:tx>
          <c:layout>
            <c:manualLayout>
              <c:xMode val="edge"/>
              <c:yMode val="edge"/>
              <c:x val="1.405904466719817E-2"/>
              <c:y val="0.1931223097112860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87329528"/>
        <c:crossesAt val="1"/>
        <c:crossBetween val="midCat"/>
      </c:valAx>
      <c:spPr>
        <a:solidFill>
          <a:schemeClr val="bg1"/>
        </a:solidFill>
        <a:ln>
          <a:solidFill>
            <a:schemeClr val="bg1">
              <a:lumMod val="50000"/>
            </a:schemeClr>
          </a:solidFill>
        </a:ln>
        <a:effectLst/>
      </c:spPr>
    </c:plotArea>
    <c:legend>
      <c:legendPos val="b"/>
      <c:layout>
        <c:manualLayout>
          <c:xMode val="edge"/>
          <c:yMode val="edge"/>
          <c:x val="0.62488559207177174"/>
          <c:y val="0.18832152230971128"/>
          <c:w val="0.21236359308990657"/>
          <c:h val="0.1516784776902887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Deposited Metals Mass</a:t>
            </a:r>
          </a:p>
        </c:rich>
      </c:tx>
      <c:layout>
        <c:manualLayout>
          <c:xMode val="edge"/>
          <c:yMode val="edge"/>
          <c:x val="0.36413410280236708"/>
          <c:y val="3.379296420838642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074600368831445"/>
          <c:y val="0.11495415689226024"/>
          <c:w val="0.82778020094426974"/>
          <c:h val="0.57141442846285662"/>
        </c:manualLayout>
      </c:layout>
      <c:barChart>
        <c:barDir val="col"/>
        <c:grouping val="clustered"/>
        <c:varyColors val="0"/>
        <c:ser>
          <c:idx val="1"/>
          <c:order val="0"/>
          <c:tx>
            <c:v>WASP Model</c:v>
          </c:tx>
          <c:spPr>
            <a:solidFill>
              <a:schemeClr val="tx2">
                <a:lumMod val="40000"/>
                <a:lumOff val="60000"/>
              </a:schemeClr>
            </a:solidFill>
            <a:ln>
              <a:noFill/>
            </a:ln>
            <a:effectLst/>
          </c:spPr>
          <c:invertIfNegative val="0"/>
          <c:dLbls>
            <c:dLbl>
              <c:idx val="0"/>
              <c:layout>
                <c:manualLayout>
                  <c:x val="3.3126293995859216E-2"/>
                  <c:y val="-7.07338638373121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3C6-4E2D-96BD-1ACCE693019D}"/>
                </c:ext>
              </c:extLst>
            </c:dLbl>
            <c:dLbl>
              <c:idx val="2"/>
              <c:layout>
                <c:manualLayout>
                  <c:x val="2.691511387163561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3C6-4E2D-96BD-1ACCE693019D}"/>
                </c:ext>
              </c:extLst>
            </c:dLbl>
            <c:dLbl>
              <c:idx val="3"/>
              <c:layout>
                <c:manualLayout>
                  <c:x val="1.2422360248447204E-2"/>
                  <c:y val="-3.536693191865605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3C6-4E2D-96BD-1ACCE693019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'Deposited Mass'!$AB$6:$AB$17</c:f>
              <c:strCache>
                <c:ptCount val="12"/>
                <c:pt idx="0">
                  <c:v>RK 12.5 to 16.4</c:v>
                </c:pt>
                <c:pt idx="1">
                  <c:v>RK 16.4 to 63.8</c:v>
                </c:pt>
                <c:pt idx="2">
                  <c:v>RK 63.8 to 94.2</c:v>
                </c:pt>
                <c:pt idx="3">
                  <c:v>RK 94.2 to 131.5</c:v>
                </c:pt>
                <c:pt idx="4">
                  <c:v>RK 131.5 to 164.1</c:v>
                </c:pt>
                <c:pt idx="5">
                  <c:v>RK 164.1 to 190.2</c:v>
                </c:pt>
                <c:pt idx="6">
                  <c:v>RK 190.2 to 196.1</c:v>
                </c:pt>
                <c:pt idx="7">
                  <c:v>RK 196.1 to 246.3</c:v>
                </c:pt>
                <c:pt idx="8">
                  <c:v>RK 246.3 to 295.8</c:v>
                </c:pt>
                <c:pt idx="9">
                  <c:v>RK 295.8 to 377.6</c:v>
                </c:pt>
                <c:pt idx="10">
                  <c:v>RK 377.6 to 421.3</c:v>
                </c:pt>
                <c:pt idx="11">
                  <c:v>RK 421.3 to 550</c:v>
                </c:pt>
              </c:strCache>
            </c:strRef>
          </c:cat>
          <c:val>
            <c:numRef>
              <c:f>'Deposited Mass'!$AH$6:$AH$17</c:f>
              <c:numCache>
                <c:formatCode>#,##0</c:formatCode>
                <c:ptCount val="12"/>
                <c:pt idx="0">
                  <c:v>49800</c:v>
                </c:pt>
                <c:pt idx="1">
                  <c:v>218000</c:v>
                </c:pt>
                <c:pt idx="2">
                  <c:v>103000</c:v>
                </c:pt>
                <c:pt idx="3">
                  <c:v>29800</c:v>
                </c:pt>
                <c:pt idx="4">
                  <c:v>16100</c:v>
                </c:pt>
                <c:pt idx="5">
                  <c:v>10300</c:v>
                </c:pt>
                <c:pt idx="6">
                  <c:v>5300</c:v>
                </c:pt>
                <c:pt idx="7">
                  <c:v>700</c:v>
                </c:pt>
                <c:pt idx="8">
                  <c:v>7700</c:v>
                </c:pt>
                <c:pt idx="9">
                  <c:v>700</c:v>
                </c:pt>
                <c:pt idx="10">
                  <c:v>370</c:v>
                </c:pt>
                <c:pt idx="11">
                  <c:v>1440</c:v>
                </c:pt>
              </c:numCache>
            </c:numRef>
          </c:val>
          <c:extLst>
            <c:ext xmlns:c16="http://schemas.microsoft.com/office/drawing/2014/chart" uri="{C3380CC4-5D6E-409C-BE32-E72D297353CC}">
              <c16:uniqueId val="{0000000B-33C6-4E2D-96BD-1ACCE693019D}"/>
            </c:ext>
          </c:extLst>
        </c:ser>
        <c:ser>
          <c:idx val="0"/>
          <c:order val="1"/>
          <c:tx>
            <c:v>Empirical Model</c:v>
          </c:tx>
          <c:spPr>
            <a:solidFill>
              <a:schemeClr val="tx2">
                <a:lumMod val="75000"/>
              </a:schemeClr>
            </a:solidFill>
            <a:ln>
              <a:noFill/>
            </a:ln>
            <a:effectLst/>
          </c:spPr>
          <c:invertIfNegative val="0"/>
          <c:dLbls>
            <c:dLbl>
              <c:idx val="1"/>
              <c:layout>
                <c:manualLayout>
                  <c:x val="-2.4844720496894446E-2"/>
                  <c:y val="-3.536693191865605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3C6-4E2D-96BD-1ACCE693019D}"/>
                </c:ext>
              </c:extLst>
            </c:dLbl>
            <c:dLbl>
              <c:idx val="3"/>
              <c:layout>
                <c:manualLayout>
                  <c:x val="-6.2111801242236021E-3"/>
                  <c:y val="-2.1220159151193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3C6-4E2D-96BD-1ACCE693019D}"/>
                </c:ext>
              </c:extLst>
            </c:dLbl>
            <c:dLbl>
              <c:idx val="4"/>
              <c:layout>
                <c:manualLayout>
                  <c:x val="-1.8633540372670808E-2"/>
                  <c:y val="-5.305039787798421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3C6-4E2D-96BD-1ACCE693019D}"/>
                </c:ext>
              </c:extLst>
            </c:dLbl>
            <c:dLbl>
              <c:idx val="5"/>
              <c:layout>
                <c:manualLayout>
                  <c:x val="-2.6915113871635612E-2"/>
                  <c:y val="-5.65870910698496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3C6-4E2D-96BD-1ACCE693019D}"/>
                </c:ext>
              </c:extLst>
            </c:dLbl>
            <c:dLbl>
              <c:idx val="6"/>
              <c:layout>
                <c:manualLayout>
                  <c:x val="-1.8633540372670961E-2"/>
                  <c:y val="-6.36604774535809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3C6-4E2D-96BD-1ACCE693019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'Deposited Mass'!$AB$6:$AB$17</c:f>
              <c:strCache>
                <c:ptCount val="12"/>
                <c:pt idx="0">
                  <c:v>RK 12.5 to 16.4</c:v>
                </c:pt>
                <c:pt idx="1">
                  <c:v>RK 16.4 to 63.8</c:v>
                </c:pt>
                <c:pt idx="2">
                  <c:v>RK 63.8 to 94.2</c:v>
                </c:pt>
                <c:pt idx="3">
                  <c:v>RK 94.2 to 131.5</c:v>
                </c:pt>
                <c:pt idx="4">
                  <c:v>RK 131.5 to 164.1</c:v>
                </c:pt>
                <c:pt idx="5">
                  <c:v>RK 164.1 to 190.2</c:v>
                </c:pt>
                <c:pt idx="6">
                  <c:v>RK 190.2 to 196.1</c:v>
                </c:pt>
                <c:pt idx="7">
                  <c:v>RK 196.1 to 246.3</c:v>
                </c:pt>
                <c:pt idx="8">
                  <c:v>RK 246.3 to 295.8</c:v>
                </c:pt>
                <c:pt idx="9">
                  <c:v>RK 295.8 to 377.6</c:v>
                </c:pt>
                <c:pt idx="10">
                  <c:v>RK 377.6 to 421.3</c:v>
                </c:pt>
                <c:pt idx="11">
                  <c:v>RK 421.3 to 550</c:v>
                </c:pt>
              </c:strCache>
            </c:strRef>
          </c:cat>
          <c:val>
            <c:numRef>
              <c:f>'Deposited Mass'!$AG$6:$AG$17</c:f>
              <c:numCache>
                <c:formatCode>#,##0</c:formatCode>
                <c:ptCount val="12"/>
                <c:pt idx="0">
                  <c:v>33300</c:v>
                </c:pt>
                <c:pt idx="1">
                  <c:v>302000</c:v>
                </c:pt>
                <c:pt idx="2">
                  <c:v>75900</c:v>
                </c:pt>
                <c:pt idx="3">
                  <c:v>6700</c:v>
                </c:pt>
                <c:pt idx="4">
                  <c:v>18200</c:v>
                </c:pt>
                <c:pt idx="5">
                  <c:v>1800</c:v>
                </c:pt>
                <c:pt idx="6">
                  <c:v>11300</c:v>
                </c:pt>
                <c:pt idx="7">
                  <c:v>1600</c:v>
                </c:pt>
                <c:pt idx="8">
                  <c:v>13600</c:v>
                </c:pt>
                <c:pt idx="9">
                  <c:v>600</c:v>
                </c:pt>
                <c:pt idx="10">
                  <c:v>2000</c:v>
                </c:pt>
                <c:pt idx="11">
                  <c:v>6800</c:v>
                </c:pt>
              </c:numCache>
            </c:numRef>
          </c:val>
          <c:extLst>
            <c:ext xmlns:c16="http://schemas.microsoft.com/office/drawing/2014/chart" uri="{C3380CC4-5D6E-409C-BE32-E72D297353CC}">
              <c16:uniqueId val="{00000006-33C6-4E2D-96BD-1ACCE693019D}"/>
            </c:ext>
          </c:extLst>
        </c:ser>
        <c:dLbls>
          <c:showLegendKey val="0"/>
          <c:showVal val="0"/>
          <c:showCatName val="0"/>
          <c:showSerName val="0"/>
          <c:showPercent val="0"/>
          <c:showBubbleSize val="0"/>
        </c:dLbls>
        <c:gapWidth val="209"/>
        <c:overlap val="-31"/>
        <c:axId val="241888216"/>
        <c:axId val="241890336"/>
      </c:barChart>
      <c:catAx>
        <c:axId val="241888216"/>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5400000" spcFirstLastPara="1" vertOverflow="ellipsis" wrap="square" anchor="t" anchorCtr="0"/>
          <a:lstStyle/>
          <a:p>
            <a:pPr>
              <a:defRPr sz="1050" b="1" i="0" u="none" strike="noStrike" kern="1200" baseline="0">
                <a:solidFill>
                  <a:schemeClr val="tx1"/>
                </a:solidFill>
                <a:latin typeface="+mn-lt"/>
                <a:ea typeface="+mn-ea"/>
                <a:cs typeface="+mn-cs"/>
              </a:defRPr>
            </a:pPr>
            <a:endParaRPr lang="en-US"/>
          </a:p>
        </c:txPr>
        <c:crossAx val="241890336"/>
        <c:crosses val="autoZero"/>
        <c:auto val="1"/>
        <c:lblAlgn val="ctr"/>
        <c:lblOffset val="100"/>
        <c:noMultiLvlLbl val="0"/>
      </c:catAx>
      <c:valAx>
        <c:axId val="241890336"/>
        <c:scaling>
          <c:logBase val="10"/>
          <c:orientation val="minMax"/>
          <c:min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r>
                  <a:rPr lang="en-US" sz="1300"/>
                  <a:t>Mass (kg)</a:t>
                </a:r>
              </a:p>
            </c:rich>
          </c:tx>
          <c:layout>
            <c:manualLayout>
              <c:xMode val="edge"/>
              <c:yMode val="edge"/>
              <c:x val="2.6267912163153526E-3"/>
              <c:y val="0.28343950374903404"/>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241888216"/>
        <c:crosses val="autoZero"/>
        <c:crossBetween val="between"/>
      </c:valAx>
      <c:spPr>
        <a:noFill/>
        <a:ln w="0">
          <a:solidFill>
            <a:schemeClr val="accent3">
              <a:lumMod val="75000"/>
            </a:schemeClr>
          </a:solidFill>
        </a:ln>
        <a:effectLst/>
      </c:spPr>
    </c:plotArea>
    <c:legend>
      <c:legendPos val="b"/>
      <c:layout>
        <c:manualLayout>
          <c:xMode val="edge"/>
          <c:yMode val="edge"/>
          <c:x val="0.63922775957353162"/>
          <c:y val="0.17536623571920884"/>
          <c:w val="0.22050764152284771"/>
          <c:h val="0.11272364674594863"/>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686927137026439"/>
          <c:y val="0.14859050513422664"/>
          <c:w val="0.64361743216937217"/>
          <c:h val="0.81847676935119951"/>
        </c:manualLayout>
      </c:layout>
      <c:barChart>
        <c:barDir val="bar"/>
        <c:grouping val="clustered"/>
        <c:varyColors val="0"/>
        <c:ser>
          <c:idx val="1"/>
          <c:order val="0"/>
          <c:spPr>
            <a:solidFill>
              <a:srgbClr val="B1510F"/>
            </a:solidFill>
            <a:ln>
              <a:noFill/>
            </a:ln>
            <a:effectLst/>
          </c:spPr>
          <c:invertIfNegative val="0"/>
          <c:cat>
            <c:numRef>
              <c:f>'Deposited Mass'!$B$5:$B$66</c:f>
              <c:numCache>
                <c:formatCode>0.0</c:formatCode>
                <c:ptCount val="62"/>
                <c:pt idx="0">
                  <c:v>14.370000000000001</c:v>
                </c:pt>
                <c:pt idx="1">
                  <c:v>16.003</c:v>
                </c:pt>
                <c:pt idx="2">
                  <c:v>17.635999999999999</c:v>
                </c:pt>
                <c:pt idx="3">
                  <c:v>19.602</c:v>
                </c:pt>
                <c:pt idx="4">
                  <c:v>21.568000000000001</c:v>
                </c:pt>
                <c:pt idx="5">
                  <c:v>23.534000000000002</c:v>
                </c:pt>
                <c:pt idx="6">
                  <c:v>25.5</c:v>
                </c:pt>
                <c:pt idx="7">
                  <c:v>27.466000000000005</c:v>
                </c:pt>
                <c:pt idx="8">
                  <c:v>29.432000000000006</c:v>
                </c:pt>
                <c:pt idx="9">
                  <c:v>31.398000000000007</c:v>
                </c:pt>
                <c:pt idx="10">
                  <c:v>33.364000000000004</c:v>
                </c:pt>
                <c:pt idx="11">
                  <c:v>35.330000000000005</c:v>
                </c:pt>
                <c:pt idx="12">
                  <c:v>37.296000000000006</c:v>
                </c:pt>
                <c:pt idx="13">
                  <c:v>39.262000000000008</c:v>
                </c:pt>
                <c:pt idx="14">
                  <c:v>41.228000000000009</c:v>
                </c:pt>
                <c:pt idx="15">
                  <c:v>43.19400000000001</c:v>
                </c:pt>
                <c:pt idx="16">
                  <c:v>45.160000000000011</c:v>
                </c:pt>
                <c:pt idx="17">
                  <c:v>47.126000000000012</c:v>
                </c:pt>
                <c:pt idx="18">
                  <c:v>49.092000000000013</c:v>
                </c:pt>
                <c:pt idx="19">
                  <c:v>51.058000000000014</c:v>
                </c:pt>
                <c:pt idx="20">
                  <c:v>53.024000000000015</c:v>
                </c:pt>
                <c:pt idx="21">
                  <c:v>54.990000000000016</c:v>
                </c:pt>
                <c:pt idx="22">
                  <c:v>56.956000000000017</c:v>
                </c:pt>
                <c:pt idx="23">
                  <c:v>58.922000000000018</c:v>
                </c:pt>
                <c:pt idx="24">
                  <c:v>60.888000000000019</c:v>
                </c:pt>
                <c:pt idx="25">
                  <c:v>62.854000000000021</c:v>
                </c:pt>
                <c:pt idx="26">
                  <c:v>64.820000000000022</c:v>
                </c:pt>
                <c:pt idx="27">
                  <c:v>66.786000000000016</c:v>
                </c:pt>
                <c:pt idx="28">
                  <c:v>68.294000000000011</c:v>
                </c:pt>
                <c:pt idx="29">
                  <c:v>70.132000000000005</c:v>
                </c:pt>
                <c:pt idx="30">
                  <c:v>71.97</c:v>
                </c:pt>
                <c:pt idx="31">
                  <c:v>73.807999999999993</c:v>
                </c:pt>
                <c:pt idx="32">
                  <c:v>75.645999999999987</c:v>
                </c:pt>
                <c:pt idx="33">
                  <c:v>77.48399999999998</c:v>
                </c:pt>
                <c:pt idx="34">
                  <c:v>79.321999999999974</c:v>
                </c:pt>
                <c:pt idx="35">
                  <c:v>81.159999999999968</c:v>
                </c:pt>
                <c:pt idx="36">
                  <c:v>82.997999999999962</c:v>
                </c:pt>
                <c:pt idx="37">
                  <c:v>84.835999999999956</c:v>
                </c:pt>
                <c:pt idx="38">
                  <c:v>86.67399999999995</c:v>
                </c:pt>
                <c:pt idx="39">
                  <c:v>88.511999999999944</c:v>
                </c:pt>
                <c:pt idx="40">
                  <c:v>90.349999999999937</c:v>
                </c:pt>
                <c:pt idx="41">
                  <c:v>92.187999999999931</c:v>
                </c:pt>
                <c:pt idx="42">
                  <c:v>94.025999999999925</c:v>
                </c:pt>
                <c:pt idx="43">
                  <c:v>95.863999999999919</c:v>
                </c:pt>
                <c:pt idx="44">
                  <c:v>97.701999999999913</c:v>
                </c:pt>
                <c:pt idx="45">
                  <c:v>99.539999999999907</c:v>
                </c:pt>
                <c:pt idx="46">
                  <c:v>101.3779999999999</c:v>
                </c:pt>
                <c:pt idx="47">
                  <c:v>103.21599999999989</c:v>
                </c:pt>
                <c:pt idx="48">
                  <c:v>105.05399999999989</c:v>
                </c:pt>
                <c:pt idx="49">
                  <c:v>106.89199999999988</c:v>
                </c:pt>
                <c:pt idx="50">
                  <c:v>108.72999999999988</c:v>
                </c:pt>
                <c:pt idx="51">
                  <c:v>111.40499999999987</c:v>
                </c:pt>
                <c:pt idx="52">
                  <c:v>114.07999999999987</c:v>
                </c:pt>
                <c:pt idx="53">
                  <c:v>116.62599999999988</c:v>
                </c:pt>
                <c:pt idx="54">
                  <c:v>119.17199999999988</c:v>
                </c:pt>
                <c:pt idx="55">
                  <c:v>120.68999999999988</c:v>
                </c:pt>
                <c:pt idx="56">
                  <c:v>123.40399999999988</c:v>
                </c:pt>
                <c:pt idx="57">
                  <c:v>126.11799999999988</c:v>
                </c:pt>
                <c:pt idx="58">
                  <c:v>128.31899999999987</c:v>
                </c:pt>
                <c:pt idx="59">
                  <c:v>130.51999999999987</c:v>
                </c:pt>
                <c:pt idx="60">
                  <c:v>132.72099999999986</c:v>
                </c:pt>
                <c:pt idx="61">
                  <c:v>134.61199999999985</c:v>
                </c:pt>
              </c:numCache>
            </c:numRef>
          </c:cat>
          <c:val>
            <c:numRef>
              <c:f>'Deposited Mass'!$I$5:$I$66</c:f>
              <c:numCache>
                <c:formatCode>#,##0</c:formatCode>
                <c:ptCount val="62"/>
                <c:pt idx="0">
                  <c:v>22528.50963041198</c:v>
                </c:pt>
                <c:pt idx="1">
                  <c:v>15059.417628953001</c:v>
                </c:pt>
                <c:pt idx="2">
                  <c:v>12165.504369236995</c:v>
                </c:pt>
                <c:pt idx="3">
                  <c:v>12245.044071830984</c:v>
                </c:pt>
                <c:pt idx="4">
                  <c:v>11909.455649155017</c:v>
                </c:pt>
                <c:pt idx="5">
                  <c:v>11587.975195785984</c:v>
                </c:pt>
                <c:pt idx="6">
                  <c:v>11287.072225429991</c:v>
                </c:pt>
                <c:pt idx="7">
                  <c:v>11000.807849885023</c:v>
                </c:pt>
                <c:pt idx="8">
                  <c:v>9092.2074239550275</c:v>
                </c:pt>
                <c:pt idx="9">
                  <c:v>8890.4210103899823</c:v>
                </c:pt>
                <c:pt idx="10">
                  <c:v>7554.1371059209923</c:v>
                </c:pt>
                <c:pt idx="11">
                  <c:v>7405.0544538130052</c:v>
                </c:pt>
                <c:pt idx="12">
                  <c:v>7260.420977619011</c:v>
                </c:pt>
                <c:pt idx="13">
                  <c:v>7116.643266383966</c:v>
                </c:pt>
                <c:pt idx="14">
                  <c:v>11046.851410833013</c:v>
                </c:pt>
                <c:pt idx="15">
                  <c:v>10686.165855963016</c:v>
                </c:pt>
                <c:pt idx="16">
                  <c:v>10336.179772458971</c:v>
                </c:pt>
                <c:pt idx="17">
                  <c:v>9996.9507937169983</c:v>
                </c:pt>
                <c:pt idx="18">
                  <c:v>8574.7171299420297</c:v>
                </c:pt>
                <c:pt idx="19">
                  <c:v>7709.9839720969903</c:v>
                </c:pt>
                <c:pt idx="20">
                  <c:v>7491.9015846549883</c:v>
                </c:pt>
                <c:pt idx="21">
                  <c:v>7288.4873489350139</c:v>
                </c:pt>
                <c:pt idx="22">
                  <c:v>7090.2757459220011</c:v>
                </c:pt>
                <c:pt idx="23">
                  <c:v>6897.0888219370099</c:v>
                </c:pt>
                <c:pt idx="24">
                  <c:v>6708.7735297849867</c:v>
                </c:pt>
                <c:pt idx="25">
                  <c:v>6525.2551467760059</c:v>
                </c:pt>
                <c:pt idx="26">
                  <c:v>6346.4043263510102</c:v>
                </c:pt>
                <c:pt idx="27">
                  <c:v>5732.7103016819747</c:v>
                </c:pt>
                <c:pt idx="28">
                  <c:v>5144.0799820310203</c:v>
                </c:pt>
                <c:pt idx="29">
                  <c:v>9864.6331489089935</c:v>
                </c:pt>
                <c:pt idx="30">
                  <c:v>9405.0987160970108</c:v>
                </c:pt>
                <c:pt idx="31">
                  <c:v>8966.6095683779859</c:v>
                </c:pt>
                <c:pt idx="32">
                  <c:v>8548.1585789840028</c:v>
                </c:pt>
                <c:pt idx="33">
                  <c:v>8148.6978666259965</c:v>
                </c:pt>
                <c:pt idx="34">
                  <c:v>7767.307972642011</c:v>
                </c:pt>
                <c:pt idx="35">
                  <c:v>4981.6252485489822</c:v>
                </c:pt>
                <c:pt idx="36">
                  <c:v>4822.9232912900043</c:v>
                </c:pt>
                <c:pt idx="37">
                  <c:v>4671.429227140994</c:v>
                </c:pt>
                <c:pt idx="38">
                  <c:v>4524.4984883420111</c:v>
                </c:pt>
                <c:pt idx="39">
                  <c:v>4382.0383126859961</c:v>
                </c:pt>
                <c:pt idx="40">
                  <c:v>4243.9384820810083</c:v>
                </c:pt>
                <c:pt idx="41">
                  <c:v>4110.0530897659919</c:v>
                </c:pt>
                <c:pt idx="42">
                  <c:v>3980.289815969998</c:v>
                </c:pt>
                <c:pt idx="43">
                  <c:v>3602.8556459520041</c:v>
                </c:pt>
                <c:pt idx="44">
                  <c:v>3377.8601098399959</c:v>
                </c:pt>
                <c:pt idx="45">
                  <c:v>3278.661473072003</c:v>
                </c:pt>
                <c:pt idx="46">
                  <c:v>3184.5074713350041</c:v>
                </c:pt>
                <c:pt idx="47">
                  <c:v>3093.0059422649938</c:v>
                </c:pt>
                <c:pt idx="48">
                  <c:v>3004.1050420160027</c:v>
                </c:pt>
                <c:pt idx="49">
                  <c:v>2819.4469321584038</c:v>
                </c:pt>
                <c:pt idx="50">
                  <c:v>2739.092494267592</c:v>
                </c:pt>
                <c:pt idx="51">
                  <c:v>3424.6892951175978</c:v>
                </c:pt>
                <c:pt idx="52">
                  <c:v>608.07889926350617</c:v>
                </c:pt>
                <c:pt idx="53">
                  <c:v>595.90407884230081</c:v>
                </c:pt>
                <c:pt idx="54">
                  <c:v>573.2435314096947</c:v>
                </c:pt>
                <c:pt idx="55">
                  <c:v>337.17209219030337</c:v>
                </c:pt>
                <c:pt idx="56">
                  <c:v>576.93501767810085</c:v>
                </c:pt>
                <c:pt idx="57">
                  <c:v>573.37574842010508</c:v>
                </c:pt>
                <c:pt idx="58">
                  <c:v>536.23094821309496</c:v>
                </c:pt>
                <c:pt idx="59">
                  <c:v>516.37118369119707</c:v>
                </c:pt>
                <c:pt idx="60">
                  <c:v>496.49887665080314</c:v>
                </c:pt>
                <c:pt idx="61">
                  <c:v>420.387976833008</c:v>
                </c:pt>
              </c:numCache>
            </c:numRef>
          </c:val>
          <c:extLst>
            <c:ext xmlns:c16="http://schemas.microsoft.com/office/drawing/2014/chart" uri="{C3380CC4-5D6E-409C-BE32-E72D297353CC}">
              <c16:uniqueId val="{00000000-AE4B-4E50-AEC2-85E8E06206B3}"/>
            </c:ext>
          </c:extLst>
        </c:ser>
        <c:dLbls>
          <c:showLegendKey val="0"/>
          <c:showVal val="0"/>
          <c:showCatName val="0"/>
          <c:showSerName val="0"/>
          <c:showPercent val="0"/>
          <c:showBubbleSize val="0"/>
        </c:dLbls>
        <c:gapWidth val="77"/>
        <c:axId val="687330704"/>
        <c:axId val="687331096"/>
      </c:barChart>
      <c:catAx>
        <c:axId val="687330704"/>
        <c:scaling>
          <c:orientation val="maxMin"/>
        </c:scaling>
        <c:delete val="0"/>
        <c:axPos val="l"/>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2.9149173650143252E-2"/>
              <c:y val="0.325726389464474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87331096"/>
        <c:crosses val="autoZero"/>
        <c:auto val="1"/>
        <c:lblAlgn val="ctr"/>
        <c:lblOffset val="100"/>
        <c:noMultiLvlLbl val="0"/>
      </c:catAx>
      <c:valAx>
        <c:axId val="687331096"/>
        <c:scaling>
          <c:orientation val="minMax"/>
          <c:min val="0"/>
        </c:scaling>
        <c:delete val="0"/>
        <c:axPos val="t"/>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Deposited Mass (kg)</a:t>
                </a:r>
              </a:p>
            </c:rich>
          </c:tx>
          <c:layout>
            <c:manualLayout>
              <c:xMode val="edge"/>
              <c:yMode val="edge"/>
              <c:x val="0.32488827906267448"/>
              <c:y val="2.4628171478565181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87330704"/>
        <c:crosses val="autoZero"/>
        <c:crossBetween val="between"/>
        <c:majorUnit val="10000"/>
        <c:minorUnit val="5000"/>
      </c:valAx>
      <c:spPr>
        <a:solidFill>
          <a:schemeClr val="bg1">
            <a:lumMod val="95000"/>
          </a:schemeClr>
        </a:solid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780610080805374"/>
          <c:y val="0.14274255191785237"/>
          <c:w val="0.65214527572646863"/>
          <c:h val="0.81847676935119951"/>
        </c:manualLayout>
      </c:layout>
      <c:barChart>
        <c:barDir val="bar"/>
        <c:grouping val="clustered"/>
        <c:varyColors val="0"/>
        <c:ser>
          <c:idx val="1"/>
          <c:order val="0"/>
          <c:spPr>
            <a:solidFill>
              <a:srgbClr val="B1510F"/>
            </a:solidFill>
            <a:ln>
              <a:noFill/>
            </a:ln>
            <a:effectLst/>
          </c:spPr>
          <c:invertIfNegative val="0"/>
          <c:cat>
            <c:numRef>
              <c:f>'Deposited Mass'!$B$62:$B$95</c:f>
              <c:numCache>
                <c:formatCode>0.0</c:formatCode>
                <c:ptCount val="34"/>
                <c:pt idx="0">
                  <c:v>126.11799999999988</c:v>
                </c:pt>
                <c:pt idx="1">
                  <c:v>128.31899999999987</c:v>
                </c:pt>
                <c:pt idx="2">
                  <c:v>130.51999999999987</c:v>
                </c:pt>
                <c:pt idx="3">
                  <c:v>132.72099999999986</c:v>
                </c:pt>
                <c:pt idx="4">
                  <c:v>134.61199999999985</c:v>
                </c:pt>
                <c:pt idx="5">
                  <c:v>136.50299999999984</c:v>
                </c:pt>
                <c:pt idx="6">
                  <c:v>138.39399999999983</c:v>
                </c:pt>
                <c:pt idx="7">
                  <c:v>140.46599999999984</c:v>
                </c:pt>
                <c:pt idx="8">
                  <c:v>142.53799999999984</c:v>
                </c:pt>
                <c:pt idx="9">
                  <c:v>144.60999999999984</c:v>
                </c:pt>
                <c:pt idx="10">
                  <c:v>147.20199999999986</c:v>
                </c:pt>
                <c:pt idx="11">
                  <c:v>149.79399999999987</c:v>
                </c:pt>
                <c:pt idx="12">
                  <c:v>151.51499999999987</c:v>
                </c:pt>
                <c:pt idx="13">
                  <c:v>153.39599999999987</c:v>
                </c:pt>
                <c:pt idx="14">
                  <c:v>155.27699999999987</c:v>
                </c:pt>
                <c:pt idx="15">
                  <c:v>157.15799999999987</c:v>
                </c:pt>
                <c:pt idx="16">
                  <c:v>159.03899999999987</c:v>
                </c:pt>
                <c:pt idx="17">
                  <c:v>160.91999999999987</c:v>
                </c:pt>
                <c:pt idx="18">
                  <c:v>162.80099999999987</c:v>
                </c:pt>
                <c:pt idx="19">
                  <c:v>164.68199999999987</c:v>
                </c:pt>
                <c:pt idx="20">
                  <c:v>166.55599999999987</c:v>
                </c:pt>
                <c:pt idx="21">
                  <c:v>168.42999999999986</c:v>
                </c:pt>
                <c:pt idx="22">
                  <c:v>170.30399999999986</c:v>
                </c:pt>
                <c:pt idx="23">
                  <c:v>172.17799999999986</c:v>
                </c:pt>
                <c:pt idx="24">
                  <c:v>174.05199999999985</c:v>
                </c:pt>
                <c:pt idx="25">
                  <c:v>175.92599999999985</c:v>
                </c:pt>
                <c:pt idx="26">
                  <c:v>177.79999999999984</c:v>
                </c:pt>
                <c:pt idx="27">
                  <c:v>179.67399999999984</c:v>
                </c:pt>
                <c:pt idx="28">
                  <c:v>181.74199999999985</c:v>
                </c:pt>
                <c:pt idx="29">
                  <c:v>183.80999999999986</c:v>
                </c:pt>
                <c:pt idx="30">
                  <c:v>185.87799999999987</c:v>
                </c:pt>
                <c:pt idx="31">
                  <c:v>187.94599999999988</c:v>
                </c:pt>
                <c:pt idx="32">
                  <c:v>190.0139999999999</c:v>
                </c:pt>
                <c:pt idx="33">
                  <c:v>192.27899999999988</c:v>
                </c:pt>
              </c:numCache>
            </c:numRef>
          </c:cat>
          <c:val>
            <c:numRef>
              <c:f>'Deposited Mass'!$I$62:$I$95</c:f>
              <c:numCache>
                <c:formatCode>#,##0</c:formatCode>
                <c:ptCount val="34"/>
                <c:pt idx="0">
                  <c:v>573.37574842010508</c:v>
                </c:pt>
                <c:pt idx="1">
                  <c:v>536.23094821309496</c:v>
                </c:pt>
                <c:pt idx="2">
                  <c:v>516.37118369119707</c:v>
                </c:pt>
                <c:pt idx="3">
                  <c:v>496.49887665080314</c:v>
                </c:pt>
                <c:pt idx="4">
                  <c:v>420.387976833008</c:v>
                </c:pt>
                <c:pt idx="5">
                  <c:v>418.51719177649647</c:v>
                </c:pt>
                <c:pt idx="6">
                  <c:v>416.65912705210212</c:v>
                </c:pt>
                <c:pt idx="7">
                  <c:v>482.2701258018933</c:v>
                </c:pt>
                <c:pt idx="8">
                  <c:v>479.79803109150089</c:v>
                </c:pt>
                <c:pt idx="9">
                  <c:v>464.21379275470099</c:v>
                </c:pt>
                <c:pt idx="10">
                  <c:v>517.06260464090155</c:v>
                </c:pt>
                <c:pt idx="11">
                  <c:v>514.12658309440303</c:v>
                </c:pt>
                <c:pt idx="12">
                  <c:v>1263.2477962692938</c:v>
                </c:pt>
                <c:pt idx="13">
                  <c:v>1349.0652645187947</c:v>
                </c:pt>
                <c:pt idx="14">
                  <c:v>1327.0507177188993</c:v>
                </c:pt>
                <c:pt idx="15">
                  <c:v>1305.3689224024129</c:v>
                </c:pt>
                <c:pt idx="16">
                  <c:v>1284.0167304565985</c:v>
                </c:pt>
                <c:pt idx="17">
                  <c:v>1262.9858843081893</c:v>
                </c:pt>
                <c:pt idx="18">
                  <c:v>1242.273735330702</c:v>
                </c:pt>
                <c:pt idx="19">
                  <c:v>1221.8710166418023</c:v>
                </c:pt>
                <c:pt idx="20">
                  <c:v>1101.9548822663055</c:v>
                </c:pt>
                <c:pt idx="21">
                  <c:v>1054.1211381589965</c:v>
                </c:pt>
                <c:pt idx="22">
                  <c:v>1036.6158623452066</c:v>
                </c:pt>
                <c:pt idx="23">
                  <c:v>1021.3011308949935</c:v>
                </c:pt>
                <c:pt idx="24">
                  <c:v>1006.2003586295032</c:v>
                </c:pt>
                <c:pt idx="25">
                  <c:v>991.28919400960149</c:v>
                </c:pt>
                <c:pt idx="26">
                  <c:v>882.00524348689214</c:v>
                </c:pt>
                <c:pt idx="27">
                  <c:v>870.16020192690485</c:v>
                </c:pt>
                <c:pt idx="28">
                  <c:v>916.08310224419984</c:v>
                </c:pt>
                <c:pt idx="29">
                  <c:v>902.90760706950095</c:v>
                </c:pt>
                <c:pt idx="30">
                  <c:v>889.89505758609448</c:v>
                </c:pt>
                <c:pt idx="31">
                  <c:v>877.04970495240559</c:v>
                </c:pt>
                <c:pt idx="32">
                  <c:v>864.38742786560033</c:v>
                </c:pt>
                <c:pt idx="33">
                  <c:v>64.881794923894631</c:v>
                </c:pt>
              </c:numCache>
            </c:numRef>
          </c:val>
          <c:extLst>
            <c:ext xmlns:c16="http://schemas.microsoft.com/office/drawing/2014/chart" uri="{C3380CC4-5D6E-409C-BE32-E72D297353CC}">
              <c16:uniqueId val="{00000000-6FF0-446A-AEAF-670E45D467E8}"/>
            </c:ext>
          </c:extLst>
        </c:ser>
        <c:dLbls>
          <c:showLegendKey val="0"/>
          <c:showVal val="0"/>
          <c:showCatName val="0"/>
          <c:showSerName val="0"/>
          <c:showPercent val="0"/>
          <c:showBubbleSize val="0"/>
        </c:dLbls>
        <c:gapWidth val="77"/>
        <c:axId val="687331880"/>
        <c:axId val="687332272"/>
      </c:barChart>
      <c:catAx>
        <c:axId val="687331880"/>
        <c:scaling>
          <c:orientation val="maxMin"/>
        </c:scaling>
        <c:delete val="0"/>
        <c:axPos val="l"/>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Distance from Source (km)</a:t>
                </a:r>
              </a:p>
            </c:rich>
          </c:tx>
          <c:layout>
            <c:manualLayout>
              <c:xMode val="edge"/>
              <c:yMode val="edge"/>
              <c:x val="2.9149173650143252E-2"/>
              <c:y val="0.325726389464474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87332272"/>
        <c:crosses val="autoZero"/>
        <c:auto val="1"/>
        <c:lblAlgn val="ctr"/>
        <c:lblOffset val="100"/>
        <c:noMultiLvlLbl val="0"/>
      </c:catAx>
      <c:valAx>
        <c:axId val="687332272"/>
        <c:scaling>
          <c:orientation val="minMax"/>
          <c:max val="3000"/>
          <c:min val="0"/>
        </c:scaling>
        <c:delete val="0"/>
        <c:axPos val="t"/>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Deposited Mass (kg)</a:t>
                </a:r>
              </a:p>
            </c:rich>
          </c:tx>
          <c:layout>
            <c:manualLayout>
              <c:xMode val="edge"/>
              <c:yMode val="edge"/>
              <c:x val="0.37793855343678856"/>
              <c:y val="2.4628171478565181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87331880"/>
        <c:crosses val="autoZero"/>
        <c:crossBetween val="between"/>
        <c:majorUnit val="1000"/>
        <c:minorUnit val="500"/>
      </c:valAx>
      <c:spPr>
        <a:solidFill>
          <a:schemeClr val="bg1">
            <a:lumMod val="95000"/>
          </a:schemeClr>
        </a:solid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998065812296443"/>
          <c:y val="5.8400500067908964E-2"/>
          <c:w val="0.83311495730228646"/>
          <c:h val="0.6361272464869705"/>
        </c:manualLayout>
      </c:layout>
      <c:areaChart>
        <c:grouping val="standard"/>
        <c:varyColors val="0"/>
        <c:ser>
          <c:idx val="1"/>
          <c:order val="0"/>
          <c:spPr>
            <a:solidFill>
              <a:srgbClr val="B1510F"/>
            </a:solidFill>
            <a:ln w="25400">
              <a:noFill/>
            </a:ln>
            <a:effectLst/>
          </c:spPr>
          <c:cat>
            <c:numRef>
              <c:f>'Deposited Mass'!$B$91:$B$203</c:f>
              <c:numCache>
                <c:formatCode>0.0</c:formatCode>
                <c:ptCount val="113"/>
                <c:pt idx="0">
                  <c:v>183.80999999999986</c:v>
                </c:pt>
                <c:pt idx="1">
                  <c:v>185.87799999999987</c:v>
                </c:pt>
                <c:pt idx="2">
                  <c:v>187.94599999999988</c:v>
                </c:pt>
                <c:pt idx="3">
                  <c:v>190.0139999999999</c:v>
                </c:pt>
                <c:pt idx="4">
                  <c:v>192.27899999999988</c:v>
                </c:pt>
                <c:pt idx="5">
                  <c:v>195.1209999999999</c:v>
                </c:pt>
                <c:pt idx="6">
                  <c:v>197.96299999999991</c:v>
                </c:pt>
                <c:pt idx="7">
                  <c:v>200.80499999999992</c:v>
                </c:pt>
                <c:pt idx="8">
                  <c:v>203.64699999999993</c:v>
                </c:pt>
                <c:pt idx="9">
                  <c:v>206.48899999999995</c:v>
                </c:pt>
                <c:pt idx="10">
                  <c:v>209.33099999999996</c:v>
                </c:pt>
                <c:pt idx="11">
                  <c:v>211.50499999999997</c:v>
                </c:pt>
                <c:pt idx="12">
                  <c:v>214.22199999999998</c:v>
                </c:pt>
                <c:pt idx="13">
                  <c:v>216.93899999999999</c:v>
                </c:pt>
                <c:pt idx="14">
                  <c:v>219.65600000000001</c:v>
                </c:pt>
                <c:pt idx="15">
                  <c:v>222.37300000000002</c:v>
                </c:pt>
                <c:pt idx="16">
                  <c:v>225.09000000000003</c:v>
                </c:pt>
                <c:pt idx="17">
                  <c:v>227.80700000000004</c:v>
                </c:pt>
                <c:pt idx="18">
                  <c:v>230.52400000000006</c:v>
                </c:pt>
                <c:pt idx="19">
                  <c:v>234.04800000000006</c:v>
                </c:pt>
                <c:pt idx="20">
                  <c:v>237.22200000000007</c:v>
                </c:pt>
                <c:pt idx="21">
                  <c:v>240.39600000000007</c:v>
                </c:pt>
                <c:pt idx="22">
                  <c:v>243.04500000000007</c:v>
                </c:pt>
                <c:pt idx="23">
                  <c:v>245.69400000000007</c:v>
                </c:pt>
                <c:pt idx="24">
                  <c:v>248.52000000000007</c:v>
                </c:pt>
                <c:pt idx="25">
                  <c:v>251.34600000000006</c:v>
                </c:pt>
                <c:pt idx="26">
                  <c:v>254.17200000000005</c:v>
                </c:pt>
                <c:pt idx="27">
                  <c:v>256.99800000000005</c:v>
                </c:pt>
                <c:pt idx="28">
                  <c:v>259.82400000000007</c:v>
                </c:pt>
                <c:pt idx="29">
                  <c:v>262.65000000000009</c:v>
                </c:pt>
                <c:pt idx="30">
                  <c:v>265.47600000000011</c:v>
                </c:pt>
                <c:pt idx="31">
                  <c:v>268.30200000000013</c:v>
                </c:pt>
                <c:pt idx="32">
                  <c:v>271.12800000000016</c:v>
                </c:pt>
                <c:pt idx="33">
                  <c:v>273.95400000000018</c:v>
                </c:pt>
                <c:pt idx="34">
                  <c:v>276.7800000000002</c:v>
                </c:pt>
                <c:pt idx="35">
                  <c:v>279.60600000000022</c:v>
                </c:pt>
                <c:pt idx="36">
                  <c:v>282.43200000000024</c:v>
                </c:pt>
                <c:pt idx="37">
                  <c:v>285.25800000000027</c:v>
                </c:pt>
                <c:pt idx="38">
                  <c:v>288.08400000000029</c:v>
                </c:pt>
                <c:pt idx="39">
                  <c:v>290.91000000000031</c:v>
                </c:pt>
                <c:pt idx="40">
                  <c:v>292.7540000000003</c:v>
                </c:pt>
                <c:pt idx="41">
                  <c:v>294.5980000000003</c:v>
                </c:pt>
                <c:pt idx="42">
                  <c:v>297.18100000000032</c:v>
                </c:pt>
                <c:pt idx="43">
                  <c:v>299.76400000000035</c:v>
                </c:pt>
                <c:pt idx="44">
                  <c:v>302.34700000000038</c:v>
                </c:pt>
                <c:pt idx="45">
                  <c:v>304.9300000000004</c:v>
                </c:pt>
                <c:pt idx="46">
                  <c:v>307.51300000000043</c:v>
                </c:pt>
                <c:pt idx="47">
                  <c:v>310.09600000000046</c:v>
                </c:pt>
                <c:pt idx="48">
                  <c:v>312.67900000000049</c:v>
                </c:pt>
                <c:pt idx="49">
                  <c:v>315.26200000000051</c:v>
                </c:pt>
                <c:pt idx="50">
                  <c:v>317.84500000000054</c:v>
                </c:pt>
                <c:pt idx="51">
                  <c:v>320.42800000000057</c:v>
                </c:pt>
                <c:pt idx="52">
                  <c:v>323.01100000000059</c:v>
                </c:pt>
                <c:pt idx="53">
                  <c:v>325.59400000000062</c:v>
                </c:pt>
                <c:pt idx="54">
                  <c:v>328.53500000000059</c:v>
                </c:pt>
                <c:pt idx="55">
                  <c:v>331.47600000000057</c:v>
                </c:pt>
                <c:pt idx="56">
                  <c:v>333.78300000000058</c:v>
                </c:pt>
                <c:pt idx="57">
                  <c:v>336.0900000000006</c:v>
                </c:pt>
                <c:pt idx="58">
                  <c:v>338.39700000000062</c:v>
                </c:pt>
                <c:pt idx="59">
                  <c:v>340.70400000000063</c:v>
                </c:pt>
                <c:pt idx="60">
                  <c:v>343.78000000000065</c:v>
                </c:pt>
                <c:pt idx="61">
                  <c:v>346.85600000000068</c:v>
                </c:pt>
                <c:pt idx="62">
                  <c:v>350.43700000000069</c:v>
                </c:pt>
                <c:pt idx="63">
                  <c:v>354.01800000000071</c:v>
                </c:pt>
                <c:pt idx="64">
                  <c:v>357.59900000000073</c:v>
                </c:pt>
                <c:pt idx="65">
                  <c:v>361.18000000000075</c:v>
                </c:pt>
                <c:pt idx="66">
                  <c:v>364.76100000000076</c:v>
                </c:pt>
                <c:pt idx="67">
                  <c:v>368.34200000000078</c:v>
                </c:pt>
                <c:pt idx="68">
                  <c:v>371.9230000000008</c:v>
                </c:pt>
                <c:pt idx="69">
                  <c:v>375.50400000000081</c:v>
                </c:pt>
                <c:pt idx="70">
                  <c:v>379.08500000000083</c:v>
                </c:pt>
                <c:pt idx="71">
                  <c:v>382.66600000000085</c:v>
                </c:pt>
                <c:pt idx="72">
                  <c:v>386.24700000000087</c:v>
                </c:pt>
                <c:pt idx="73">
                  <c:v>389.82800000000088</c:v>
                </c:pt>
                <c:pt idx="74">
                  <c:v>393.51400000000086</c:v>
                </c:pt>
                <c:pt idx="75">
                  <c:v>397.20000000000084</c:v>
                </c:pt>
                <c:pt idx="76">
                  <c:v>400.88600000000082</c:v>
                </c:pt>
                <c:pt idx="77">
                  <c:v>404.5720000000008</c:v>
                </c:pt>
                <c:pt idx="78">
                  <c:v>408.25800000000078</c:v>
                </c:pt>
                <c:pt idx="79">
                  <c:v>411.94400000000076</c:v>
                </c:pt>
                <c:pt idx="80">
                  <c:v>415.63000000000073</c:v>
                </c:pt>
                <c:pt idx="81">
                  <c:v>419.31600000000071</c:v>
                </c:pt>
                <c:pt idx="82">
                  <c:v>423.00200000000069</c:v>
                </c:pt>
                <c:pt idx="83">
                  <c:v>426.68800000000067</c:v>
                </c:pt>
                <c:pt idx="84">
                  <c:v>429.85700000000065</c:v>
                </c:pt>
                <c:pt idx="85">
                  <c:v>433.02600000000064</c:v>
                </c:pt>
                <c:pt idx="86">
                  <c:v>436.19500000000062</c:v>
                </c:pt>
                <c:pt idx="87">
                  <c:v>439.3640000000006</c:v>
                </c:pt>
                <c:pt idx="88">
                  <c:v>442.53300000000058</c:v>
                </c:pt>
                <c:pt idx="89">
                  <c:v>445.70200000000057</c:v>
                </c:pt>
                <c:pt idx="90">
                  <c:v>448.87100000000055</c:v>
                </c:pt>
                <c:pt idx="91">
                  <c:v>452.04000000000053</c:v>
                </c:pt>
                <c:pt idx="92">
                  <c:v>455.20900000000051</c:v>
                </c:pt>
                <c:pt idx="93">
                  <c:v>458.3780000000005</c:v>
                </c:pt>
                <c:pt idx="94">
                  <c:v>461.54700000000048</c:v>
                </c:pt>
                <c:pt idx="95">
                  <c:v>464.71600000000046</c:v>
                </c:pt>
                <c:pt idx="96">
                  <c:v>467.88500000000045</c:v>
                </c:pt>
                <c:pt idx="97">
                  <c:v>471.05400000000043</c:v>
                </c:pt>
                <c:pt idx="98">
                  <c:v>474.22300000000041</c:v>
                </c:pt>
                <c:pt idx="99">
                  <c:v>477.39200000000039</c:v>
                </c:pt>
                <c:pt idx="100">
                  <c:v>482.04700000000037</c:v>
                </c:pt>
                <c:pt idx="101">
                  <c:v>485.06700000000035</c:v>
                </c:pt>
                <c:pt idx="102">
                  <c:v>488.08700000000033</c:v>
                </c:pt>
                <c:pt idx="103">
                  <c:v>490.67700000000031</c:v>
                </c:pt>
                <c:pt idx="104">
                  <c:v>493.53500000000031</c:v>
                </c:pt>
                <c:pt idx="105">
                  <c:v>496.31800000000032</c:v>
                </c:pt>
                <c:pt idx="106">
                  <c:v>498.5810000000003</c:v>
                </c:pt>
                <c:pt idx="107">
                  <c:v>500.27400000000029</c:v>
                </c:pt>
                <c:pt idx="108">
                  <c:v>501.96700000000027</c:v>
                </c:pt>
                <c:pt idx="109">
                  <c:v>503.59200000000027</c:v>
                </c:pt>
                <c:pt idx="110">
                  <c:v>505.21700000000027</c:v>
                </c:pt>
                <c:pt idx="111">
                  <c:v>506.84200000000027</c:v>
                </c:pt>
                <c:pt idx="112">
                  <c:v>508.46700000000027</c:v>
                </c:pt>
              </c:numCache>
            </c:numRef>
          </c:cat>
          <c:val>
            <c:numRef>
              <c:f>'Deposited Mass'!$I$91:$I$203</c:f>
              <c:numCache>
                <c:formatCode>#,##0</c:formatCode>
                <c:ptCount val="113"/>
                <c:pt idx="0">
                  <c:v>902.90760706950095</c:v>
                </c:pt>
                <c:pt idx="1">
                  <c:v>889.89505758609448</c:v>
                </c:pt>
                <c:pt idx="2">
                  <c:v>877.04970495240559</c:v>
                </c:pt>
                <c:pt idx="3">
                  <c:v>864.38742786560033</c:v>
                </c:pt>
                <c:pt idx="4">
                  <c:v>64.881794923894631</c:v>
                </c:pt>
                <c:pt idx="5">
                  <c:v>5279.7290173120055</c:v>
                </c:pt>
                <c:pt idx="6">
                  <c:v>49.353171383896552</c:v>
                </c:pt>
                <c:pt idx="7">
                  <c:v>49.243154569499893</c:v>
                </c:pt>
                <c:pt idx="8">
                  <c:v>49.135434763797093</c:v>
                </c:pt>
                <c:pt idx="9">
                  <c:v>49.025101033606916</c:v>
                </c:pt>
                <c:pt idx="10">
                  <c:v>48.918242187799478</c:v>
                </c:pt>
                <c:pt idx="11">
                  <c:v>33.514045257099497</c:v>
                </c:pt>
                <c:pt idx="12">
                  <c:v>41.804428253795777</c:v>
                </c:pt>
                <c:pt idx="13">
                  <c:v>41.717535007403058</c:v>
                </c:pt>
                <c:pt idx="14">
                  <c:v>36.961501846497413</c:v>
                </c:pt>
                <c:pt idx="15">
                  <c:v>32.05685434750194</c:v>
                </c:pt>
                <c:pt idx="16">
                  <c:v>31.971243557600246</c:v>
                </c:pt>
                <c:pt idx="17">
                  <c:v>31.901477820902073</c:v>
                </c:pt>
                <c:pt idx="18">
                  <c:v>31.83854180869821</c:v>
                </c:pt>
                <c:pt idx="19">
                  <c:v>41.187086678597552</c:v>
                </c:pt>
                <c:pt idx="20">
                  <c:v>38.101176125899656</c:v>
                </c:pt>
                <c:pt idx="21">
                  <c:v>38.020338567803265</c:v>
                </c:pt>
                <c:pt idx="22">
                  <c:v>32.57711277819908</c:v>
                </c:pt>
                <c:pt idx="23">
                  <c:v>29.673307086501154</c:v>
                </c:pt>
                <c:pt idx="24">
                  <c:v>25.331702058494557</c:v>
                </c:pt>
                <c:pt idx="25">
                  <c:v>25.265571838004689</c:v>
                </c:pt>
                <c:pt idx="26">
                  <c:v>25.209233948800829</c:v>
                </c:pt>
                <c:pt idx="27">
                  <c:v>25.149284312596137</c:v>
                </c:pt>
                <c:pt idx="28">
                  <c:v>25.088034866399539</c:v>
                </c:pt>
                <c:pt idx="29">
                  <c:v>25.024611617103801</c:v>
                </c:pt>
                <c:pt idx="30">
                  <c:v>24.957672851800453</c:v>
                </c:pt>
                <c:pt idx="31">
                  <c:v>24.885679349696147</c:v>
                </c:pt>
                <c:pt idx="32">
                  <c:v>24.811435391304258</c:v>
                </c:pt>
                <c:pt idx="33">
                  <c:v>3617.523775540496</c:v>
                </c:pt>
                <c:pt idx="34">
                  <c:v>24.682249250399764</c:v>
                </c:pt>
                <c:pt idx="35">
                  <c:v>24.598190003103809</c:v>
                </c:pt>
                <c:pt idx="36">
                  <c:v>24.50705994279997</c:v>
                </c:pt>
                <c:pt idx="37">
                  <c:v>24.409580255000037</c:v>
                </c:pt>
                <c:pt idx="38">
                  <c:v>24.310024241000065</c:v>
                </c:pt>
                <c:pt idx="39">
                  <c:v>24.208703721400525</c:v>
                </c:pt>
                <c:pt idx="40">
                  <c:v>22.22314731379447</c:v>
                </c:pt>
                <c:pt idx="41">
                  <c:v>22.143504505402234</c:v>
                </c:pt>
                <c:pt idx="42">
                  <c:v>25.127836024701537</c:v>
                </c:pt>
                <c:pt idx="43">
                  <c:v>3680.181244019499</c:v>
                </c:pt>
                <c:pt idx="44">
                  <c:v>25.006526308497996</c:v>
                </c:pt>
                <c:pt idx="45">
                  <c:v>24.904109452800185</c:v>
                </c:pt>
                <c:pt idx="46">
                  <c:v>24.802566548802133</c:v>
                </c:pt>
                <c:pt idx="47">
                  <c:v>24.704631380198407</c:v>
                </c:pt>
                <c:pt idx="48">
                  <c:v>24.608944578001683</c:v>
                </c:pt>
                <c:pt idx="49">
                  <c:v>24.517101584198826</c:v>
                </c:pt>
                <c:pt idx="50">
                  <c:v>24.428227215197694</c:v>
                </c:pt>
                <c:pt idx="51">
                  <c:v>24.342081329705252</c:v>
                </c:pt>
                <c:pt idx="52">
                  <c:v>24.259210177900968</c:v>
                </c:pt>
                <c:pt idx="53">
                  <c:v>24.17878095969354</c:v>
                </c:pt>
                <c:pt idx="54">
                  <c:v>28.440429710601165</c:v>
                </c:pt>
                <c:pt idx="55">
                  <c:v>28.323648587305797</c:v>
                </c:pt>
                <c:pt idx="56">
                  <c:v>22.114317805499013</c:v>
                </c:pt>
                <c:pt idx="57">
                  <c:v>22.050789566099411</c:v>
                </c:pt>
                <c:pt idx="58">
                  <c:v>21.987830431695329</c:v>
                </c:pt>
                <c:pt idx="59">
                  <c:v>21.926951983899926</c:v>
                </c:pt>
                <c:pt idx="60">
                  <c:v>29.118515796704742</c:v>
                </c:pt>
                <c:pt idx="61">
                  <c:v>29.008684880296641</c:v>
                </c:pt>
                <c:pt idx="62">
                  <c:v>29.601757013500901</c:v>
                </c:pt>
                <c:pt idx="63">
                  <c:v>29.464081229700241</c:v>
                </c:pt>
                <c:pt idx="64">
                  <c:v>29.319987821298128</c:v>
                </c:pt>
                <c:pt idx="65">
                  <c:v>29.169425479100028</c:v>
                </c:pt>
                <c:pt idx="66">
                  <c:v>29.012997321398871</c:v>
                </c:pt>
                <c:pt idx="67">
                  <c:v>28.852840421706787</c:v>
                </c:pt>
                <c:pt idx="68">
                  <c:v>28.690652881996357</c:v>
                </c:pt>
                <c:pt idx="69">
                  <c:v>28.530114548702841</c:v>
                </c:pt>
                <c:pt idx="70">
                  <c:v>28.373770817095647</c:v>
                </c:pt>
                <c:pt idx="71">
                  <c:v>28.226509005398839</c:v>
                </c:pt>
                <c:pt idx="72">
                  <c:v>28.090771126800973</c:v>
                </c:pt>
                <c:pt idx="73">
                  <c:v>27.969042939403153</c:v>
                </c:pt>
                <c:pt idx="74">
                  <c:v>31.286938667799404</c:v>
                </c:pt>
                <c:pt idx="75">
                  <c:v>31.204930472697015</c:v>
                </c:pt>
                <c:pt idx="76">
                  <c:v>31.139270314204623</c:v>
                </c:pt>
                <c:pt idx="77">
                  <c:v>31.090995287595433</c:v>
                </c:pt>
                <c:pt idx="78">
                  <c:v>31.061544828102342</c:v>
                </c:pt>
                <c:pt idx="79">
                  <c:v>31.051143591197615</c:v>
                </c:pt>
                <c:pt idx="80">
                  <c:v>31.055837745705503</c:v>
                </c:pt>
                <c:pt idx="81">
                  <c:v>31.077703950999421</c:v>
                </c:pt>
                <c:pt idx="82">
                  <c:v>31.320944207596767</c:v>
                </c:pt>
                <c:pt idx="83">
                  <c:v>31.345471442502458</c:v>
                </c:pt>
                <c:pt idx="84">
                  <c:v>28.798508595995372</c:v>
                </c:pt>
                <c:pt idx="85">
                  <c:v>28.825206229899777</c:v>
                </c:pt>
                <c:pt idx="86">
                  <c:v>28.855684982605453</c:v>
                </c:pt>
                <c:pt idx="87">
                  <c:v>28.891099315798783</c:v>
                </c:pt>
                <c:pt idx="88">
                  <c:v>28.9283480278973</c:v>
                </c:pt>
                <c:pt idx="89">
                  <c:v>28.967966959702608</c:v>
                </c:pt>
                <c:pt idx="90">
                  <c:v>29.012311193800997</c:v>
                </c:pt>
                <c:pt idx="91">
                  <c:v>29.056526526299422</c:v>
                </c:pt>
                <c:pt idx="92">
                  <c:v>29.105318377398362</c:v>
                </c:pt>
                <c:pt idx="93">
                  <c:v>29.15462611069961</c:v>
                </c:pt>
                <c:pt idx="94">
                  <c:v>29.207505410799058</c:v>
                </c:pt>
                <c:pt idx="95">
                  <c:v>29.262009655198199</c:v>
                </c:pt>
                <c:pt idx="96">
                  <c:v>29.317868768303015</c:v>
                </c:pt>
                <c:pt idx="97">
                  <c:v>29.376888463601063</c:v>
                </c:pt>
                <c:pt idx="98">
                  <c:v>29.437976492699818</c:v>
                </c:pt>
                <c:pt idx="99">
                  <c:v>29.500512681595865</c:v>
                </c:pt>
                <c:pt idx="100">
                  <c:v>40.612854601000436</c:v>
                </c:pt>
                <c:pt idx="101">
                  <c:v>30.731979378600954</c:v>
                </c:pt>
                <c:pt idx="102">
                  <c:v>30.819538296702376</c:v>
                </c:pt>
                <c:pt idx="103">
                  <c:v>24.837987827799225</c:v>
                </c:pt>
                <c:pt idx="104">
                  <c:v>29.874203613697318</c:v>
                </c:pt>
                <c:pt idx="105">
                  <c:v>36.400396190401807</c:v>
                </c:pt>
                <c:pt idx="106">
                  <c:v>29.603150248804013</c:v>
                </c:pt>
                <c:pt idx="107">
                  <c:v>22.178761378600029</c:v>
                </c:pt>
                <c:pt idx="108">
                  <c:v>22.358963821199723</c:v>
                </c:pt>
                <c:pt idx="109">
                  <c:v>21.602869932496105</c:v>
                </c:pt>
                <c:pt idx="110">
                  <c:v>21.819159532999038</c:v>
                </c:pt>
                <c:pt idx="111">
                  <c:v>22.038142645702465</c:v>
                </c:pt>
                <c:pt idx="112">
                  <c:v>22.256605933602259</c:v>
                </c:pt>
              </c:numCache>
            </c:numRef>
          </c:val>
          <c:extLst>
            <c:ext xmlns:c16="http://schemas.microsoft.com/office/drawing/2014/chart" uri="{C3380CC4-5D6E-409C-BE32-E72D297353CC}">
              <c16:uniqueId val="{00000000-0FC9-4D44-99F8-D5571937224C}"/>
            </c:ext>
          </c:extLst>
        </c:ser>
        <c:dLbls>
          <c:showLegendKey val="0"/>
          <c:showVal val="0"/>
          <c:showCatName val="0"/>
          <c:showSerName val="0"/>
          <c:showPercent val="0"/>
          <c:showBubbleSize val="0"/>
        </c:dLbls>
        <c:axId val="687333056"/>
        <c:axId val="687333448"/>
      </c:areaChart>
      <c:catAx>
        <c:axId val="687333056"/>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Distance from Source (km)</a:t>
                </a:r>
              </a:p>
            </c:rich>
          </c:tx>
          <c:layout>
            <c:manualLayout>
              <c:xMode val="edge"/>
              <c:yMode val="edge"/>
              <c:x val="0.39892840351477804"/>
              <c:y val="0.9065082226634009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87333448"/>
        <c:crosses val="autoZero"/>
        <c:auto val="1"/>
        <c:lblAlgn val="ctr"/>
        <c:lblOffset val="100"/>
        <c:noMultiLvlLbl val="0"/>
      </c:catAx>
      <c:valAx>
        <c:axId val="687333448"/>
        <c:scaling>
          <c:logBase val="10"/>
          <c:orientation val="minMax"/>
          <c:min val="1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Deposited Mass (kg)</a:t>
                </a:r>
              </a:p>
            </c:rich>
          </c:tx>
          <c:layout>
            <c:manualLayout>
              <c:xMode val="edge"/>
              <c:yMode val="edge"/>
              <c:x val="9.3455287785996453E-3"/>
              <c:y val="0.1341953459386101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87333056"/>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sz="1050" b="1">
          <a:solidFill>
            <a:sysClr val="windowText" lastClr="000000"/>
          </a:solidFill>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Deposited</a:t>
            </a:r>
            <a:r>
              <a:rPr lang="en-US" sz="1200" baseline="0"/>
              <a:t> Metals Mass in the </a:t>
            </a:r>
            <a:r>
              <a:rPr lang="en-US" sz="1200"/>
              <a:t>Animas River</a:t>
            </a:r>
          </a:p>
        </c:rich>
      </c:tx>
      <c:layout>
        <c:manualLayout>
          <c:xMode val="edge"/>
          <c:yMode val="edge"/>
          <c:x val="0.36413410280236708"/>
          <c:y val="3.379296420838642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074600368831445"/>
          <c:y val="0.11495415689226024"/>
          <c:w val="0.82778020094426974"/>
          <c:h val="0.57141442846285662"/>
        </c:manualLayout>
      </c:layout>
      <c:barChart>
        <c:barDir val="col"/>
        <c:grouping val="clustered"/>
        <c:varyColors val="0"/>
        <c:ser>
          <c:idx val="0"/>
          <c:order val="0"/>
          <c:tx>
            <c:v>WASP Model</c:v>
          </c:tx>
          <c:spPr>
            <a:solidFill>
              <a:schemeClr val="tx2">
                <a:lumMod val="40000"/>
                <a:lumOff val="60000"/>
              </a:schemeClr>
            </a:solidFill>
            <a:ln>
              <a:noFill/>
            </a:ln>
            <a:effectLst/>
          </c:spPr>
          <c:invertIfNegative val="0"/>
          <c:dLbls>
            <c:dLbl>
              <c:idx val="0"/>
              <c:layout>
                <c:manualLayout>
                  <c:x val="-4.1407867494823829E-3"/>
                  <c:y val="-1.73160173160173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CBA-4282-B513-FB50D38CE081}"/>
                </c:ext>
              </c:extLst>
            </c:dLbl>
            <c:dLbl>
              <c:idx val="1"/>
              <c:layout>
                <c:manualLayout>
                  <c:x val="-3.5196687370600416E-2"/>
                  <c:y val="-1.04629648566656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983-4C26-8511-893EB1017DAD}"/>
                </c:ext>
              </c:extLst>
            </c:dLbl>
            <c:dLbl>
              <c:idx val="2"/>
              <c:layout>
                <c:manualLayout>
                  <c:x val="-6.2111801242236021E-3"/>
                  <c:y val="-1.038961038961045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CBA-4282-B513-FB50D38CE081}"/>
                </c:ext>
              </c:extLst>
            </c:dLbl>
            <c:dLbl>
              <c:idx val="3"/>
              <c:layout>
                <c:manualLayout>
                  <c:x val="-6.2111801242236021E-3"/>
                  <c:y val="-2.1220159151193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983-4C26-8511-893EB1017DAD}"/>
                </c:ext>
              </c:extLst>
            </c:dLbl>
            <c:dLbl>
              <c:idx val="4"/>
              <c:layout>
                <c:manualLayout>
                  <c:x val="-1.8633540372670808E-2"/>
                  <c:y val="-5.305039787798421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983-4C26-8511-893EB1017DAD}"/>
                </c:ext>
              </c:extLst>
            </c:dLbl>
            <c:dLbl>
              <c:idx val="5"/>
              <c:layout>
                <c:manualLayout>
                  <c:x val="-2.6915113871635612E-2"/>
                  <c:y val="-5.65870910698496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983-4C26-8511-893EB1017DAD}"/>
                </c:ext>
              </c:extLst>
            </c:dLbl>
            <c:dLbl>
              <c:idx val="6"/>
              <c:layout>
                <c:manualLayout>
                  <c:x val="-1.8633540372670961E-2"/>
                  <c:y val="-6.36604774535809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983-4C26-8511-893EB1017DAD}"/>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'Deposited Mass'!$AB$6:$AB$12</c:f>
              <c:strCache>
                <c:ptCount val="7"/>
                <c:pt idx="0">
                  <c:v>RK 12.5 to 16.4</c:v>
                </c:pt>
                <c:pt idx="1">
                  <c:v>RK 16.4 to 63.8</c:v>
                </c:pt>
                <c:pt idx="2">
                  <c:v>RK 63.8 to 94.2</c:v>
                </c:pt>
                <c:pt idx="3">
                  <c:v>RK 94.2 to 131.5</c:v>
                </c:pt>
                <c:pt idx="4">
                  <c:v>RK 131.5 to 164.1</c:v>
                </c:pt>
                <c:pt idx="5">
                  <c:v>RK 164.1 to 190.2</c:v>
                </c:pt>
                <c:pt idx="6">
                  <c:v>RK 190.2 to 196.1</c:v>
                </c:pt>
              </c:strCache>
            </c:strRef>
          </c:cat>
          <c:val>
            <c:numRef>
              <c:f>'Deposited Mass'!$AH$6:$AH$12</c:f>
              <c:numCache>
                <c:formatCode>#,##0</c:formatCode>
                <c:ptCount val="7"/>
                <c:pt idx="0">
                  <c:v>49800</c:v>
                </c:pt>
                <c:pt idx="1">
                  <c:v>218000</c:v>
                </c:pt>
                <c:pt idx="2">
                  <c:v>103000</c:v>
                </c:pt>
                <c:pt idx="3">
                  <c:v>29800</c:v>
                </c:pt>
                <c:pt idx="4">
                  <c:v>16100</c:v>
                </c:pt>
                <c:pt idx="5">
                  <c:v>10300</c:v>
                </c:pt>
                <c:pt idx="6">
                  <c:v>5300</c:v>
                </c:pt>
              </c:numCache>
            </c:numRef>
          </c:val>
          <c:extLst>
            <c:ext xmlns:c16="http://schemas.microsoft.com/office/drawing/2014/chart" uri="{C3380CC4-5D6E-409C-BE32-E72D297353CC}">
              <c16:uniqueId val="{00000005-2983-4C26-8511-893EB1017DAD}"/>
            </c:ext>
          </c:extLst>
        </c:ser>
        <c:ser>
          <c:idx val="1"/>
          <c:order val="1"/>
          <c:tx>
            <c:v>Empirical Model</c:v>
          </c:tx>
          <c:spPr>
            <a:solidFill>
              <a:schemeClr val="tx2">
                <a:lumMod val="75000"/>
              </a:schemeClr>
            </a:solidFill>
            <a:ln>
              <a:noFill/>
            </a:ln>
            <a:effectLst/>
          </c:spPr>
          <c:invertIfNegative val="0"/>
          <c:dLbls>
            <c:dLbl>
              <c:idx val="0"/>
              <c:layout>
                <c:manualLayout>
                  <c:x val="3.3126293995859216E-2"/>
                  <c:y val="-7.07338638373121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983-4C26-8511-893EB1017DAD}"/>
                </c:ext>
              </c:extLst>
            </c:dLbl>
            <c:dLbl>
              <c:idx val="2"/>
              <c:layout>
                <c:manualLayout>
                  <c:x val="2.691511387163561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983-4C26-8511-893EB1017DAD}"/>
                </c:ext>
              </c:extLst>
            </c:dLbl>
            <c:dLbl>
              <c:idx val="3"/>
              <c:layout>
                <c:manualLayout>
                  <c:x val="2.4844720496894485E-2"/>
                  <c:y val="-1.046296485666564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983-4C26-8511-893EB1017DAD}"/>
                </c:ext>
              </c:extLst>
            </c:dLbl>
            <c:dLbl>
              <c:idx val="4"/>
              <c:layout>
                <c:manualLayout>
                  <c:x val="8.2815734989648039E-3"/>
                  <c:y val="-3.463203463203463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CBA-4282-B513-FB50D38CE081}"/>
                </c:ext>
              </c:extLst>
            </c:dLbl>
            <c:dLbl>
              <c:idx val="5"/>
              <c:layout>
                <c:manualLayout>
                  <c:x val="2.070393374741201E-3"/>
                  <c:y val="-1.03896103896103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CBA-4282-B513-FB50D38CE081}"/>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'Deposited Mass'!$AB$6:$AB$12</c:f>
              <c:strCache>
                <c:ptCount val="7"/>
                <c:pt idx="0">
                  <c:v>RK 12.5 to 16.4</c:v>
                </c:pt>
                <c:pt idx="1">
                  <c:v>RK 16.4 to 63.8</c:v>
                </c:pt>
                <c:pt idx="2">
                  <c:v>RK 63.8 to 94.2</c:v>
                </c:pt>
                <c:pt idx="3">
                  <c:v>RK 94.2 to 131.5</c:v>
                </c:pt>
                <c:pt idx="4">
                  <c:v>RK 131.5 to 164.1</c:v>
                </c:pt>
                <c:pt idx="5">
                  <c:v>RK 164.1 to 190.2</c:v>
                </c:pt>
                <c:pt idx="6">
                  <c:v>RK 190.2 to 196.1</c:v>
                </c:pt>
              </c:strCache>
            </c:strRef>
          </c:cat>
          <c:val>
            <c:numRef>
              <c:f>'Deposited Mass'!$AG$6:$AG$12</c:f>
              <c:numCache>
                <c:formatCode>#,##0</c:formatCode>
                <c:ptCount val="7"/>
                <c:pt idx="0">
                  <c:v>33300</c:v>
                </c:pt>
                <c:pt idx="1">
                  <c:v>302000</c:v>
                </c:pt>
                <c:pt idx="2">
                  <c:v>75900</c:v>
                </c:pt>
                <c:pt idx="3">
                  <c:v>6700</c:v>
                </c:pt>
                <c:pt idx="4">
                  <c:v>18200</c:v>
                </c:pt>
                <c:pt idx="5">
                  <c:v>1800</c:v>
                </c:pt>
                <c:pt idx="6">
                  <c:v>11300</c:v>
                </c:pt>
              </c:numCache>
            </c:numRef>
          </c:val>
          <c:extLst>
            <c:ext xmlns:c16="http://schemas.microsoft.com/office/drawing/2014/chart" uri="{C3380CC4-5D6E-409C-BE32-E72D297353CC}">
              <c16:uniqueId val="{00000009-2983-4C26-8511-893EB1017DAD}"/>
            </c:ext>
          </c:extLst>
        </c:ser>
        <c:dLbls>
          <c:showLegendKey val="0"/>
          <c:showVal val="0"/>
          <c:showCatName val="0"/>
          <c:showSerName val="0"/>
          <c:showPercent val="0"/>
          <c:showBubbleSize val="0"/>
        </c:dLbls>
        <c:gapWidth val="209"/>
        <c:overlap val="-31"/>
        <c:axId val="241888216"/>
        <c:axId val="241890336"/>
      </c:barChart>
      <c:catAx>
        <c:axId val="241888216"/>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5400000" spcFirstLastPara="1" vertOverflow="ellipsis" wrap="square" anchor="t" anchorCtr="0"/>
          <a:lstStyle/>
          <a:p>
            <a:pPr>
              <a:defRPr sz="1050" b="1" i="0" u="none" strike="noStrike" kern="1200" baseline="0">
                <a:solidFill>
                  <a:schemeClr val="tx1"/>
                </a:solidFill>
                <a:latin typeface="+mn-lt"/>
                <a:ea typeface="+mn-ea"/>
                <a:cs typeface="+mn-cs"/>
              </a:defRPr>
            </a:pPr>
            <a:endParaRPr lang="en-US"/>
          </a:p>
        </c:txPr>
        <c:crossAx val="241890336"/>
        <c:crosses val="autoZero"/>
        <c:auto val="1"/>
        <c:lblAlgn val="ctr"/>
        <c:lblOffset val="100"/>
        <c:noMultiLvlLbl val="0"/>
      </c:catAx>
      <c:valAx>
        <c:axId val="241890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r>
                  <a:rPr lang="en-US" sz="1300"/>
                  <a:t>Mass (kg)</a:t>
                </a:r>
              </a:p>
            </c:rich>
          </c:tx>
          <c:layout>
            <c:manualLayout>
              <c:xMode val="edge"/>
              <c:yMode val="edge"/>
              <c:x val="2.6267912163153526E-3"/>
              <c:y val="0.28343950374903404"/>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241888216"/>
        <c:crosses val="autoZero"/>
        <c:crossBetween val="between"/>
      </c:valAx>
      <c:spPr>
        <a:noFill/>
        <a:ln w="0">
          <a:solidFill>
            <a:schemeClr val="accent3">
              <a:lumMod val="75000"/>
            </a:schemeClr>
          </a:solidFill>
        </a:ln>
        <a:effectLst/>
      </c:spPr>
    </c:plotArea>
    <c:legend>
      <c:legendPos val="b"/>
      <c:layout>
        <c:manualLayout>
          <c:xMode val="edge"/>
          <c:yMode val="edge"/>
          <c:x val="0.63922775957353162"/>
          <c:y val="0.17536623571920884"/>
          <c:w val="0.22050764152284771"/>
          <c:h val="0.11272364674594863"/>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sz="1400"/>
              <a:t>Deposited Metals Mass</a:t>
            </a:r>
          </a:p>
        </c:rich>
      </c:tx>
      <c:layout>
        <c:manualLayout>
          <c:xMode val="edge"/>
          <c:yMode val="edge"/>
          <c:x val="0.40834283645578784"/>
          <c:y val="3.379284485990975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074600368831445"/>
          <c:y val="0.11495415689226024"/>
          <c:w val="0.82778020094426974"/>
          <c:h val="0.62696997122761633"/>
        </c:manualLayout>
      </c:layout>
      <c:barChart>
        <c:barDir val="col"/>
        <c:grouping val="clustered"/>
        <c:varyColors val="0"/>
        <c:ser>
          <c:idx val="1"/>
          <c:order val="0"/>
          <c:tx>
            <c:v>WASP Model</c:v>
          </c:tx>
          <c:spPr>
            <a:solidFill>
              <a:schemeClr val="tx2">
                <a:lumMod val="40000"/>
                <a:lumOff val="60000"/>
              </a:schemeClr>
            </a:solidFill>
            <a:ln>
              <a:noFill/>
            </a:ln>
            <a:effectLst/>
          </c:spPr>
          <c:invertIfNegative val="0"/>
          <c:dPt>
            <c:idx val="4"/>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0A-8782-4289-A82F-C2D26AE403BB}"/>
              </c:ext>
            </c:extLst>
          </c:dPt>
          <c:dPt>
            <c:idx val="5"/>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0B-8782-4289-A82F-C2D26AE403BB}"/>
              </c:ext>
            </c:extLst>
          </c:dPt>
          <c:dPt>
            <c:idx val="6"/>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0C-8782-4289-A82F-C2D26AE403BB}"/>
              </c:ext>
            </c:extLst>
          </c:dPt>
          <c:dPt>
            <c:idx val="7"/>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0D-8782-4289-A82F-C2D26AE403BB}"/>
              </c:ext>
            </c:extLst>
          </c:dPt>
          <c:dPt>
            <c:idx val="8"/>
            <c:invertIfNegative val="0"/>
            <c:bubble3D val="0"/>
            <c:spPr>
              <a:solidFill>
                <a:schemeClr val="tx2">
                  <a:lumMod val="75000"/>
                </a:schemeClr>
              </a:solidFill>
              <a:ln>
                <a:noFill/>
              </a:ln>
              <a:effectLst/>
            </c:spPr>
            <c:extLst>
              <c:ext xmlns:c16="http://schemas.microsoft.com/office/drawing/2014/chart" uri="{C3380CC4-5D6E-409C-BE32-E72D297353CC}">
                <c16:uniqueId val="{0000000E-8782-4289-A82F-C2D26AE403BB}"/>
              </c:ext>
            </c:extLst>
          </c:dPt>
          <c:dPt>
            <c:idx val="9"/>
            <c:invertIfNegative val="0"/>
            <c:bubble3D val="0"/>
            <c:spPr>
              <a:solidFill>
                <a:schemeClr val="tx2">
                  <a:lumMod val="75000"/>
                </a:schemeClr>
              </a:solidFill>
              <a:ln>
                <a:noFill/>
              </a:ln>
              <a:effectLst/>
            </c:spPr>
            <c:extLst>
              <c:ext xmlns:c16="http://schemas.microsoft.com/office/drawing/2014/chart" uri="{C3380CC4-5D6E-409C-BE32-E72D297353CC}">
                <c16:uniqueId val="{0000000F-8782-4289-A82F-C2D26AE403BB}"/>
              </c:ext>
            </c:extLst>
          </c:dPt>
          <c:dPt>
            <c:idx val="10"/>
            <c:invertIfNegative val="0"/>
            <c:bubble3D val="0"/>
            <c:spPr>
              <a:solidFill>
                <a:schemeClr val="tx2">
                  <a:lumMod val="75000"/>
                </a:schemeClr>
              </a:solidFill>
              <a:ln>
                <a:noFill/>
              </a:ln>
              <a:effectLst/>
            </c:spPr>
            <c:extLst>
              <c:ext xmlns:c16="http://schemas.microsoft.com/office/drawing/2014/chart" uri="{C3380CC4-5D6E-409C-BE32-E72D297353CC}">
                <c16:uniqueId val="{00000010-8782-4289-A82F-C2D26AE403BB}"/>
              </c:ext>
            </c:extLst>
          </c:dPt>
          <c:dPt>
            <c:idx val="11"/>
            <c:invertIfNegative val="0"/>
            <c:bubble3D val="0"/>
            <c:spPr>
              <a:solidFill>
                <a:schemeClr val="tx2">
                  <a:lumMod val="75000"/>
                </a:schemeClr>
              </a:solidFill>
              <a:ln>
                <a:noFill/>
              </a:ln>
              <a:effectLst/>
            </c:spPr>
            <c:extLst>
              <c:ext xmlns:c16="http://schemas.microsoft.com/office/drawing/2014/chart" uri="{C3380CC4-5D6E-409C-BE32-E72D297353CC}">
                <c16:uniqueId val="{00000011-8782-4289-A82F-C2D26AE403BB}"/>
              </c:ext>
            </c:extLst>
          </c:dPt>
          <c:dLbls>
            <c:dLbl>
              <c:idx val="0"/>
              <c:layout>
                <c:manualLayout>
                  <c:x val="3.3126293995859216E-2"/>
                  <c:y val="-7.07338638373121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782-4289-A82F-C2D26AE403BB}"/>
                </c:ext>
              </c:extLst>
            </c:dLbl>
            <c:dLbl>
              <c:idx val="2"/>
              <c:layout>
                <c:manualLayout>
                  <c:x val="2.691511387163561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782-4289-A82F-C2D26AE403BB}"/>
                </c:ext>
              </c:extLst>
            </c:dLbl>
            <c:dLbl>
              <c:idx val="3"/>
              <c:layout>
                <c:manualLayout>
                  <c:x val="1.2422360248447204E-2"/>
                  <c:y val="-3.536693191865605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782-4289-A82F-C2D26AE403BB}"/>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'Deposited Mass'!$AF$6:$AF$17</c:f>
              <c:numCache>
                <c:formatCode>General</c:formatCode>
                <c:ptCount val="12"/>
                <c:pt idx="0">
                  <c:v>16.399999999999999</c:v>
                </c:pt>
                <c:pt idx="1">
                  <c:v>64</c:v>
                </c:pt>
                <c:pt idx="2">
                  <c:v>94</c:v>
                </c:pt>
                <c:pt idx="3">
                  <c:v>132</c:v>
                </c:pt>
                <c:pt idx="4">
                  <c:v>164</c:v>
                </c:pt>
                <c:pt idx="5">
                  <c:v>190</c:v>
                </c:pt>
                <c:pt idx="6">
                  <c:v>196</c:v>
                </c:pt>
                <c:pt idx="7">
                  <c:v>246</c:v>
                </c:pt>
                <c:pt idx="8">
                  <c:v>296</c:v>
                </c:pt>
                <c:pt idx="9">
                  <c:v>378</c:v>
                </c:pt>
                <c:pt idx="10">
                  <c:v>421</c:v>
                </c:pt>
                <c:pt idx="11">
                  <c:v>550</c:v>
                </c:pt>
              </c:numCache>
            </c:numRef>
          </c:cat>
          <c:val>
            <c:numRef>
              <c:f>'Deposited Mass'!$AH$6:$AH$17</c:f>
              <c:numCache>
                <c:formatCode>#,##0</c:formatCode>
                <c:ptCount val="12"/>
                <c:pt idx="0">
                  <c:v>49800</c:v>
                </c:pt>
                <c:pt idx="1">
                  <c:v>218000</c:v>
                </c:pt>
                <c:pt idx="2">
                  <c:v>103000</c:v>
                </c:pt>
                <c:pt idx="3">
                  <c:v>29800</c:v>
                </c:pt>
                <c:pt idx="4">
                  <c:v>16100</c:v>
                </c:pt>
                <c:pt idx="5">
                  <c:v>10300</c:v>
                </c:pt>
                <c:pt idx="6">
                  <c:v>5300</c:v>
                </c:pt>
                <c:pt idx="7">
                  <c:v>700</c:v>
                </c:pt>
                <c:pt idx="8">
                  <c:v>7700</c:v>
                </c:pt>
                <c:pt idx="9">
                  <c:v>700</c:v>
                </c:pt>
                <c:pt idx="10">
                  <c:v>370</c:v>
                </c:pt>
                <c:pt idx="11">
                  <c:v>1440</c:v>
                </c:pt>
              </c:numCache>
            </c:numRef>
          </c:val>
          <c:extLst>
            <c:ext xmlns:c16="http://schemas.microsoft.com/office/drawing/2014/chart" uri="{C3380CC4-5D6E-409C-BE32-E72D297353CC}">
              <c16:uniqueId val="{00000003-8782-4289-A82F-C2D26AE403BB}"/>
            </c:ext>
          </c:extLst>
        </c:ser>
        <c:dLbls>
          <c:showLegendKey val="0"/>
          <c:showVal val="0"/>
          <c:showCatName val="0"/>
          <c:showSerName val="0"/>
          <c:showPercent val="0"/>
          <c:showBubbleSize val="0"/>
        </c:dLbls>
        <c:gapWidth val="209"/>
        <c:overlap val="-31"/>
        <c:axId val="241888216"/>
        <c:axId val="241890336"/>
        <c:extLst>
          <c:ext xmlns:c15="http://schemas.microsoft.com/office/drawing/2012/chart" uri="{02D57815-91ED-43cb-92C2-25804820EDAC}">
            <c15:filteredBarSeries>
              <c15:ser>
                <c:idx val="0"/>
                <c:order val="1"/>
                <c:tx>
                  <c:v>Empirical Model</c:v>
                </c:tx>
                <c:spPr>
                  <a:solidFill>
                    <a:schemeClr val="tx2">
                      <a:lumMod val="75000"/>
                    </a:schemeClr>
                  </a:solidFill>
                  <a:ln>
                    <a:noFill/>
                  </a:ln>
                  <a:effectLst/>
                </c:spPr>
                <c:invertIfNegative val="0"/>
                <c:dLbls>
                  <c:dLbl>
                    <c:idx val="1"/>
                    <c:layout>
                      <c:manualLayout>
                        <c:x val="-2.4844720496894446E-2"/>
                        <c:y val="-3.5366931918656055E-3"/>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4-8782-4289-A82F-C2D26AE403BB}"/>
                      </c:ext>
                    </c:extLst>
                  </c:dLbl>
                  <c:dLbl>
                    <c:idx val="3"/>
                    <c:layout>
                      <c:manualLayout>
                        <c:x val="-6.2111801242236021E-3"/>
                        <c:y val="-2.122015915119357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5-8782-4289-A82F-C2D26AE403BB}"/>
                      </c:ext>
                    </c:extLst>
                  </c:dLbl>
                  <c:dLbl>
                    <c:idx val="4"/>
                    <c:layout>
                      <c:manualLayout>
                        <c:x val="-1.8633540372670808E-2"/>
                        <c:y val="-5.3050397877984212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6-8782-4289-A82F-C2D26AE403BB}"/>
                      </c:ext>
                    </c:extLst>
                  </c:dLbl>
                  <c:dLbl>
                    <c:idx val="5"/>
                    <c:layout>
                      <c:manualLayout>
                        <c:x val="-2.6915113871635612E-2"/>
                        <c:y val="-5.6587091069849688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7-8782-4289-A82F-C2D26AE403BB}"/>
                      </c:ext>
                    </c:extLst>
                  </c:dLbl>
                  <c:dLbl>
                    <c:idx val="6"/>
                    <c:layout>
                      <c:manualLayout>
                        <c:x val="-1.8633540372670961E-2"/>
                        <c:y val="-6.3660477453580902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8-8782-4289-A82F-C2D26AE403BB}"/>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uri="{02D57815-91ED-43cb-92C2-25804820EDAC}">
                        <c15:formulaRef>
                          <c15:sqref>'Deposited Mass'!$AF$6:$AF$17</c15:sqref>
                        </c15:formulaRef>
                      </c:ext>
                    </c:extLst>
                    <c:numCache>
                      <c:formatCode>General</c:formatCode>
                      <c:ptCount val="12"/>
                      <c:pt idx="0">
                        <c:v>16.399999999999999</c:v>
                      </c:pt>
                      <c:pt idx="1">
                        <c:v>64</c:v>
                      </c:pt>
                      <c:pt idx="2">
                        <c:v>94</c:v>
                      </c:pt>
                      <c:pt idx="3">
                        <c:v>132</c:v>
                      </c:pt>
                      <c:pt idx="4">
                        <c:v>164</c:v>
                      </c:pt>
                      <c:pt idx="5">
                        <c:v>190</c:v>
                      </c:pt>
                      <c:pt idx="6">
                        <c:v>196</c:v>
                      </c:pt>
                      <c:pt idx="7">
                        <c:v>246</c:v>
                      </c:pt>
                      <c:pt idx="8">
                        <c:v>296</c:v>
                      </c:pt>
                      <c:pt idx="9">
                        <c:v>378</c:v>
                      </c:pt>
                      <c:pt idx="10">
                        <c:v>421</c:v>
                      </c:pt>
                      <c:pt idx="11">
                        <c:v>550</c:v>
                      </c:pt>
                    </c:numCache>
                  </c:numRef>
                </c:cat>
                <c:val>
                  <c:numRef>
                    <c:extLst>
                      <c:ext uri="{02D57815-91ED-43cb-92C2-25804820EDAC}">
                        <c15:formulaRef>
                          <c15:sqref>'Deposited Mass'!$AG$6:$AG$17</c15:sqref>
                        </c15:formulaRef>
                      </c:ext>
                    </c:extLst>
                    <c:numCache>
                      <c:formatCode>#,##0</c:formatCode>
                      <c:ptCount val="12"/>
                      <c:pt idx="0">
                        <c:v>33300</c:v>
                      </c:pt>
                      <c:pt idx="1">
                        <c:v>302000</c:v>
                      </c:pt>
                      <c:pt idx="2">
                        <c:v>75900</c:v>
                      </c:pt>
                      <c:pt idx="3">
                        <c:v>6700</c:v>
                      </c:pt>
                      <c:pt idx="4">
                        <c:v>18200</c:v>
                      </c:pt>
                      <c:pt idx="5">
                        <c:v>1800</c:v>
                      </c:pt>
                      <c:pt idx="6">
                        <c:v>11300</c:v>
                      </c:pt>
                      <c:pt idx="7">
                        <c:v>1600</c:v>
                      </c:pt>
                      <c:pt idx="8">
                        <c:v>13600</c:v>
                      </c:pt>
                      <c:pt idx="9">
                        <c:v>600</c:v>
                      </c:pt>
                      <c:pt idx="10">
                        <c:v>2000</c:v>
                      </c:pt>
                      <c:pt idx="11">
                        <c:v>6800</c:v>
                      </c:pt>
                    </c:numCache>
                  </c:numRef>
                </c:val>
                <c:extLst>
                  <c:ext xmlns:c16="http://schemas.microsoft.com/office/drawing/2014/chart" uri="{C3380CC4-5D6E-409C-BE32-E72D297353CC}">
                    <c16:uniqueId val="{00000009-8782-4289-A82F-C2D26AE403BB}"/>
                  </c:ext>
                </c:extLst>
              </c15:ser>
            </c15:filteredBarSeries>
          </c:ext>
        </c:extLst>
      </c:barChart>
      <c:catAx>
        <c:axId val="241888216"/>
        <c:scaling>
          <c:orientation val="maxMin"/>
        </c:scaling>
        <c:delete val="0"/>
        <c:axPos val="b"/>
        <c:title>
          <c:tx>
            <c:rich>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End</a:t>
                </a:r>
                <a:r>
                  <a:rPr lang="en-US" sz="1200" baseline="0"/>
                  <a:t> of Segment Distance from Gold King Mine (km)</a:t>
                </a:r>
                <a:endParaRPr lang="en-US" sz="1200"/>
              </a:p>
            </c:rich>
          </c:tx>
          <c:layout>
            <c:manualLayout>
              <c:xMode val="edge"/>
              <c:yMode val="edge"/>
              <c:x val="0.33547595675209035"/>
              <c:y val="0.916759629184283"/>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5400000" spcFirstLastPara="1" vertOverflow="ellipsis" wrap="square" anchor="t" anchorCtr="0"/>
          <a:lstStyle/>
          <a:p>
            <a:pPr>
              <a:defRPr sz="1050" b="1" i="0" u="none" strike="noStrike" kern="1200" baseline="0">
                <a:solidFill>
                  <a:schemeClr val="tx1"/>
                </a:solidFill>
                <a:latin typeface="+mn-lt"/>
                <a:ea typeface="+mn-ea"/>
                <a:cs typeface="+mn-cs"/>
              </a:defRPr>
            </a:pPr>
            <a:endParaRPr lang="en-US"/>
          </a:p>
        </c:txPr>
        <c:crossAx val="241890336"/>
        <c:crosses val="autoZero"/>
        <c:auto val="1"/>
        <c:lblAlgn val="ctr"/>
        <c:lblOffset val="100"/>
        <c:noMultiLvlLbl val="0"/>
      </c:catAx>
      <c:valAx>
        <c:axId val="241890336"/>
        <c:scaling>
          <c:logBase val="10"/>
          <c:orientation val="minMax"/>
          <c:min val="100"/>
        </c:scaling>
        <c:delete val="0"/>
        <c:axPos val="r"/>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solidFill>
                    <a:latin typeface="+mn-lt"/>
                    <a:ea typeface="+mn-ea"/>
                    <a:cs typeface="+mn-cs"/>
                  </a:defRPr>
                </a:pPr>
                <a:r>
                  <a:rPr lang="en-US" sz="1400"/>
                  <a:t>Mass (kg)</a:t>
                </a:r>
              </a:p>
            </c:rich>
          </c:tx>
          <c:layout>
            <c:manualLayout>
              <c:xMode val="edge"/>
              <c:yMode val="edge"/>
              <c:x val="1.8541879877747375E-2"/>
              <c:y val="0.35568907334859007"/>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241888216"/>
        <c:crosses val="autoZero"/>
        <c:crossBetween val="between"/>
      </c:valAx>
      <c:spPr>
        <a:noFill/>
        <a:ln w="0">
          <a:solidFill>
            <a:schemeClr val="accent3">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1085849</xdr:colOff>
      <xdr:row>29</xdr:row>
      <xdr:rowOff>80962</xdr:rowOff>
    </xdr:from>
    <xdr:to>
      <xdr:col>4</xdr:col>
      <xdr:colOff>638175</xdr:colOff>
      <xdr:row>48</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276224</xdr:colOff>
      <xdr:row>30</xdr:row>
      <xdr:rowOff>80962</xdr:rowOff>
    </xdr:from>
    <xdr:to>
      <xdr:col>11</xdr:col>
      <xdr:colOff>676275</xdr:colOff>
      <xdr:row>49</xdr:row>
      <xdr:rowOff>38100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1257300</xdr:colOff>
      <xdr:row>49</xdr:row>
      <xdr:rowOff>66674</xdr:rowOff>
    </xdr:from>
    <xdr:to>
      <xdr:col>5</xdr:col>
      <xdr:colOff>114300</xdr:colOff>
      <xdr:row>53</xdr:row>
      <xdr:rowOff>19049</xdr:rowOff>
    </xdr:to>
    <xdr:sp macro="" textlink="">
      <xdr:nvSpPr>
        <xdr:cNvPr id="4" name="TextBox 3"/>
        <xdr:cNvSpPr txBox="1"/>
      </xdr:nvSpPr>
      <xdr:spPr>
        <a:xfrm>
          <a:off x="1257300" y="9953624"/>
          <a:ext cx="5943600" cy="714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6-2. The summed total metals mass transported at locations in A) the Animas River and B) the Animas and San Juan Rivers during the Gold King Mine (GKM) plume passage, as simulated by the Water Quality Analysis Simulation Program (WASP) and empirical models.  </a:t>
          </a:r>
          <a:endParaRPr lang="en-US" sz="1100" b="1"/>
        </a:p>
      </xdr:txBody>
    </xdr:sp>
    <xdr:clientData/>
  </xdr:twoCellAnchor>
  <xdr:twoCellAnchor>
    <xdr:from>
      <xdr:col>6</xdr:col>
      <xdr:colOff>295275</xdr:colOff>
      <xdr:row>50</xdr:row>
      <xdr:rowOff>47625</xdr:rowOff>
    </xdr:from>
    <xdr:to>
      <xdr:col>12</xdr:col>
      <xdr:colOff>57150</xdr:colOff>
      <xdr:row>52</xdr:row>
      <xdr:rowOff>142875</xdr:rowOff>
    </xdr:to>
    <xdr:sp macro="" textlink="">
      <xdr:nvSpPr>
        <xdr:cNvPr id="5" name="TextBox 4"/>
        <xdr:cNvSpPr txBox="1"/>
      </xdr:nvSpPr>
      <xdr:spPr>
        <a:xfrm>
          <a:off x="8458200" y="10125075"/>
          <a:ext cx="5400675"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6-7.  Gold King plume mass at selected locations in the San Juan River estimated by the WASP and Empirical models.  </a:t>
          </a:r>
        </a:p>
        <a:p>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271462</xdr:colOff>
      <xdr:row>6</xdr:row>
      <xdr:rowOff>138111</xdr:rowOff>
    </xdr:from>
    <xdr:to>
      <xdr:col>20</xdr:col>
      <xdr:colOff>590550</xdr:colOff>
      <xdr:row>21</xdr:row>
      <xdr:rowOff>38100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523874</xdr:colOff>
      <xdr:row>7</xdr:row>
      <xdr:rowOff>28575</xdr:rowOff>
    </xdr:from>
    <xdr:to>
      <xdr:col>29</xdr:col>
      <xdr:colOff>295275</xdr:colOff>
      <xdr:row>21</xdr:row>
      <xdr:rowOff>119064</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323850</xdr:colOff>
      <xdr:row>23</xdr:row>
      <xdr:rowOff>0</xdr:rowOff>
    </xdr:from>
    <xdr:to>
      <xdr:col>21</xdr:col>
      <xdr:colOff>33338</xdr:colOff>
      <xdr:row>37</xdr:row>
      <xdr:rowOff>90489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209550</xdr:colOff>
      <xdr:row>38</xdr:row>
      <xdr:rowOff>104775</xdr:rowOff>
    </xdr:from>
    <xdr:to>
      <xdr:col>20</xdr:col>
      <xdr:colOff>528638</xdr:colOff>
      <xdr:row>53</xdr:row>
      <xdr:rowOff>4764</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0.60952</cdr:x>
      <cdr:y>0.20923</cdr:y>
    </cdr:from>
    <cdr:to>
      <cdr:x>0.92648</cdr:x>
      <cdr:y>0.21589</cdr:y>
    </cdr:to>
    <cdr:cxnSp macro="">
      <cdr:nvCxnSpPr>
        <cdr:cNvPr id="2" name="Straight Arrow Connector 1"/>
        <cdr:cNvCxnSpPr/>
      </cdr:nvCxnSpPr>
      <cdr:spPr>
        <a:xfrm xmlns:a="http://schemas.openxmlformats.org/drawingml/2006/main" flipV="1">
          <a:off x="3538538" y="576940"/>
          <a:ext cx="1840156" cy="18374"/>
        </a:xfrm>
        <a:prstGeom xmlns:a="http://schemas.openxmlformats.org/drawingml/2006/main" prst="straightConnector1">
          <a:avLst/>
        </a:prstGeom>
        <a:ln xmlns:a="http://schemas.openxmlformats.org/drawingml/2006/main" w="15875">
          <a:solidFill>
            <a:schemeClr val="accent3">
              <a:lumMod val="75000"/>
            </a:schemeClr>
          </a:solidFill>
          <a:prstDash val="sysDash"/>
          <a:headEnd type="diamond" w="lg" len="lg"/>
          <a:tailEnd type="stealth"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0.28482</cdr:x>
      <cdr:y>0.12846</cdr:y>
    </cdr:from>
    <cdr:to>
      <cdr:x>0.50773</cdr:x>
      <cdr:y>0.20527</cdr:y>
    </cdr:to>
    <cdr:sp macro="" textlink="">
      <cdr:nvSpPr>
        <cdr:cNvPr id="4" name="TextBox 3"/>
        <cdr:cNvSpPr txBox="1"/>
      </cdr:nvSpPr>
      <cdr:spPr>
        <a:xfrm xmlns:a="http://schemas.openxmlformats.org/drawingml/2006/main">
          <a:off x="1653506" y="354234"/>
          <a:ext cx="1294140" cy="2118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i="1"/>
            <a:t>Animas</a:t>
          </a:r>
        </a:p>
      </cdr:txBody>
    </cdr:sp>
  </cdr:relSizeAnchor>
  <cdr:relSizeAnchor xmlns:cdr="http://schemas.openxmlformats.org/drawingml/2006/chartDrawing">
    <cdr:from>
      <cdr:x>0.68598</cdr:x>
      <cdr:y>0.13488</cdr:y>
    </cdr:from>
    <cdr:to>
      <cdr:x>0.84883</cdr:x>
      <cdr:y>0.21169</cdr:y>
    </cdr:to>
    <cdr:sp macro="" textlink="">
      <cdr:nvSpPr>
        <cdr:cNvPr id="5" name="TextBox 1"/>
        <cdr:cNvSpPr txBox="1"/>
      </cdr:nvSpPr>
      <cdr:spPr>
        <a:xfrm xmlns:a="http://schemas.openxmlformats.org/drawingml/2006/main">
          <a:off x="3982457" y="371925"/>
          <a:ext cx="945408" cy="2118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San Juan</a:t>
          </a:r>
        </a:p>
      </cdr:txBody>
    </cdr:sp>
  </cdr:relSizeAnchor>
  <cdr:relSizeAnchor xmlns:cdr="http://schemas.openxmlformats.org/drawingml/2006/chartDrawing">
    <cdr:from>
      <cdr:x>0.17801</cdr:x>
      <cdr:y>0.20898</cdr:y>
    </cdr:from>
    <cdr:to>
      <cdr:x>0.59776</cdr:x>
      <cdr:y>0.21531</cdr:y>
    </cdr:to>
    <cdr:cxnSp macro="">
      <cdr:nvCxnSpPr>
        <cdr:cNvPr id="12" name="Straight Arrow Connector 11"/>
        <cdr:cNvCxnSpPr/>
      </cdr:nvCxnSpPr>
      <cdr:spPr>
        <a:xfrm xmlns:a="http://schemas.openxmlformats.org/drawingml/2006/main">
          <a:off x="1033463" y="576264"/>
          <a:ext cx="2436812" cy="17461"/>
        </a:xfrm>
        <a:prstGeom xmlns:a="http://schemas.openxmlformats.org/drawingml/2006/main" prst="straightConnector1">
          <a:avLst/>
        </a:prstGeom>
        <a:ln xmlns:a="http://schemas.openxmlformats.org/drawingml/2006/main" w="15875">
          <a:solidFill>
            <a:schemeClr val="accent3">
              <a:lumMod val="75000"/>
            </a:schemeClr>
          </a:solidFill>
          <a:prstDash val="sysDash"/>
          <a:headEnd w="lg" len="lg"/>
          <a:tailEnd type="stealth"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2.xml><?xml version="1.0" encoding="utf-8"?>
<c:userShapes xmlns:c="http://schemas.openxmlformats.org/drawingml/2006/chart">
  <cdr:relSizeAnchor xmlns:cdr="http://schemas.openxmlformats.org/drawingml/2006/chartDrawing">
    <cdr:from>
      <cdr:x>0.60952</cdr:x>
      <cdr:y>0.20923</cdr:y>
    </cdr:from>
    <cdr:to>
      <cdr:x>0.92648</cdr:x>
      <cdr:y>0.21589</cdr:y>
    </cdr:to>
    <cdr:cxnSp macro="">
      <cdr:nvCxnSpPr>
        <cdr:cNvPr id="2" name="Straight Arrow Connector 1"/>
        <cdr:cNvCxnSpPr/>
      </cdr:nvCxnSpPr>
      <cdr:spPr>
        <a:xfrm xmlns:a="http://schemas.openxmlformats.org/drawingml/2006/main" flipV="1">
          <a:off x="3538538" y="576940"/>
          <a:ext cx="1840156" cy="18374"/>
        </a:xfrm>
        <a:prstGeom xmlns:a="http://schemas.openxmlformats.org/drawingml/2006/main" prst="straightConnector1">
          <a:avLst/>
        </a:prstGeom>
        <a:ln xmlns:a="http://schemas.openxmlformats.org/drawingml/2006/main" w="15875">
          <a:solidFill>
            <a:schemeClr val="accent3">
              <a:lumMod val="75000"/>
            </a:schemeClr>
          </a:solidFill>
          <a:prstDash val="sysDash"/>
          <a:headEnd type="diamond" w="lg" len="lg"/>
          <a:tailEnd type="stealth"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0.28482</cdr:x>
      <cdr:y>0.12846</cdr:y>
    </cdr:from>
    <cdr:to>
      <cdr:x>0.50773</cdr:x>
      <cdr:y>0.20527</cdr:y>
    </cdr:to>
    <cdr:sp macro="" textlink="">
      <cdr:nvSpPr>
        <cdr:cNvPr id="4" name="TextBox 3"/>
        <cdr:cNvSpPr txBox="1"/>
      </cdr:nvSpPr>
      <cdr:spPr>
        <a:xfrm xmlns:a="http://schemas.openxmlformats.org/drawingml/2006/main">
          <a:off x="1653506" y="354234"/>
          <a:ext cx="1294140" cy="2118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i="1"/>
            <a:t>Animas</a:t>
          </a:r>
        </a:p>
      </cdr:txBody>
    </cdr:sp>
  </cdr:relSizeAnchor>
  <cdr:relSizeAnchor xmlns:cdr="http://schemas.openxmlformats.org/drawingml/2006/chartDrawing">
    <cdr:from>
      <cdr:x>0.68598</cdr:x>
      <cdr:y>0.13488</cdr:y>
    </cdr:from>
    <cdr:to>
      <cdr:x>0.84883</cdr:x>
      <cdr:y>0.21169</cdr:y>
    </cdr:to>
    <cdr:sp macro="" textlink="">
      <cdr:nvSpPr>
        <cdr:cNvPr id="5" name="TextBox 1"/>
        <cdr:cNvSpPr txBox="1"/>
      </cdr:nvSpPr>
      <cdr:spPr>
        <a:xfrm xmlns:a="http://schemas.openxmlformats.org/drawingml/2006/main">
          <a:off x="3982457" y="371925"/>
          <a:ext cx="945408" cy="2118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San Juan</a:t>
          </a:r>
        </a:p>
      </cdr:txBody>
    </cdr:sp>
  </cdr:relSizeAnchor>
  <cdr:relSizeAnchor xmlns:cdr="http://schemas.openxmlformats.org/drawingml/2006/chartDrawing">
    <cdr:from>
      <cdr:x>0.17801</cdr:x>
      <cdr:y>0.20898</cdr:y>
    </cdr:from>
    <cdr:to>
      <cdr:x>0.59776</cdr:x>
      <cdr:y>0.21531</cdr:y>
    </cdr:to>
    <cdr:cxnSp macro="">
      <cdr:nvCxnSpPr>
        <cdr:cNvPr id="12" name="Straight Arrow Connector 11"/>
        <cdr:cNvCxnSpPr/>
      </cdr:nvCxnSpPr>
      <cdr:spPr>
        <a:xfrm xmlns:a="http://schemas.openxmlformats.org/drawingml/2006/main">
          <a:off x="1033463" y="576264"/>
          <a:ext cx="2436812" cy="17461"/>
        </a:xfrm>
        <a:prstGeom xmlns:a="http://schemas.openxmlformats.org/drawingml/2006/main" prst="straightConnector1">
          <a:avLst/>
        </a:prstGeom>
        <a:ln xmlns:a="http://schemas.openxmlformats.org/drawingml/2006/main" w="15875">
          <a:solidFill>
            <a:schemeClr val="accent3">
              <a:lumMod val="75000"/>
            </a:schemeClr>
          </a:solidFill>
          <a:prstDash val="sysDash"/>
          <a:headEnd w="lg" len="lg"/>
          <a:tailEnd type="stealth"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3.xml><?xml version="1.0" encoding="utf-8"?>
<c:userShapes xmlns:c="http://schemas.openxmlformats.org/drawingml/2006/chart">
  <cdr:relSizeAnchor xmlns:cdr="http://schemas.openxmlformats.org/drawingml/2006/chartDrawing">
    <cdr:from>
      <cdr:x>0.60952</cdr:x>
      <cdr:y>0.20923</cdr:y>
    </cdr:from>
    <cdr:to>
      <cdr:x>0.92648</cdr:x>
      <cdr:y>0.21589</cdr:y>
    </cdr:to>
    <cdr:cxnSp macro="">
      <cdr:nvCxnSpPr>
        <cdr:cNvPr id="2" name="Straight Arrow Connector 1"/>
        <cdr:cNvCxnSpPr/>
      </cdr:nvCxnSpPr>
      <cdr:spPr>
        <a:xfrm xmlns:a="http://schemas.openxmlformats.org/drawingml/2006/main" flipV="1">
          <a:off x="3538538" y="576940"/>
          <a:ext cx="1840156" cy="18374"/>
        </a:xfrm>
        <a:prstGeom xmlns:a="http://schemas.openxmlformats.org/drawingml/2006/main" prst="straightConnector1">
          <a:avLst/>
        </a:prstGeom>
        <a:ln xmlns:a="http://schemas.openxmlformats.org/drawingml/2006/main" w="15875">
          <a:solidFill>
            <a:schemeClr val="accent3">
              <a:lumMod val="75000"/>
            </a:schemeClr>
          </a:solidFill>
          <a:prstDash val="sysDash"/>
          <a:headEnd type="diamond" w="lg" len="lg"/>
          <a:tailEnd type="stealth"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0.28482</cdr:x>
      <cdr:y>0.12846</cdr:y>
    </cdr:from>
    <cdr:to>
      <cdr:x>0.50773</cdr:x>
      <cdr:y>0.20527</cdr:y>
    </cdr:to>
    <cdr:sp macro="" textlink="">
      <cdr:nvSpPr>
        <cdr:cNvPr id="4" name="TextBox 3"/>
        <cdr:cNvSpPr txBox="1"/>
      </cdr:nvSpPr>
      <cdr:spPr>
        <a:xfrm xmlns:a="http://schemas.openxmlformats.org/drawingml/2006/main">
          <a:off x="1653506" y="354234"/>
          <a:ext cx="1294140" cy="2118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i="1"/>
            <a:t>Animas</a:t>
          </a:r>
        </a:p>
      </cdr:txBody>
    </cdr:sp>
  </cdr:relSizeAnchor>
  <cdr:relSizeAnchor xmlns:cdr="http://schemas.openxmlformats.org/drawingml/2006/chartDrawing">
    <cdr:from>
      <cdr:x>0.68598</cdr:x>
      <cdr:y>0.13488</cdr:y>
    </cdr:from>
    <cdr:to>
      <cdr:x>0.84883</cdr:x>
      <cdr:y>0.21169</cdr:y>
    </cdr:to>
    <cdr:sp macro="" textlink="">
      <cdr:nvSpPr>
        <cdr:cNvPr id="5" name="TextBox 1"/>
        <cdr:cNvSpPr txBox="1"/>
      </cdr:nvSpPr>
      <cdr:spPr>
        <a:xfrm xmlns:a="http://schemas.openxmlformats.org/drawingml/2006/main">
          <a:off x="3982457" y="371925"/>
          <a:ext cx="945408" cy="2118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San Juan</a:t>
          </a:r>
        </a:p>
      </cdr:txBody>
    </cdr:sp>
  </cdr:relSizeAnchor>
  <cdr:relSizeAnchor xmlns:cdr="http://schemas.openxmlformats.org/drawingml/2006/chartDrawing">
    <cdr:from>
      <cdr:x>0.17801</cdr:x>
      <cdr:y>0.20898</cdr:y>
    </cdr:from>
    <cdr:to>
      <cdr:x>0.59776</cdr:x>
      <cdr:y>0.21531</cdr:y>
    </cdr:to>
    <cdr:cxnSp macro="">
      <cdr:nvCxnSpPr>
        <cdr:cNvPr id="12" name="Straight Arrow Connector 11"/>
        <cdr:cNvCxnSpPr/>
      </cdr:nvCxnSpPr>
      <cdr:spPr>
        <a:xfrm xmlns:a="http://schemas.openxmlformats.org/drawingml/2006/main">
          <a:off x="1033463" y="576264"/>
          <a:ext cx="2436812" cy="17461"/>
        </a:xfrm>
        <a:prstGeom xmlns:a="http://schemas.openxmlformats.org/drawingml/2006/main" prst="straightConnector1">
          <a:avLst/>
        </a:prstGeom>
        <a:ln xmlns:a="http://schemas.openxmlformats.org/drawingml/2006/main" w="15875">
          <a:solidFill>
            <a:schemeClr val="accent3">
              <a:lumMod val="75000"/>
            </a:schemeClr>
          </a:solidFill>
          <a:prstDash val="sysDash"/>
          <a:headEnd w="lg" len="lg"/>
          <a:tailEnd type="stealth"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4.xml><?xml version="1.0" encoding="utf-8"?>
<xdr:wsDr xmlns:xdr="http://schemas.openxmlformats.org/drawingml/2006/spreadsheetDrawing" xmlns:a="http://schemas.openxmlformats.org/drawingml/2006/main">
  <xdr:twoCellAnchor>
    <xdr:from>
      <xdr:col>0</xdr:col>
      <xdr:colOff>85725</xdr:colOff>
      <xdr:row>14</xdr:row>
      <xdr:rowOff>127634</xdr:rowOff>
    </xdr:from>
    <xdr:to>
      <xdr:col>7</xdr:col>
      <xdr:colOff>314325</xdr:colOff>
      <xdr:row>30</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571500</xdr:colOff>
      <xdr:row>21</xdr:row>
      <xdr:rowOff>28575</xdr:rowOff>
    </xdr:from>
    <xdr:to>
      <xdr:col>13</xdr:col>
      <xdr:colOff>857250</xdr:colOff>
      <xdr:row>41</xdr:row>
      <xdr:rowOff>28575</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276225</xdr:colOff>
      <xdr:row>41</xdr:row>
      <xdr:rowOff>57150</xdr:rowOff>
    </xdr:from>
    <xdr:to>
      <xdr:col>13</xdr:col>
      <xdr:colOff>847725</xdr:colOff>
      <xdr:row>43</xdr:row>
      <xdr:rowOff>133350</xdr:rowOff>
    </xdr:to>
    <xdr:sp macro="" textlink="">
      <xdr:nvSpPr>
        <xdr:cNvPr id="2" name="TextBox 1"/>
        <xdr:cNvSpPr txBox="1"/>
      </xdr:nvSpPr>
      <xdr:spPr>
        <a:xfrm>
          <a:off x="4743450" y="8458200"/>
          <a:ext cx="8448675"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6-2. The summed total metals mass transported at locations in A) the Animas River and B) the Animas and San Juan Rivers during the Gold King Mine (GKM) plume passage, as simulated by the Water Quality Analysis Simulation Program (WASP) and empirical models.  </a:t>
          </a:r>
          <a:endParaRPr lang="en-US" sz="1100" b="1"/>
        </a:p>
      </xdr:txBody>
    </xdr:sp>
    <xdr:clientData/>
  </xdr:twoCellAnchor>
</xdr:wsDr>
</file>

<file path=xl/drawings/drawing3.xml><?xml version="1.0" encoding="utf-8"?>
<c:userShapes xmlns:c="http://schemas.openxmlformats.org/drawingml/2006/chart">
  <cdr:relSizeAnchor xmlns:cdr="http://schemas.openxmlformats.org/drawingml/2006/chartDrawing">
    <cdr:from>
      <cdr:x>0.26239</cdr:x>
      <cdr:y>0.875</cdr:y>
    </cdr:from>
    <cdr:to>
      <cdr:x>0.38071</cdr:x>
      <cdr:y>0.94</cdr:y>
    </cdr:to>
    <cdr:sp macro="" textlink="">
      <cdr:nvSpPr>
        <cdr:cNvPr id="2" name="TextBox 1"/>
        <cdr:cNvSpPr txBox="1"/>
      </cdr:nvSpPr>
      <cdr:spPr>
        <a:xfrm xmlns:a="http://schemas.openxmlformats.org/drawingml/2006/main">
          <a:off x="1984403" y="3333750"/>
          <a:ext cx="894837"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i="1">
              <a:solidFill>
                <a:sysClr val="windowText" lastClr="000000"/>
              </a:solidFill>
            </a:rPr>
            <a:t>Durango</a:t>
          </a:r>
        </a:p>
      </cdr:txBody>
    </cdr:sp>
  </cdr:relSizeAnchor>
  <cdr:relSizeAnchor xmlns:cdr="http://schemas.openxmlformats.org/drawingml/2006/chartDrawing">
    <cdr:from>
      <cdr:x>0.91436</cdr:x>
      <cdr:y>0.87333</cdr:y>
    </cdr:from>
    <cdr:to>
      <cdr:x>1</cdr:x>
      <cdr:y>0.9875</cdr:y>
    </cdr:to>
    <cdr:sp macro="" textlink="">
      <cdr:nvSpPr>
        <cdr:cNvPr id="3" name="TextBox 1"/>
        <cdr:cNvSpPr txBox="1"/>
      </cdr:nvSpPr>
      <cdr:spPr>
        <a:xfrm xmlns:a="http://schemas.openxmlformats.org/drawingml/2006/main">
          <a:off x="6915150" y="3327387"/>
          <a:ext cx="647700" cy="43498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b="1" i="1"/>
            <a:t>Lake Powell</a:t>
          </a:r>
        </a:p>
      </cdr:txBody>
    </cdr:sp>
  </cdr:relSizeAnchor>
  <cdr:relSizeAnchor xmlns:cdr="http://schemas.openxmlformats.org/drawingml/2006/chartDrawing">
    <cdr:from>
      <cdr:x>0.44987</cdr:x>
      <cdr:y>0.87333</cdr:y>
    </cdr:from>
    <cdr:to>
      <cdr:x>0.57926</cdr:x>
      <cdr:y>0.93833</cdr:y>
    </cdr:to>
    <cdr:sp macro="" textlink="">
      <cdr:nvSpPr>
        <cdr:cNvPr id="4" name="TextBox 1"/>
        <cdr:cNvSpPr txBox="1"/>
      </cdr:nvSpPr>
      <cdr:spPr>
        <a:xfrm xmlns:a="http://schemas.openxmlformats.org/drawingml/2006/main">
          <a:off x="3402299" y="3327387"/>
          <a:ext cx="978557"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b="1" i="1">
              <a:solidFill>
                <a:sysClr val="windowText" lastClr="000000"/>
              </a:solidFill>
            </a:rPr>
            <a:t>Farmington</a:t>
          </a:r>
        </a:p>
      </cdr:txBody>
    </cdr:sp>
  </cdr:relSizeAnchor>
  <cdr:relSizeAnchor xmlns:cdr="http://schemas.openxmlformats.org/drawingml/2006/chartDrawing">
    <cdr:from>
      <cdr:x>0.59572</cdr:x>
      <cdr:y>0.87083</cdr:y>
    </cdr:from>
    <cdr:to>
      <cdr:x>0.71405</cdr:x>
      <cdr:y>0.93583</cdr:y>
    </cdr:to>
    <cdr:sp macro="" textlink="">
      <cdr:nvSpPr>
        <cdr:cNvPr id="5" name="TextBox 1"/>
        <cdr:cNvSpPr txBox="1"/>
      </cdr:nvSpPr>
      <cdr:spPr>
        <a:xfrm xmlns:a="http://schemas.openxmlformats.org/drawingml/2006/main">
          <a:off x="4505324" y="3317862"/>
          <a:ext cx="894912"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b="1" i="1"/>
            <a:t>Four</a:t>
          </a:r>
          <a:r>
            <a:rPr lang="en-US" sz="1050" b="1" i="1" baseline="0"/>
            <a:t> </a:t>
          </a:r>
          <a:r>
            <a:rPr lang="en-US" sz="1050" b="1" i="1"/>
            <a:t>Corners</a:t>
          </a:r>
        </a:p>
      </cdr:txBody>
    </cdr:sp>
  </cdr:relSizeAnchor>
  <cdr:relSizeAnchor xmlns:cdr="http://schemas.openxmlformats.org/drawingml/2006/chartDrawing">
    <cdr:from>
      <cdr:x>0.74935</cdr:x>
      <cdr:y>0.87833</cdr:y>
    </cdr:from>
    <cdr:to>
      <cdr:x>0.89172</cdr:x>
      <cdr:y>0.94333</cdr:y>
    </cdr:to>
    <cdr:sp macro="" textlink="">
      <cdr:nvSpPr>
        <cdr:cNvPr id="6" name="TextBox 1"/>
        <cdr:cNvSpPr txBox="1"/>
      </cdr:nvSpPr>
      <cdr:spPr>
        <a:xfrm xmlns:a="http://schemas.openxmlformats.org/drawingml/2006/main">
          <a:off x="5667251" y="3346437"/>
          <a:ext cx="1076723"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b="1" i="1"/>
            <a:t>Mexican Hat</a:t>
          </a:r>
        </a:p>
      </cdr:txBody>
    </cdr:sp>
  </cdr:relSizeAnchor>
  <cdr:relSizeAnchor xmlns:cdr="http://schemas.openxmlformats.org/drawingml/2006/chartDrawing">
    <cdr:from>
      <cdr:x>0.31718</cdr:x>
      <cdr:y>0.45</cdr:y>
    </cdr:from>
    <cdr:to>
      <cdr:x>0.50126</cdr:x>
      <cdr:y>0.52833</cdr:y>
    </cdr:to>
    <cdr:sp macro="" textlink="">
      <cdr:nvSpPr>
        <cdr:cNvPr id="7" name="TextBox 11"/>
        <cdr:cNvSpPr txBox="1"/>
      </cdr:nvSpPr>
      <cdr:spPr>
        <a:xfrm xmlns:a="http://schemas.openxmlformats.org/drawingml/2006/main">
          <a:off x="2398755" y="1714500"/>
          <a:ext cx="1392195" cy="29843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400" b="0" i="1"/>
            <a:t>Animas River</a:t>
          </a:r>
        </a:p>
      </cdr:txBody>
    </cdr:sp>
  </cdr:relSizeAnchor>
  <cdr:relSizeAnchor xmlns:cdr="http://schemas.openxmlformats.org/drawingml/2006/chartDrawing">
    <cdr:from>
      <cdr:x>0.4937</cdr:x>
      <cdr:y>0.4825</cdr:y>
    </cdr:from>
    <cdr:to>
      <cdr:x>0.49439</cdr:x>
      <cdr:y>0.78833</cdr:y>
    </cdr:to>
    <cdr:cxnSp macro="">
      <cdr:nvCxnSpPr>
        <cdr:cNvPr id="8" name="Straight Connector 7"/>
        <cdr:cNvCxnSpPr/>
      </cdr:nvCxnSpPr>
      <cdr:spPr>
        <a:xfrm xmlns:a="http://schemas.openxmlformats.org/drawingml/2006/main" flipH="1" flipV="1">
          <a:off x="3733799" y="1838325"/>
          <a:ext cx="5198" cy="1165214"/>
        </a:xfrm>
        <a:prstGeom xmlns:a="http://schemas.openxmlformats.org/drawingml/2006/main" prst="line">
          <a:avLst/>
        </a:prstGeom>
        <a:ln xmlns:a="http://schemas.openxmlformats.org/drawingml/2006/main">
          <a:solidFill>
            <a:schemeClr val="accent5">
              <a:lumMod val="75000"/>
            </a:schemeClr>
          </a:solidFill>
          <a:prstDash val="sys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0.54198</cdr:x>
      <cdr:y>0.45333</cdr:y>
    </cdr:from>
    <cdr:to>
      <cdr:x>0.73552</cdr:x>
      <cdr:y>0.53166</cdr:y>
    </cdr:to>
    <cdr:sp macro="" textlink="">
      <cdr:nvSpPr>
        <cdr:cNvPr id="11" name="TextBox 11"/>
        <cdr:cNvSpPr txBox="1"/>
      </cdr:nvSpPr>
      <cdr:spPr>
        <a:xfrm xmlns:a="http://schemas.openxmlformats.org/drawingml/2006/main">
          <a:off x="4098892" y="1727187"/>
          <a:ext cx="1463708" cy="2984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400" b="0" i="1"/>
            <a:t>San Juan River</a:t>
          </a:r>
        </a:p>
      </cdr:txBody>
    </cdr:sp>
  </cdr:relSizeAnchor>
</c:userShapes>
</file>

<file path=xl/drawings/drawing4.xml><?xml version="1.0" encoding="utf-8"?>
<xdr:wsDr xmlns:xdr="http://schemas.openxmlformats.org/drawingml/2006/spreadsheetDrawing" xmlns:a="http://schemas.openxmlformats.org/drawingml/2006/main">
  <xdr:twoCellAnchor>
    <xdr:from>
      <xdr:col>22</xdr:col>
      <xdr:colOff>257175</xdr:colOff>
      <xdr:row>23</xdr:row>
      <xdr:rowOff>171449</xdr:rowOff>
    </xdr:from>
    <xdr:to>
      <xdr:col>30</xdr:col>
      <xdr:colOff>285750</xdr:colOff>
      <xdr:row>46</xdr:row>
      <xdr:rowOff>133350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390524</xdr:colOff>
      <xdr:row>22</xdr:row>
      <xdr:rowOff>47625</xdr:rowOff>
    </xdr:from>
    <xdr:to>
      <xdr:col>13</xdr:col>
      <xdr:colOff>381000</xdr:colOff>
      <xdr:row>46</xdr:row>
      <xdr:rowOff>180975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161926</xdr:colOff>
      <xdr:row>50</xdr:row>
      <xdr:rowOff>19050</xdr:rowOff>
    </xdr:from>
    <xdr:to>
      <xdr:col>13</xdr:col>
      <xdr:colOff>428625</xdr:colOff>
      <xdr:row>78</xdr:row>
      <xdr:rowOff>38100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276225</xdr:colOff>
      <xdr:row>56</xdr:row>
      <xdr:rowOff>71437</xdr:rowOff>
    </xdr:from>
    <xdr:to>
      <xdr:col>21</xdr:col>
      <xdr:colOff>171450</xdr:colOff>
      <xdr:row>69</xdr:row>
      <xdr:rowOff>123825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676275</xdr:colOff>
      <xdr:row>25</xdr:row>
      <xdr:rowOff>152400</xdr:rowOff>
    </xdr:from>
    <xdr:to>
      <xdr:col>21</xdr:col>
      <xdr:colOff>1104900</xdr:colOff>
      <xdr:row>45</xdr:row>
      <xdr:rowOff>9525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238125</xdr:colOff>
      <xdr:row>23</xdr:row>
      <xdr:rowOff>66675</xdr:rowOff>
    </xdr:from>
    <xdr:to>
      <xdr:col>21</xdr:col>
      <xdr:colOff>1114425</xdr:colOff>
      <xdr:row>25</xdr:row>
      <xdr:rowOff>161925</xdr:rowOff>
    </xdr:to>
    <xdr:sp macro="" textlink="">
      <xdr:nvSpPr>
        <xdr:cNvPr id="11" name="TextBox 10"/>
        <xdr:cNvSpPr txBox="1"/>
      </xdr:nvSpPr>
      <xdr:spPr>
        <a:xfrm>
          <a:off x="13230225" y="5191125"/>
          <a:ext cx="5695950"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6-10. Metals mass deposited between plume simulation locations, as estimated by the Water Quality Analysis Simulation Program (WASP)and the empirical model.</a:t>
          </a:r>
        </a:p>
        <a:p>
          <a:endParaRPr lang="en-US" sz="1100"/>
        </a:p>
      </xdr:txBody>
    </xdr:sp>
    <xdr:clientData/>
  </xdr:twoCellAnchor>
  <xdr:twoCellAnchor>
    <xdr:from>
      <xdr:col>22</xdr:col>
      <xdr:colOff>266700</xdr:colOff>
      <xdr:row>49</xdr:row>
      <xdr:rowOff>38101</xdr:rowOff>
    </xdr:from>
    <xdr:to>
      <xdr:col>31</xdr:col>
      <xdr:colOff>466725</xdr:colOff>
      <xdr:row>66</xdr:row>
      <xdr:rowOff>133350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323851</xdr:colOff>
      <xdr:row>84</xdr:row>
      <xdr:rowOff>123825</xdr:rowOff>
    </xdr:from>
    <xdr:to>
      <xdr:col>17</xdr:col>
      <xdr:colOff>476251</xdr:colOff>
      <xdr:row>97</xdr:row>
      <xdr:rowOff>23813</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0.60219</cdr:x>
      <cdr:y>0.16694</cdr:y>
    </cdr:from>
    <cdr:to>
      <cdr:x>0.89416</cdr:x>
      <cdr:y>0.27412</cdr:y>
    </cdr:to>
    <cdr:sp macro="" textlink="">
      <cdr:nvSpPr>
        <cdr:cNvPr id="2" name="TextBox 1"/>
        <cdr:cNvSpPr txBox="1"/>
      </cdr:nvSpPr>
      <cdr:spPr>
        <a:xfrm xmlns:a="http://schemas.openxmlformats.org/drawingml/2006/main">
          <a:off x="1715023" y="725087"/>
          <a:ext cx="831523" cy="4655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a:t>Silverton (RK 16.4)</a:t>
          </a:r>
        </a:p>
      </cdr:txBody>
    </cdr:sp>
  </cdr:relSizeAnchor>
  <cdr:relSizeAnchor xmlns:cdr="http://schemas.openxmlformats.org/drawingml/2006/chartDrawing">
    <cdr:from>
      <cdr:x>0.52555</cdr:x>
      <cdr:y>0.45753</cdr:y>
    </cdr:from>
    <cdr:to>
      <cdr:x>0.87291</cdr:x>
      <cdr:y>0.51339</cdr:y>
    </cdr:to>
    <cdr:sp macro="" textlink="">
      <cdr:nvSpPr>
        <cdr:cNvPr id="3" name="TextBox 1"/>
        <cdr:cNvSpPr txBox="1"/>
      </cdr:nvSpPr>
      <cdr:spPr>
        <a:xfrm xmlns:a="http://schemas.openxmlformats.org/drawingml/2006/main">
          <a:off x="1496754" y="1987236"/>
          <a:ext cx="989272" cy="2426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Bakers Bridge (RK 64)</a:t>
          </a:r>
        </a:p>
      </cdr:txBody>
    </cdr:sp>
  </cdr:relSizeAnchor>
  <cdr:relSizeAnchor xmlns:cdr="http://schemas.openxmlformats.org/drawingml/2006/chartDrawing">
    <cdr:from>
      <cdr:x>0.5353</cdr:x>
      <cdr:y>0.66994</cdr:y>
    </cdr:from>
    <cdr:to>
      <cdr:x>0.82609</cdr:x>
      <cdr:y>0.79825</cdr:y>
    </cdr:to>
    <cdr:sp macro="" textlink="">
      <cdr:nvSpPr>
        <cdr:cNvPr id="4" name="TextBox 1"/>
        <cdr:cNvSpPr txBox="1"/>
      </cdr:nvSpPr>
      <cdr:spPr>
        <a:xfrm xmlns:a="http://schemas.openxmlformats.org/drawingml/2006/main">
          <a:off x="1524517" y="2909800"/>
          <a:ext cx="828159" cy="5573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Durango (Rk</a:t>
          </a:r>
          <a:r>
            <a:rPr lang="en-US" sz="1000" b="1" baseline="0"/>
            <a:t> 93-100)</a:t>
          </a:r>
          <a:endParaRPr lang="en-US" sz="1000" b="1"/>
        </a:p>
      </cdr:txBody>
    </cdr:sp>
  </cdr:relSizeAnchor>
</c:userShapes>
</file>

<file path=xl/drawings/drawing6.xml><?xml version="1.0" encoding="utf-8"?>
<c:userShapes xmlns:c="http://schemas.openxmlformats.org/drawingml/2006/chart">
  <cdr:relSizeAnchor xmlns:cdr="http://schemas.openxmlformats.org/drawingml/2006/chartDrawing">
    <cdr:from>
      <cdr:x>0.52439</cdr:x>
      <cdr:y>0.35553</cdr:y>
    </cdr:from>
    <cdr:to>
      <cdr:x>0.90381</cdr:x>
      <cdr:y>0.41138</cdr:y>
    </cdr:to>
    <cdr:sp macro="" textlink="">
      <cdr:nvSpPr>
        <cdr:cNvPr id="2" name="TextBox 1"/>
        <cdr:cNvSpPr txBox="1"/>
      </cdr:nvSpPr>
      <cdr:spPr>
        <a:xfrm xmlns:a="http://schemas.openxmlformats.org/drawingml/2006/main">
          <a:off x="1638299" y="1886238"/>
          <a:ext cx="1185383" cy="2963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a:t>Cedar Hill (RK 147)</a:t>
          </a:r>
        </a:p>
      </cdr:txBody>
    </cdr:sp>
  </cdr:relSizeAnchor>
  <cdr:relSizeAnchor xmlns:cdr="http://schemas.openxmlformats.org/drawingml/2006/chartDrawing">
    <cdr:from>
      <cdr:x>0.57317</cdr:x>
      <cdr:y>0.55402</cdr:y>
    </cdr:from>
    <cdr:to>
      <cdr:x>0.88024</cdr:x>
      <cdr:y>0.60988</cdr:y>
    </cdr:to>
    <cdr:sp macro="" textlink="">
      <cdr:nvSpPr>
        <cdr:cNvPr id="3" name="TextBox 1"/>
        <cdr:cNvSpPr txBox="1"/>
      </cdr:nvSpPr>
      <cdr:spPr>
        <a:xfrm xmlns:a="http://schemas.openxmlformats.org/drawingml/2006/main">
          <a:off x="1790699" y="2939312"/>
          <a:ext cx="959346" cy="2963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Aztec (RK 164)</a:t>
          </a:r>
        </a:p>
      </cdr:txBody>
    </cdr:sp>
  </cdr:relSizeAnchor>
  <cdr:relSizeAnchor xmlns:cdr="http://schemas.openxmlformats.org/drawingml/2006/chartDrawing">
    <cdr:from>
      <cdr:x>0.48476</cdr:x>
      <cdr:y>0.86511</cdr:y>
    </cdr:from>
    <cdr:to>
      <cdr:x>0.8939</cdr:x>
      <cdr:y>0.92096</cdr:y>
    </cdr:to>
    <cdr:sp macro="" textlink="">
      <cdr:nvSpPr>
        <cdr:cNvPr id="4" name="TextBox 1"/>
        <cdr:cNvSpPr txBox="1"/>
      </cdr:nvSpPr>
      <cdr:spPr>
        <a:xfrm xmlns:a="http://schemas.openxmlformats.org/drawingml/2006/main">
          <a:off x="1514474" y="4589776"/>
          <a:ext cx="1278247" cy="2963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Farmington (RK 190)</a:t>
          </a:r>
        </a:p>
      </cdr:txBody>
    </cdr:sp>
  </cdr:relSizeAnchor>
</c:userShapes>
</file>

<file path=xl/drawings/drawing7.xml><?xml version="1.0" encoding="utf-8"?>
<c:userShapes xmlns:c="http://schemas.openxmlformats.org/drawingml/2006/chart">
  <cdr:relSizeAnchor xmlns:cdr="http://schemas.openxmlformats.org/drawingml/2006/chartDrawing">
    <cdr:from>
      <cdr:x>0.15307</cdr:x>
      <cdr:y>0.12743</cdr:y>
    </cdr:from>
    <cdr:to>
      <cdr:x>0.38669</cdr:x>
      <cdr:y>0.22519</cdr:y>
    </cdr:to>
    <cdr:sp macro="" textlink="">
      <cdr:nvSpPr>
        <cdr:cNvPr id="2" name="TextBox 1"/>
        <cdr:cNvSpPr txBox="1"/>
      </cdr:nvSpPr>
      <cdr:spPr>
        <a:xfrm xmlns:a="http://schemas.openxmlformats.org/drawingml/2006/main" rot="19162498">
          <a:off x="919982" y="316196"/>
          <a:ext cx="1404105" cy="24256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Farmington (193-204)</a:t>
          </a:r>
        </a:p>
      </cdr:txBody>
    </cdr:sp>
  </cdr:relSizeAnchor>
  <cdr:relSizeAnchor xmlns:cdr="http://schemas.openxmlformats.org/drawingml/2006/chartDrawing">
    <cdr:from>
      <cdr:x>0.25634</cdr:x>
      <cdr:y>0.16358</cdr:y>
    </cdr:from>
    <cdr:to>
      <cdr:x>0.4662</cdr:x>
      <cdr:y>0.26136</cdr:y>
    </cdr:to>
    <cdr:sp macro="" textlink="">
      <cdr:nvSpPr>
        <cdr:cNvPr id="3" name="TextBox 1"/>
        <cdr:cNvSpPr txBox="1"/>
      </cdr:nvSpPr>
      <cdr:spPr>
        <a:xfrm xmlns:a="http://schemas.openxmlformats.org/drawingml/2006/main" rot="18942758">
          <a:off x="1540689" y="405892"/>
          <a:ext cx="1261317" cy="2426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Shiprock (246)</a:t>
          </a:r>
        </a:p>
      </cdr:txBody>
    </cdr:sp>
  </cdr:relSizeAnchor>
  <cdr:relSizeAnchor xmlns:cdr="http://schemas.openxmlformats.org/drawingml/2006/chartDrawing">
    <cdr:from>
      <cdr:x>0.5164</cdr:x>
      <cdr:y>0</cdr:y>
    </cdr:from>
    <cdr:to>
      <cdr:x>0.5607</cdr:x>
      <cdr:y>0.47857</cdr:y>
    </cdr:to>
    <cdr:sp macro="" textlink="">
      <cdr:nvSpPr>
        <cdr:cNvPr id="4" name="TextBox 1"/>
        <cdr:cNvSpPr txBox="1"/>
      </cdr:nvSpPr>
      <cdr:spPr>
        <a:xfrm xmlns:a="http://schemas.openxmlformats.org/drawingml/2006/main" rot="18799305">
          <a:off x="2355851" y="472415"/>
          <a:ext cx="1187451" cy="2426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Four Corners (296)</a:t>
          </a:r>
        </a:p>
      </cdr:txBody>
    </cdr:sp>
  </cdr:relSizeAnchor>
  <cdr:relSizeAnchor xmlns:cdr="http://schemas.openxmlformats.org/drawingml/2006/chartDrawing">
    <cdr:from>
      <cdr:x>0.5566</cdr:x>
      <cdr:y>0.15806</cdr:y>
    </cdr:from>
    <cdr:to>
      <cdr:x>0.81025</cdr:x>
      <cdr:y>0.25584</cdr:y>
    </cdr:to>
    <cdr:sp macro="" textlink="">
      <cdr:nvSpPr>
        <cdr:cNvPr id="5" name="TextBox 1"/>
        <cdr:cNvSpPr txBox="1"/>
      </cdr:nvSpPr>
      <cdr:spPr>
        <a:xfrm xmlns:a="http://schemas.openxmlformats.org/drawingml/2006/main" rot="18909249">
          <a:off x="3345322" y="392199"/>
          <a:ext cx="1524516" cy="2426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Montezuma Creek (346)</a:t>
          </a:r>
        </a:p>
      </cdr:txBody>
    </cdr:sp>
  </cdr:relSizeAnchor>
  <cdr:relSizeAnchor xmlns:cdr="http://schemas.openxmlformats.org/drawingml/2006/chartDrawing">
    <cdr:from>
      <cdr:x>0.72215</cdr:x>
      <cdr:y>0</cdr:y>
    </cdr:from>
    <cdr:to>
      <cdr:x>0.76645</cdr:x>
      <cdr:y>0.48387</cdr:y>
    </cdr:to>
    <cdr:sp macro="" textlink="">
      <cdr:nvSpPr>
        <cdr:cNvPr id="6" name="TextBox 1"/>
        <cdr:cNvSpPr txBox="1"/>
      </cdr:nvSpPr>
      <cdr:spPr>
        <a:xfrm xmlns:a="http://schemas.openxmlformats.org/drawingml/2006/main" rot="18804423">
          <a:off x="3873140" y="437718"/>
          <a:ext cx="1200597" cy="26625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Bluff (377)</a:t>
          </a:r>
        </a:p>
      </cdr:txBody>
    </cdr:sp>
  </cdr:relSizeAnchor>
  <cdr:relSizeAnchor xmlns:cdr="http://schemas.openxmlformats.org/drawingml/2006/chartDrawing">
    <cdr:from>
      <cdr:x>0.81124</cdr:x>
      <cdr:y>0</cdr:y>
    </cdr:from>
    <cdr:to>
      <cdr:x>0.85553</cdr:x>
      <cdr:y>0.46683</cdr:y>
    </cdr:to>
    <cdr:sp macro="" textlink="">
      <cdr:nvSpPr>
        <cdr:cNvPr id="7" name="TextBox 1"/>
        <cdr:cNvSpPr txBox="1"/>
      </cdr:nvSpPr>
      <cdr:spPr>
        <a:xfrm xmlns:a="http://schemas.openxmlformats.org/drawingml/2006/main" rot="18584971">
          <a:off x="3985163" y="457879"/>
          <a:ext cx="1158337" cy="242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Mexican Hat (421)</a:t>
          </a:r>
        </a:p>
      </cdr:txBody>
    </cdr:sp>
  </cdr:relSizeAnchor>
  <cdr:relSizeAnchor xmlns:cdr="http://schemas.openxmlformats.org/drawingml/2006/chartDrawing">
    <cdr:from>
      <cdr:x>0.64916</cdr:x>
      <cdr:y>0.4457</cdr:y>
    </cdr:from>
    <cdr:to>
      <cdr:x>0.98855</cdr:x>
      <cdr:y>0.53233</cdr:y>
    </cdr:to>
    <cdr:sp macro="" textlink="">
      <cdr:nvSpPr>
        <cdr:cNvPr id="8" name="TextBox 2"/>
        <cdr:cNvSpPr txBox="1"/>
      </cdr:nvSpPr>
      <cdr:spPr>
        <a:xfrm xmlns:a="http://schemas.openxmlformats.org/drawingml/2006/main">
          <a:off x="3060700" y="1127125"/>
          <a:ext cx="1600200" cy="2190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i="1"/>
            <a:t>San Juan River</a:t>
          </a:r>
        </a:p>
      </cdr:txBody>
    </cdr:sp>
  </cdr:relSizeAnchor>
</c:userShapes>
</file>

<file path=xl/drawings/drawing8.xml><?xml version="1.0" encoding="utf-8"?>
<c:userShapes xmlns:c="http://schemas.openxmlformats.org/drawingml/2006/chart">
  <cdr:relSizeAnchor xmlns:cdr="http://schemas.openxmlformats.org/drawingml/2006/chartDrawing">
    <cdr:from>
      <cdr:x>0.06366</cdr:x>
      <cdr:y>0.83246</cdr:y>
    </cdr:from>
    <cdr:to>
      <cdr:x>0.93767</cdr:x>
      <cdr:y>0.89167</cdr:y>
    </cdr:to>
    <cdr:sp macro="" textlink="">
      <cdr:nvSpPr>
        <cdr:cNvPr id="2" name="TextBox 1"/>
        <cdr:cNvSpPr txBox="1"/>
      </cdr:nvSpPr>
      <cdr:spPr>
        <a:xfrm xmlns:a="http://schemas.openxmlformats.org/drawingml/2006/main">
          <a:off x="457200" y="2854491"/>
          <a:ext cx="6276975" cy="2030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a:t>L.</a:t>
          </a:r>
          <a:r>
            <a:rPr lang="en-US" sz="900" b="1" baseline="0"/>
            <a:t> Powell  Mex Hat      Bluff     Four Cor       Shiprock    Farminton                      Aztec          SUIT           Durango     BB           Silverton</a:t>
          </a:r>
        </a:p>
      </cdr:txBody>
    </cdr:sp>
  </cdr:relSizeAnchor>
  <cdr:relSizeAnchor xmlns:cdr="http://schemas.openxmlformats.org/drawingml/2006/chartDrawing">
    <cdr:from>
      <cdr:x>0.50133</cdr:x>
      <cdr:y>0.81165</cdr:y>
    </cdr:from>
    <cdr:to>
      <cdr:x>0.50133</cdr:x>
      <cdr:y>0.93324</cdr:y>
    </cdr:to>
    <cdr:cxnSp macro="">
      <cdr:nvCxnSpPr>
        <cdr:cNvPr id="4" name="Straight Connector 3"/>
        <cdr:cNvCxnSpPr/>
      </cdr:nvCxnSpPr>
      <cdr:spPr>
        <a:xfrm xmlns:a="http://schemas.openxmlformats.org/drawingml/2006/main">
          <a:off x="3600450" y="2783151"/>
          <a:ext cx="0" cy="416919"/>
        </a:xfrm>
        <a:prstGeom xmlns:a="http://schemas.openxmlformats.org/drawingml/2006/main" prst="line">
          <a:avLst/>
        </a:prstGeom>
        <a:ln xmlns:a="http://schemas.openxmlformats.org/drawingml/2006/main" w="28575">
          <a:solidFill>
            <a:srgbClr val="FF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0.16844</cdr:x>
      <cdr:y>0.85907</cdr:y>
    </cdr:from>
    <cdr:to>
      <cdr:x>0.93236</cdr:x>
      <cdr:y>0.92222</cdr:y>
    </cdr:to>
    <cdr:sp macro="" textlink="">
      <cdr:nvSpPr>
        <cdr:cNvPr id="7" name="TextBox 6"/>
        <cdr:cNvSpPr txBox="1"/>
      </cdr:nvSpPr>
      <cdr:spPr>
        <a:xfrm xmlns:a="http://schemas.openxmlformats.org/drawingml/2006/main">
          <a:off x="1209675" y="2945757"/>
          <a:ext cx="5486400" cy="2165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i="1"/>
            <a:t>              San</a:t>
          </a:r>
          <a:r>
            <a:rPr lang="en-US" sz="1100" b="1" i="1" baseline="0"/>
            <a:t> Juan</a:t>
          </a:r>
          <a:r>
            <a:rPr lang="en-US" sz="1100" b="1" i="1"/>
            <a:t> River                                                                         Animas River</a:t>
          </a:r>
        </a:p>
      </cdr:txBody>
    </cdr:sp>
  </cdr:relSizeAnchor>
</c:userShapes>
</file>

<file path=xl/drawings/drawing9.xml><?xml version="1.0" encoding="utf-8"?>
<c:userShapes xmlns:c="http://schemas.openxmlformats.org/drawingml/2006/chart">
  <cdr:relSizeAnchor xmlns:cdr="http://schemas.openxmlformats.org/drawingml/2006/chartDrawing">
    <cdr:from>
      <cdr:x>0.48579</cdr:x>
      <cdr:y>0.10576</cdr:y>
    </cdr:from>
    <cdr:to>
      <cdr:x>0.62659</cdr:x>
      <cdr:y>0.23275</cdr:y>
    </cdr:to>
    <cdr:sp macro="" textlink="">
      <cdr:nvSpPr>
        <cdr:cNvPr id="2" name="TextBox 1"/>
        <cdr:cNvSpPr txBox="1"/>
      </cdr:nvSpPr>
      <cdr:spPr>
        <a:xfrm xmlns:a="http://schemas.openxmlformats.org/drawingml/2006/main" rot="19162498">
          <a:off x="2905828" y="251334"/>
          <a:ext cx="842263" cy="3017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Farmington (196)</a:t>
          </a:r>
        </a:p>
      </cdr:txBody>
    </cdr:sp>
  </cdr:relSizeAnchor>
  <cdr:relSizeAnchor xmlns:cdr="http://schemas.openxmlformats.org/drawingml/2006/chartDrawing">
    <cdr:from>
      <cdr:x>0.30009</cdr:x>
      <cdr:y>0.115</cdr:y>
    </cdr:from>
    <cdr:to>
      <cdr:x>0.43911</cdr:x>
      <cdr:y>0.21278</cdr:y>
    </cdr:to>
    <cdr:sp macro="" textlink="">
      <cdr:nvSpPr>
        <cdr:cNvPr id="3" name="TextBox 1"/>
        <cdr:cNvSpPr txBox="1"/>
      </cdr:nvSpPr>
      <cdr:spPr>
        <a:xfrm xmlns:a="http://schemas.openxmlformats.org/drawingml/2006/main" rot="18942758">
          <a:off x="2015117" y="290813"/>
          <a:ext cx="933595" cy="2472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Durango (95)</a:t>
          </a:r>
        </a:p>
      </cdr:txBody>
    </cdr:sp>
  </cdr:relSizeAnchor>
  <cdr:relSizeAnchor xmlns:cdr="http://schemas.openxmlformats.org/drawingml/2006/chartDrawing">
    <cdr:from>
      <cdr:x>0.74051</cdr:x>
      <cdr:y>0</cdr:y>
    </cdr:from>
    <cdr:to>
      <cdr:x>0.78481</cdr:x>
      <cdr:y>0.47857</cdr:y>
    </cdr:to>
    <cdr:sp macro="" textlink="">
      <cdr:nvSpPr>
        <cdr:cNvPr id="4" name="TextBox 1"/>
        <cdr:cNvSpPr txBox="1"/>
      </cdr:nvSpPr>
      <cdr:spPr>
        <a:xfrm xmlns:a="http://schemas.openxmlformats.org/drawingml/2006/main" rot="18799305">
          <a:off x="4516256" y="456385"/>
          <a:ext cx="1210250" cy="2974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Four Corners (296)</a:t>
          </a:r>
        </a:p>
      </cdr:txBody>
    </cdr:sp>
  </cdr:relSizeAnchor>
  <cdr:relSizeAnchor xmlns:cdr="http://schemas.openxmlformats.org/drawingml/2006/chartDrawing">
    <cdr:from>
      <cdr:x>0.90462</cdr:x>
      <cdr:y>0.0226</cdr:y>
    </cdr:from>
    <cdr:to>
      <cdr:x>0.94891</cdr:x>
      <cdr:y>0.48943</cdr:y>
    </cdr:to>
    <cdr:sp macro="" textlink="">
      <cdr:nvSpPr>
        <cdr:cNvPr id="7" name="TextBox 1"/>
        <cdr:cNvSpPr txBox="1"/>
      </cdr:nvSpPr>
      <cdr:spPr>
        <a:xfrm xmlns:a="http://schemas.openxmlformats.org/drawingml/2006/main" rot="18584971">
          <a:off x="5633067" y="498723"/>
          <a:ext cx="1180561" cy="2974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a:t>Mexican Hat (421)</a:t>
          </a:r>
        </a:p>
      </cdr:txBody>
    </cdr:sp>
  </cdr:relSizeAnchor>
  <cdr:relSizeAnchor xmlns:cdr="http://schemas.openxmlformats.org/drawingml/2006/chartDrawing">
    <cdr:from>
      <cdr:x>0.70382</cdr:x>
      <cdr:y>0.81363</cdr:y>
    </cdr:from>
    <cdr:to>
      <cdr:x>0.90764</cdr:x>
      <cdr:y>0.91784</cdr:y>
    </cdr:to>
    <cdr:sp macro="" textlink="">
      <cdr:nvSpPr>
        <cdr:cNvPr id="8" name="TextBox 2"/>
        <cdr:cNvSpPr txBox="1"/>
      </cdr:nvSpPr>
      <cdr:spPr>
        <a:xfrm xmlns:a="http://schemas.openxmlformats.org/drawingml/2006/main">
          <a:off x="4210050" y="1933575"/>
          <a:ext cx="1219200" cy="24764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i="1"/>
            <a:t>San Juan River</a:t>
          </a:r>
        </a:p>
      </cdr:txBody>
    </cdr:sp>
  </cdr:relSizeAnchor>
  <cdr:relSizeAnchor xmlns:cdr="http://schemas.openxmlformats.org/drawingml/2006/chartDrawing">
    <cdr:from>
      <cdr:x>0.16932</cdr:x>
      <cdr:y>0.81096</cdr:y>
    </cdr:from>
    <cdr:to>
      <cdr:x>0.37314</cdr:x>
      <cdr:y>0.91516</cdr:y>
    </cdr:to>
    <cdr:sp macro="" textlink="">
      <cdr:nvSpPr>
        <cdr:cNvPr id="9" name="TextBox 2"/>
        <cdr:cNvSpPr txBox="1"/>
      </cdr:nvSpPr>
      <cdr:spPr>
        <a:xfrm xmlns:a="http://schemas.openxmlformats.org/drawingml/2006/main">
          <a:off x="1012825" y="1927225"/>
          <a:ext cx="1219200" cy="24764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i="1"/>
            <a:t>Animas River </a:t>
          </a:r>
        </a:p>
      </cdr:txBody>
    </cdr:sp>
  </cdr:relSizeAnchor>
  <cdr:relSizeAnchor xmlns:cdr="http://schemas.openxmlformats.org/drawingml/2006/chartDrawing">
    <cdr:from>
      <cdr:x>0.32166</cdr:x>
      <cdr:y>0.87375</cdr:y>
    </cdr:from>
    <cdr:to>
      <cdr:x>0.51433</cdr:x>
      <cdr:y>0.87375</cdr:y>
    </cdr:to>
    <cdr:cxnSp macro="">
      <cdr:nvCxnSpPr>
        <cdr:cNvPr id="11" name="Straight Arrow Connector 10"/>
        <cdr:cNvCxnSpPr/>
      </cdr:nvCxnSpPr>
      <cdr:spPr>
        <a:xfrm xmlns:a="http://schemas.openxmlformats.org/drawingml/2006/main">
          <a:off x="1924049" y="2076450"/>
          <a:ext cx="1152525" cy="0"/>
        </a:xfrm>
        <a:prstGeom xmlns:a="http://schemas.openxmlformats.org/drawingml/2006/main" prst="straightConnector1">
          <a:avLst/>
        </a:prstGeom>
        <a:ln xmlns:a="http://schemas.openxmlformats.org/drawingml/2006/main">
          <a:solidFill>
            <a:schemeClr val="tx1">
              <a:lumMod val="65000"/>
              <a:lumOff val="35000"/>
            </a:schemeClr>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0.52601</cdr:x>
      <cdr:y>0.87776</cdr:y>
    </cdr:from>
    <cdr:to>
      <cdr:x>0.6879</cdr:x>
      <cdr:y>0.87909</cdr:y>
    </cdr:to>
    <cdr:cxnSp macro="">
      <cdr:nvCxnSpPr>
        <cdr:cNvPr id="12" name="Straight Arrow Connector 11"/>
        <cdr:cNvCxnSpPr/>
      </cdr:nvCxnSpPr>
      <cdr:spPr>
        <a:xfrm xmlns:a="http://schemas.openxmlformats.org/drawingml/2006/main" flipV="1">
          <a:off x="3146424" y="2085975"/>
          <a:ext cx="968375" cy="3176"/>
        </a:xfrm>
        <a:prstGeom xmlns:a="http://schemas.openxmlformats.org/drawingml/2006/main" prst="straightConnector1">
          <a:avLst/>
        </a:prstGeom>
        <a:ln xmlns:a="http://schemas.openxmlformats.org/drawingml/2006/main">
          <a:solidFill>
            <a:schemeClr val="tx1">
              <a:lumMod val="65000"/>
              <a:lumOff val="35000"/>
            </a:schemeClr>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0.51592</cdr:x>
      <cdr:y>0.82164</cdr:y>
    </cdr:from>
    <cdr:to>
      <cdr:x>0.51592</cdr:x>
      <cdr:y>0.91784</cdr:y>
    </cdr:to>
    <cdr:cxnSp macro="">
      <cdr:nvCxnSpPr>
        <cdr:cNvPr id="17" name="Straight Connector 16"/>
        <cdr:cNvCxnSpPr/>
      </cdr:nvCxnSpPr>
      <cdr:spPr>
        <a:xfrm xmlns:a="http://schemas.openxmlformats.org/drawingml/2006/main">
          <a:off x="3086099" y="1952625"/>
          <a:ext cx="0" cy="228600"/>
        </a:xfrm>
        <a:prstGeom xmlns:a="http://schemas.openxmlformats.org/drawingml/2006/main" prst="line">
          <a:avLst/>
        </a:prstGeom>
        <a:ln xmlns:a="http://schemas.openxmlformats.org/drawingml/2006/main" w="15875">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Priv/AnimasRiver/ARP_DATA/DATA%20FOR%20PUBLIC%20DISTRIBUTION/Mass%20Estimates%20_Empirical%20and%20WAS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s"/>
      <sheetName val="README"/>
      <sheetName val="Total Peak Conc"/>
    </sheetNames>
    <sheetDataSet>
      <sheetData sheetId="0" refreshError="1"/>
      <sheetData sheetId="1" refreshError="1"/>
      <sheetData sheetId="2">
        <row r="3">
          <cell r="C3" t="str">
            <v>Empirical Model</v>
          </cell>
        </row>
        <row r="5">
          <cell r="A5" t="str">
            <v>Cement Creek</v>
          </cell>
          <cell r="I5">
            <v>0</v>
          </cell>
          <cell r="J5">
            <v>699.13700000000244</v>
          </cell>
        </row>
        <row r="6">
          <cell r="A6" t="str">
            <v>Animas below  Silverton                  (RK 16.4)</v>
          </cell>
          <cell r="I6">
            <v>0</v>
          </cell>
          <cell r="J6">
            <v>40.003000000000611</v>
          </cell>
        </row>
        <row r="7">
          <cell r="A7" t="str">
            <v>Animas at Baker's Bridge                                               (RK 63.8)</v>
          </cell>
          <cell r="I7">
            <v>57.773099999999999</v>
          </cell>
          <cell r="J7">
            <v>65.08850000000001</v>
          </cell>
        </row>
        <row r="8">
          <cell r="A8" t="str">
            <v>Animas at Durango                                     (RK 94.2)</v>
          </cell>
          <cell r="I8">
            <v>6.4017200000000116</v>
          </cell>
          <cell r="J8">
            <v>10.69619999999999</v>
          </cell>
        </row>
        <row r="9">
          <cell r="A9" t="str">
            <v>Animas at NAR06                          (RK 131.5)</v>
          </cell>
          <cell r="I9">
            <v>9.6580710000000067</v>
          </cell>
          <cell r="J9">
            <v>10.415816</v>
          </cell>
        </row>
        <row r="10">
          <cell r="A10" t="str">
            <v>Animas at Aztec                              (RK 164.1)</v>
          </cell>
          <cell r="I10">
            <v>0.98160000000000025</v>
          </cell>
          <cell r="J10">
            <v>4.1335660000000018</v>
          </cell>
        </row>
        <row r="11">
          <cell r="A11" t="str">
            <v>Animas at Farmington                                    (RK 190.2)</v>
          </cell>
          <cell r="I11">
            <v>1.1115110000000001</v>
          </cell>
          <cell r="J11">
            <v>3.5530899999999974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9"/>
  <sheetViews>
    <sheetView tabSelected="1" workbookViewId="0">
      <selection activeCell="A23" sqref="A23"/>
    </sheetView>
  </sheetViews>
  <sheetFormatPr defaultRowHeight="15" x14ac:dyDescent="0.25"/>
  <cols>
    <col min="1" max="1" width="79.42578125" style="1" customWidth="1"/>
    <col min="2" max="2" width="27.42578125" customWidth="1"/>
    <col min="3" max="3" width="36.42578125" customWidth="1"/>
  </cols>
  <sheetData>
    <row r="1" spans="1:3" ht="18.75" x14ac:dyDescent="0.3">
      <c r="A1" s="132" t="s">
        <v>113</v>
      </c>
    </row>
    <row r="2" spans="1:3" ht="30" x14ac:dyDescent="0.25">
      <c r="A2" s="1" t="s">
        <v>114</v>
      </c>
    </row>
    <row r="3" spans="1:3" ht="38.25" customHeight="1" x14ac:dyDescent="0.25">
      <c r="A3" s="1" t="s">
        <v>115</v>
      </c>
    </row>
    <row r="4" spans="1:3" x14ac:dyDescent="0.25">
      <c r="A4" s="36" t="s">
        <v>116</v>
      </c>
    </row>
    <row r="10" spans="1:3" ht="30" x14ac:dyDescent="0.25">
      <c r="A10" s="76" t="s">
        <v>117</v>
      </c>
      <c r="B10" s="134" t="s">
        <v>118</v>
      </c>
      <c r="C10" s="134"/>
    </row>
    <row r="11" spans="1:3" x14ac:dyDescent="0.25">
      <c r="A11" s="77"/>
      <c r="B11" s="78" t="s">
        <v>119</v>
      </c>
      <c r="C11" s="78" t="s">
        <v>120</v>
      </c>
    </row>
    <row r="12" spans="1:3" ht="18.75" x14ac:dyDescent="0.3">
      <c r="A12" s="93" t="s">
        <v>135</v>
      </c>
      <c r="B12" s="130" t="s">
        <v>127</v>
      </c>
      <c r="C12" s="10" t="s">
        <v>134</v>
      </c>
    </row>
    <row r="13" spans="1:3" ht="15.75" x14ac:dyDescent="0.25">
      <c r="A13"/>
      <c r="B13" s="130" t="s">
        <v>129</v>
      </c>
      <c r="C13" s="10" t="s">
        <v>133</v>
      </c>
    </row>
    <row r="14" spans="1:3" ht="15.75" x14ac:dyDescent="0.25">
      <c r="A14"/>
      <c r="B14" s="130" t="s">
        <v>128</v>
      </c>
      <c r="C14" s="10" t="s">
        <v>134</v>
      </c>
    </row>
    <row r="15" spans="1:3" ht="30" x14ac:dyDescent="0.25">
      <c r="A15" s="1" t="s">
        <v>186</v>
      </c>
      <c r="B15" s="130" t="s">
        <v>131</v>
      </c>
      <c r="C15" s="10" t="s">
        <v>132</v>
      </c>
    </row>
    <row r="16" spans="1:3" ht="15.75" x14ac:dyDescent="0.25">
      <c r="B16" s="130"/>
      <c r="C16" s="10"/>
    </row>
    <row r="17" spans="1:3" ht="15.75" x14ac:dyDescent="0.25">
      <c r="A17" s="131" t="s">
        <v>144</v>
      </c>
      <c r="B17" s="130" t="s">
        <v>137</v>
      </c>
      <c r="C17" s="10" t="s">
        <v>132</v>
      </c>
    </row>
    <row r="18" spans="1:3" ht="15.75" x14ac:dyDescent="0.25">
      <c r="B18" s="130" t="s">
        <v>138</v>
      </c>
      <c r="C18" s="10" t="s">
        <v>132</v>
      </c>
    </row>
    <row r="19" spans="1:3" ht="15.75" x14ac:dyDescent="0.25">
      <c r="B19" s="130" t="s">
        <v>139</v>
      </c>
      <c r="C19" s="10" t="s">
        <v>132</v>
      </c>
    </row>
  </sheetData>
  <sheetProtection algorithmName="SHA-512" hashValue="7L/6BovyoFmqCNEEb4T/r/+kyjUmqNFxeIiAJC/qZGNXSyPFgO5ZzGLXENGG/Gy6dVdumUFB/cMXSHIziEqGCQ==" saltValue="8TTSeN5aORYQRxN70i5/wg==" spinCount="100000" sheet="1" scenarios="1"/>
  <mergeCells count="1">
    <mergeCell ref="B10:C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tint="-0.249977111117893"/>
  </sheetPr>
  <dimension ref="A1:P29"/>
  <sheetViews>
    <sheetView topLeftCell="C22" workbookViewId="0">
      <selection activeCell="A57" sqref="A57"/>
    </sheetView>
  </sheetViews>
  <sheetFormatPr defaultRowHeight="15" x14ac:dyDescent="0.25"/>
  <cols>
    <col min="1" max="1" width="48.7109375" customWidth="1"/>
    <col min="2" max="2" width="12.140625" customWidth="1"/>
    <col min="3" max="3" width="21.28515625" customWidth="1"/>
    <col min="4" max="4" width="14" customWidth="1"/>
    <col min="5" max="5" width="18.5703125" customWidth="1"/>
    <col min="6" max="6" width="16.140625" customWidth="1"/>
    <col min="7" max="7" width="18.5703125" customWidth="1"/>
    <col min="8" max="8" width="10" customWidth="1"/>
    <col min="9" max="14" width="14" customWidth="1"/>
    <col min="16" max="17" width="18.85546875" customWidth="1"/>
  </cols>
  <sheetData>
    <row r="1" spans="1:16" ht="21" x14ac:dyDescent="0.35">
      <c r="A1" s="17" t="s">
        <v>102</v>
      </c>
      <c r="G1" s="37"/>
      <c r="I1" s="135" t="s">
        <v>69</v>
      </c>
      <c r="J1" s="135"/>
    </row>
    <row r="2" spans="1:16" x14ac:dyDescent="0.25">
      <c r="A2" s="11"/>
      <c r="B2" s="11"/>
      <c r="C2" s="98" t="s">
        <v>144</v>
      </c>
      <c r="D2" s="25"/>
      <c r="E2" s="11"/>
      <c r="F2" s="11"/>
      <c r="G2" s="11"/>
      <c r="H2" s="11"/>
      <c r="I2" s="140" t="s">
        <v>123</v>
      </c>
      <c r="J2" s="140"/>
    </row>
    <row r="3" spans="1:16" ht="39" x14ac:dyDescent="0.25">
      <c r="A3" s="39" t="s">
        <v>46</v>
      </c>
      <c r="B3" s="30" t="s">
        <v>121</v>
      </c>
      <c r="C3" s="30" t="s">
        <v>126</v>
      </c>
      <c r="D3" s="81" t="s">
        <v>146</v>
      </c>
      <c r="E3" s="30" t="s">
        <v>122</v>
      </c>
      <c r="F3" s="30" t="s">
        <v>147</v>
      </c>
      <c r="G3" s="88" t="s">
        <v>71</v>
      </c>
      <c r="I3" s="83" t="s">
        <v>53</v>
      </c>
      <c r="J3" s="84" t="s">
        <v>57</v>
      </c>
    </row>
    <row r="4" spans="1:16" x14ac:dyDescent="0.25">
      <c r="A4" s="86" t="s">
        <v>72</v>
      </c>
      <c r="B4" s="13">
        <v>2</v>
      </c>
      <c r="C4" s="16">
        <v>12.54</v>
      </c>
      <c r="D4" s="66">
        <v>480726.26500755898</v>
      </c>
      <c r="E4" s="40">
        <v>12.5</v>
      </c>
      <c r="F4" s="66">
        <v>490403.70621938177</v>
      </c>
      <c r="G4" s="85">
        <f t="shared" ref="G4:G15" si="0">F4/D4</f>
        <v>1.0201308767925767</v>
      </c>
      <c r="I4" s="66">
        <v>490000</v>
      </c>
      <c r="J4" s="66">
        <v>481000</v>
      </c>
    </row>
    <row r="5" spans="1:16" x14ac:dyDescent="0.25">
      <c r="A5" s="86" t="s">
        <v>73</v>
      </c>
      <c r="B5" s="13">
        <v>5</v>
      </c>
      <c r="C5" s="16">
        <v>17.635999999999999</v>
      </c>
      <c r="D5" s="66">
        <v>430972.833378957</v>
      </c>
      <c r="E5" s="40">
        <v>16.399999999999999</v>
      </c>
      <c r="F5" s="66">
        <v>458940</v>
      </c>
      <c r="G5" s="85">
        <f t="shared" si="0"/>
        <v>1.0648931079988777</v>
      </c>
      <c r="I5" s="66">
        <v>459000</v>
      </c>
      <c r="J5" s="66">
        <v>431000</v>
      </c>
    </row>
    <row r="6" spans="1:16" x14ac:dyDescent="0.25">
      <c r="A6" s="86" t="s">
        <v>74</v>
      </c>
      <c r="B6" s="13">
        <v>29</v>
      </c>
      <c r="C6" s="16">
        <v>64.820000000000022</v>
      </c>
      <c r="D6" s="66">
        <v>218925</v>
      </c>
      <c r="E6" s="40">
        <v>64</v>
      </c>
      <c r="F6" s="66">
        <v>155395.5220243021</v>
      </c>
      <c r="G6" s="85">
        <f t="shared" si="0"/>
        <v>0.70981167991002447</v>
      </c>
      <c r="I6" s="66">
        <v>155000</v>
      </c>
      <c r="J6" s="66">
        <v>219000</v>
      </c>
    </row>
    <row r="7" spans="1:16" x14ac:dyDescent="0.25">
      <c r="A7" s="86" t="s">
        <v>75</v>
      </c>
      <c r="B7" s="13">
        <v>46</v>
      </c>
      <c r="C7" s="16">
        <v>95.863999999999919</v>
      </c>
      <c r="D7" s="66">
        <v>116027.61097229</v>
      </c>
      <c r="E7" s="40">
        <v>94.2</v>
      </c>
      <c r="F7" s="66">
        <v>79520</v>
      </c>
      <c r="G7" s="85">
        <f t="shared" si="0"/>
        <v>0.68535410954028142</v>
      </c>
      <c r="I7" s="66">
        <v>80000</v>
      </c>
      <c r="J7" s="66">
        <v>116000</v>
      </c>
    </row>
    <row r="8" spans="1:16" x14ac:dyDescent="0.25">
      <c r="A8" s="86" t="s">
        <v>76</v>
      </c>
      <c r="B8" s="13">
        <v>63</v>
      </c>
      <c r="C8" s="16">
        <v>132.72099999999986</v>
      </c>
      <c r="D8" s="66">
        <v>86292.431835859301</v>
      </c>
      <c r="E8" s="40">
        <v>132</v>
      </c>
      <c r="F8" s="66">
        <v>72827.750424658094</v>
      </c>
      <c r="G8" s="85">
        <f t="shared" si="0"/>
        <v>0.84396451548829932</v>
      </c>
      <c r="I8" s="66">
        <v>73000</v>
      </c>
      <c r="J8" s="66">
        <v>86000</v>
      </c>
    </row>
    <row r="9" spans="1:16" x14ac:dyDescent="0.25">
      <c r="A9" s="86" t="s">
        <v>77</v>
      </c>
      <c r="B9" s="13">
        <v>81</v>
      </c>
      <c r="C9" s="16">
        <v>168.42999999999986</v>
      </c>
      <c r="D9" s="66">
        <v>70167.4403147423</v>
      </c>
      <c r="E9" s="40">
        <v>164.1</v>
      </c>
      <c r="F9" s="66">
        <v>54657.302426979528</v>
      </c>
      <c r="G9" s="85">
        <f t="shared" si="0"/>
        <v>0.77895534142059808</v>
      </c>
      <c r="I9" s="66">
        <v>55000</v>
      </c>
      <c r="J9" s="66">
        <v>70000</v>
      </c>
    </row>
    <row r="10" spans="1:16" x14ac:dyDescent="0.25">
      <c r="A10" s="86" t="s">
        <v>78</v>
      </c>
      <c r="B10" s="13">
        <v>92</v>
      </c>
      <c r="C10" s="16">
        <v>189.4</v>
      </c>
      <c r="D10" s="66">
        <v>59909.545423731397</v>
      </c>
      <c r="E10" s="40">
        <v>190.2</v>
      </c>
      <c r="F10" s="66">
        <v>52907</v>
      </c>
      <c r="G10" s="85">
        <f t="shared" si="0"/>
        <v>0.88311469609386239</v>
      </c>
      <c r="I10" s="66">
        <v>53000</v>
      </c>
      <c r="J10" s="66">
        <v>60000</v>
      </c>
    </row>
    <row r="11" spans="1:16" x14ac:dyDescent="0.25">
      <c r="A11" s="87" t="s">
        <v>79</v>
      </c>
      <c r="B11" s="13">
        <v>122</v>
      </c>
      <c r="C11" s="16">
        <v>195.1209999999999</v>
      </c>
      <c r="D11" s="66">
        <v>54564.934611495497</v>
      </c>
      <c r="E11" s="40">
        <v>193</v>
      </c>
      <c r="F11" s="80">
        <v>41636</v>
      </c>
      <c r="G11" s="85">
        <f t="shared" si="0"/>
        <v>0.76305415366938445</v>
      </c>
      <c r="I11" s="66">
        <v>41600</v>
      </c>
      <c r="J11" s="66">
        <v>54600</v>
      </c>
    </row>
    <row r="12" spans="1:16" x14ac:dyDescent="0.25">
      <c r="A12" s="42" t="s">
        <v>80</v>
      </c>
      <c r="B12" s="13">
        <v>140</v>
      </c>
      <c r="C12" s="16">
        <v>245.69400000000007</v>
      </c>
      <c r="D12" s="66">
        <v>53857.934858420398</v>
      </c>
      <c r="E12" s="40">
        <v>246.3</v>
      </c>
      <c r="F12" s="66">
        <v>39993.580167455555</v>
      </c>
      <c r="G12" s="85">
        <f t="shared" si="0"/>
        <v>0.74257544914392082</v>
      </c>
      <c r="I12" s="66">
        <v>40000</v>
      </c>
      <c r="J12" s="66">
        <v>53900</v>
      </c>
    </row>
    <row r="13" spans="1:16" x14ac:dyDescent="0.25">
      <c r="A13" s="42" t="s">
        <v>81</v>
      </c>
      <c r="B13" s="13">
        <v>160</v>
      </c>
      <c r="C13" s="16">
        <v>299.76400000000035</v>
      </c>
      <c r="D13" s="66">
        <v>46118</v>
      </c>
      <c r="E13" s="40">
        <v>295.8</v>
      </c>
      <c r="F13" s="80">
        <v>26396</v>
      </c>
      <c r="G13" s="85">
        <f t="shared" si="0"/>
        <v>0.57235786460817906</v>
      </c>
      <c r="I13" s="66">
        <v>26400</v>
      </c>
      <c r="J13" s="66">
        <v>46100</v>
      </c>
    </row>
    <row r="14" spans="1:16" x14ac:dyDescent="0.25">
      <c r="A14" s="42" t="s">
        <v>82</v>
      </c>
      <c r="B14" s="13">
        <v>187</v>
      </c>
      <c r="C14" s="16">
        <v>379.08500000000083</v>
      </c>
      <c r="D14" s="66">
        <v>45408.557341537002</v>
      </c>
      <c r="E14" s="40">
        <v>377.1</v>
      </c>
      <c r="F14" s="66">
        <v>25783.836493721512</v>
      </c>
      <c r="G14" s="85">
        <f t="shared" si="0"/>
        <v>0.56781888708311856</v>
      </c>
      <c r="I14" s="66">
        <v>25800</v>
      </c>
      <c r="J14" s="66">
        <v>45400</v>
      </c>
    </row>
    <row r="15" spans="1:16" x14ac:dyDescent="0.25">
      <c r="A15" s="42" t="s">
        <v>83</v>
      </c>
      <c r="B15" s="13">
        <v>199</v>
      </c>
      <c r="C15" s="16">
        <v>423.00200000000069</v>
      </c>
      <c r="D15" s="66">
        <v>45043.981709399501</v>
      </c>
      <c r="E15" s="40">
        <v>421.3</v>
      </c>
      <c r="F15" s="66">
        <v>23757.218037160263</v>
      </c>
      <c r="G15" s="85">
        <f t="shared" si="0"/>
        <v>0.52742269079206983</v>
      </c>
      <c r="H15" s="103"/>
      <c r="I15" s="66">
        <v>23800</v>
      </c>
      <c r="J15" s="66">
        <v>45000</v>
      </c>
      <c r="K15" s="101"/>
    </row>
    <row r="16" spans="1:16" x14ac:dyDescent="0.25">
      <c r="A16" s="99"/>
      <c r="B16" s="110" t="s">
        <v>145</v>
      </c>
      <c r="C16" s="102"/>
      <c r="D16" s="100"/>
      <c r="E16" s="100"/>
      <c r="F16" s="100"/>
      <c r="G16" s="100"/>
      <c r="H16" s="44"/>
      <c r="I16" s="100"/>
      <c r="J16" s="100"/>
      <c r="K16" s="44"/>
      <c r="L16" s="7"/>
      <c r="M16" s="41"/>
      <c r="O16" s="7"/>
      <c r="P16" s="7"/>
    </row>
    <row r="17" spans="1:14" x14ac:dyDescent="0.25">
      <c r="A17" s="43"/>
      <c r="B17" s="43"/>
      <c r="C17" s="43"/>
      <c r="D17" s="44"/>
      <c r="E17" s="44"/>
      <c r="F17" s="44"/>
      <c r="G17" s="44"/>
      <c r="H17" s="44"/>
      <c r="I17" s="44"/>
      <c r="J17" s="44"/>
      <c r="K17" s="44"/>
      <c r="L17" s="44"/>
      <c r="M17" s="7"/>
      <c r="N17" s="41"/>
    </row>
    <row r="18" spans="1:14" x14ac:dyDescent="0.25">
      <c r="A18" s="11"/>
      <c r="B18" s="89" t="s">
        <v>140</v>
      </c>
      <c r="C18" s="139" t="s">
        <v>123</v>
      </c>
      <c r="D18" s="139"/>
      <c r="E18" s="139"/>
      <c r="F18" s="139"/>
      <c r="G18" s="139"/>
      <c r="H18" s="136" t="s">
        <v>143</v>
      </c>
      <c r="I18" s="136"/>
      <c r="J18" s="136"/>
      <c r="K18" s="136"/>
      <c r="L18" s="136"/>
      <c r="M18" s="136"/>
      <c r="N18" s="136"/>
    </row>
    <row r="19" spans="1:14" ht="24.75" x14ac:dyDescent="0.25">
      <c r="A19" s="45" t="s">
        <v>46</v>
      </c>
      <c r="B19" s="47" t="s">
        <v>125</v>
      </c>
      <c r="C19" s="46" t="s">
        <v>124</v>
      </c>
      <c r="D19" s="45" t="s">
        <v>84</v>
      </c>
      <c r="E19" s="45" t="s">
        <v>85</v>
      </c>
      <c r="F19" s="45" t="s">
        <v>86</v>
      </c>
      <c r="G19" s="45" t="s">
        <v>87</v>
      </c>
      <c r="H19" s="47" t="s">
        <v>88</v>
      </c>
      <c r="I19" s="46" t="s">
        <v>141</v>
      </c>
      <c r="J19" s="46" t="s">
        <v>89</v>
      </c>
      <c r="K19" s="46" t="s">
        <v>90</v>
      </c>
      <c r="L19" s="46" t="s">
        <v>91</v>
      </c>
      <c r="M19" s="46" t="s">
        <v>92</v>
      </c>
      <c r="N19" s="46" t="s">
        <v>93</v>
      </c>
    </row>
    <row r="20" spans="1:14" x14ac:dyDescent="0.25">
      <c r="A20" s="48" t="s">
        <v>94</v>
      </c>
      <c r="B20" s="48">
        <v>12.5</v>
      </c>
      <c r="C20" s="66">
        <f t="shared" ref="C20:C26" si="1">F4</f>
        <v>490403.70621938177</v>
      </c>
      <c r="D20" s="79">
        <v>358.36157806353094</v>
      </c>
      <c r="E20" s="79">
        <v>1615.0111257998271</v>
      </c>
      <c r="F20" s="79">
        <v>7658.3040753774621</v>
      </c>
      <c r="G20" s="79">
        <v>2059.3418313169441</v>
      </c>
      <c r="H20" s="49"/>
      <c r="I20" s="13"/>
      <c r="J20" s="13"/>
      <c r="K20" s="13"/>
      <c r="L20" s="13"/>
      <c r="M20" s="13"/>
      <c r="N20" s="13"/>
    </row>
    <row r="21" spans="1:14" x14ac:dyDescent="0.25">
      <c r="A21" s="48" t="s">
        <v>95</v>
      </c>
      <c r="B21" s="48">
        <v>16.399999999999999</v>
      </c>
      <c r="C21" s="66">
        <f t="shared" si="1"/>
        <v>458940</v>
      </c>
      <c r="D21" s="79">
        <v>338.98213824083422</v>
      </c>
      <c r="E21" s="79">
        <v>1521.3416870152703</v>
      </c>
      <c r="F21" s="79">
        <v>7625.3627670061633</v>
      </c>
      <c r="G21" s="79">
        <v>2246.6895568964951</v>
      </c>
      <c r="H21" s="50">
        <v>2.079672</v>
      </c>
      <c r="I21" s="15">
        <f t="shared" ref="I21:I27" si="2">+(B21-B20)*1000/$N21</f>
        <v>6584.8991041498011</v>
      </c>
      <c r="J21" s="51">
        <f t="shared" ref="J21:J27" si="3">+(C20-C21)/C20</f>
        <v>6.4158785548220354E-2</v>
      </c>
      <c r="K21" s="52">
        <f t="shared" ref="K21:K27" si="4">+J21*H21/I21</f>
        <v>2.0262911815087864E-5</v>
      </c>
      <c r="L21" s="53">
        <f t="shared" ref="L21:L26" si="5">+K21*86400</f>
        <v>1.7507155808235915</v>
      </c>
      <c r="M21" s="54">
        <f t="shared" ref="M21:M27" si="6">+SQRT(L21/(8.64*981/18/0.01*(2.7-1)))</f>
        <v>4.6765783561830282E-3</v>
      </c>
      <c r="N21" s="50">
        <v>0.59226420000000002</v>
      </c>
    </row>
    <row r="22" spans="1:14" x14ac:dyDescent="0.25">
      <c r="A22" s="48" t="s">
        <v>96</v>
      </c>
      <c r="B22" s="48">
        <v>64</v>
      </c>
      <c r="C22" s="66">
        <f t="shared" si="1"/>
        <v>155395.5220243021</v>
      </c>
      <c r="D22" s="79">
        <v>104.58981965339314</v>
      </c>
      <c r="E22" s="79">
        <v>463.19668541535077</v>
      </c>
      <c r="F22" s="79">
        <v>2241.2800191112824</v>
      </c>
      <c r="G22" s="79">
        <v>2414.4068301165698</v>
      </c>
      <c r="H22" s="50">
        <v>2.8186352000000001</v>
      </c>
      <c r="I22" s="15">
        <f t="shared" si="2"/>
        <v>54087.024659138115</v>
      </c>
      <c r="J22" s="51">
        <f t="shared" si="3"/>
        <v>0.66140340344205761</v>
      </c>
      <c r="K22" s="52">
        <f t="shared" si="4"/>
        <v>3.4467692133008005E-5</v>
      </c>
      <c r="L22" s="53">
        <f t="shared" si="5"/>
        <v>2.9780086002918917</v>
      </c>
      <c r="M22" s="54">
        <f t="shared" si="6"/>
        <v>6.099347689504298E-3</v>
      </c>
      <c r="N22" s="50">
        <v>0.88006320000000005</v>
      </c>
    </row>
    <row r="23" spans="1:14" x14ac:dyDescent="0.25">
      <c r="A23" s="48" t="s">
        <v>97</v>
      </c>
      <c r="B23" s="48">
        <v>94.2</v>
      </c>
      <c r="C23" s="66">
        <f t="shared" si="1"/>
        <v>79520</v>
      </c>
      <c r="D23" s="79">
        <v>46.287106217499691</v>
      </c>
      <c r="E23" s="79">
        <v>246.23636876042485</v>
      </c>
      <c r="F23" s="79">
        <v>800.7747323298654</v>
      </c>
      <c r="G23" s="79">
        <v>614.35879462362607</v>
      </c>
      <c r="H23" s="50">
        <v>3.4592111000000001</v>
      </c>
      <c r="I23" s="15">
        <f t="shared" si="2"/>
        <v>68620.980060288319</v>
      </c>
      <c r="J23" s="51">
        <f t="shared" si="3"/>
        <v>0.48827354247978927</v>
      </c>
      <c r="K23" s="52">
        <f t="shared" si="4"/>
        <v>2.4614064918607516E-5</v>
      </c>
      <c r="L23" s="53">
        <f t="shared" si="5"/>
        <v>2.1266552089676893</v>
      </c>
      <c r="M23" s="54">
        <f t="shared" si="6"/>
        <v>5.1542912942977234E-3</v>
      </c>
      <c r="N23" s="50">
        <v>0.44009863999999999</v>
      </c>
    </row>
    <row r="24" spans="1:14" x14ac:dyDescent="0.25">
      <c r="A24" s="48" t="s">
        <v>98</v>
      </c>
      <c r="B24" s="48">
        <v>132</v>
      </c>
      <c r="C24" s="66">
        <f t="shared" si="1"/>
        <v>72827.750424658094</v>
      </c>
      <c r="D24" s="79">
        <v>43.243209239617208</v>
      </c>
      <c r="E24" s="79">
        <v>186.73612829330517</v>
      </c>
      <c r="F24" s="79">
        <v>885.672968463541</v>
      </c>
      <c r="G24" s="79">
        <v>577.08158346402558</v>
      </c>
      <c r="H24" s="50">
        <v>2.4519413999999999</v>
      </c>
      <c r="I24" s="15">
        <f t="shared" si="2"/>
        <v>48630.014653458464</v>
      </c>
      <c r="J24" s="51">
        <f t="shared" si="3"/>
        <v>8.4158068100376085E-2</v>
      </c>
      <c r="K24" s="52">
        <f t="shared" si="4"/>
        <v>4.2432775887443879E-6</v>
      </c>
      <c r="L24" s="53">
        <f t="shared" si="5"/>
        <v>0.36661918366751511</v>
      </c>
      <c r="M24" s="54">
        <f t="shared" si="6"/>
        <v>2.1400701525146728E-3</v>
      </c>
      <c r="N24" s="50">
        <v>0.77729773000000002</v>
      </c>
    </row>
    <row r="25" spans="1:14" x14ac:dyDescent="0.25">
      <c r="A25" s="48" t="s">
        <v>99</v>
      </c>
      <c r="B25" s="48">
        <v>164.1</v>
      </c>
      <c r="C25" s="66">
        <f t="shared" si="1"/>
        <v>54657.302426979528</v>
      </c>
      <c r="D25" s="79">
        <v>29.86206877313565</v>
      </c>
      <c r="E25" s="79">
        <v>130.28744234146578</v>
      </c>
      <c r="F25" s="79">
        <v>622.67933848887174</v>
      </c>
      <c r="G25" s="79">
        <v>518.47286309655283</v>
      </c>
      <c r="H25" s="50">
        <v>2.4314239999999998</v>
      </c>
      <c r="I25" s="15">
        <f t="shared" si="2"/>
        <v>37526.246452980595</v>
      </c>
      <c r="J25" s="51">
        <f t="shared" si="3"/>
        <v>0.24949896010417474</v>
      </c>
      <c r="K25" s="52">
        <f t="shared" si="4"/>
        <v>1.6165692466269819E-5</v>
      </c>
      <c r="L25" s="53">
        <f t="shared" si="5"/>
        <v>1.3967158290857125</v>
      </c>
      <c r="M25" s="54">
        <f t="shared" si="6"/>
        <v>4.1770958838596431E-3</v>
      </c>
      <c r="N25" s="50">
        <v>0.85540130000000003</v>
      </c>
    </row>
    <row r="26" spans="1:14" x14ac:dyDescent="0.25">
      <c r="A26" s="48" t="s">
        <v>100</v>
      </c>
      <c r="B26" s="48">
        <v>190.2</v>
      </c>
      <c r="C26" s="66">
        <f t="shared" si="1"/>
        <v>52907</v>
      </c>
      <c r="D26" s="79">
        <v>29.558380746276701</v>
      </c>
      <c r="E26" s="79">
        <v>134.91782555737737</v>
      </c>
      <c r="F26" s="79">
        <v>573.35046712247492</v>
      </c>
      <c r="G26" s="79">
        <v>535.80144349790226</v>
      </c>
      <c r="H26" s="50">
        <v>2.6178862999999999</v>
      </c>
      <c r="I26" s="15">
        <f t="shared" si="2"/>
        <v>30544.549635244239</v>
      </c>
      <c r="J26" s="51">
        <f t="shared" si="3"/>
        <v>3.202321280524003E-2</v>
      </c>
      <c r="K26" s="52">
        <f t="shared" si="4"/>
        <v>2.7446183062424484E-6</v>
      </c>
      <c r="L26" s="53">
        <f t="shared" si="5"/>
        <v>0.23713502165934755</v>
      </c>
      <c r="M26" s="54">
        <f t="shared" si="6"/>
        <v>1.721148196132963E-3</v>
      </c>
      <c r="N26" s="50">
        <v>0.85448959999999996</v>
      </c>
    </row>
    <row r="27" spans="1:14" x14ac:dyDescent="0.25">
      <c r="A27" s="13"/>
      <c r="B27" s="55">
        <v>200</v>
      </c>
      <c r="C27" s="13"/>
      <c r="D27" s="137"/>
      <c r="E27" s="137"/>
      <c r="F27" s="13"/>
      <c r="G27" s="13"/>
      <c r="H27" s="56">
        <v>3.3950459999999998</v>
      </c>
      <c r="I27" s="57">
        <f t="shared" si="2"/>
        <v>9249.2514712916545</v>
      </c>
      <c r="J27" s="58">
        <f t="shared" si="3"/>
        <v>1</v>
      </c>
      <c r="K27" s="59">
        <f t="shared" si="4"/>
        <v>3.6706170337542817E-4</v>
      </c>
      <c r="L27" s="60">
        <v>0.08</v>
      </c>
      <c r="M27" s="61">
        <f t="shared" si="6"/>
        <v>9.9969014407556281E-4</v>
      </c>
      <c r="N27" s="56">
        <v>1.0595452000000001</v>
      </c>
    </row>
    <row r="28" spans="1:14" x14ac:dyDescent="0.25">
      <c r="A28" s="62"/>
      <c r="B28" s="63"/>
      <c r="C28" s="62"/>
      <c r="D28" s="64"/>
      <c r="E28" s="64"/>
      <c r="J28" s="138" t="s">
        <v>101</v>
      </c>
      <c r="K28" s="138"/>
      <c r="L28" s="138"/>
      <c r="M28" s="138"/>
    </row>
    <row r="29" spans="1:14" ht="18.75" x14ac:dyDescent="0.25">
      <c r="A29" s="90" t="s">
        <v>127</v>
      </c>
      <c r="G29" s="90" t="s">
        <v>128</v>
      </c>
    </row>
  </sheetData>
  <sheetProtection algorithmName="SHA-512" hashValue="Zf0FsjgrZ36AmnQ+5lac1uJYJnOmGXLcQiwwuJRzY5X8DnePQvk3B/tis2QUm/ncLYgAaH5li5VRghay4rAdcg==" saltValue="4ILuZ0arPgiQo13hHyfgYA==" spinCount="100000" sheet="1" scenarios="1"/>
  <mergeCells count="6">
    <mergeCell ref="I1:J1"/>
    <mergeCell ref="H18:N18"/>
    <mergeCell ref="D27:E27"/>
    <mergeCell ref="J28:M28"/>
    <mergeCell ref="C18:G18"/>
    <mergeCell ref="I2:J2"/>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5" tint="-0.249977111117893"/>
  </sheetPr>
  <dimension ref="A1:AE213"/>
  <sheetViews>
    <sheetView workbookViewId="0">
      <selection activeCell="J14" sqref="J14"/>
    </sheetView>
  </sheetViews>
  <sheetFormatPr defaultRowHeight="15" x14ac:dyDescent="0.25"/>
  <cols>
    <col min="1" max="1" width="10" style="3" customWidth="1"/>
    <col min="2" max="3" width="13" style="3" customWidth="1"/>
    <col min="4" max="4" width="12.28515625" style="3" customWidth="1"/>
    <col min="5" max="5" width="9.5703125" bestFit="1" customWidth="1"/>
    <col min="6" max="6" width="33.7109375" customWidth="1"/>
    <col min="7" max="7" width="19.42578125" customWidth="1"/>
    <col min="9" max="9" width="13.28515625" bestFit="1" customWidth="1"/>
    <col min="10" max="10" width="11.5703125" bestFit="1" customWidth="1"/>
    <col min="11" max="11" width="10.5703125" bestFit="1" customWidth="1"/>
    <col min="12" max="12" width="9.85546875" customWidth="1"/>
    <col min="13" max="13" width="10.5703125" customWidth="1"/>
    <col min="14" max="14" width="13" customWidth="1"/>
    <col min="15" max="15" width="9.5703125" bestFit="1" customWidth="1"/>
    <col min="16" max="16" width="10.5703125" bestFit="1" customWidth="1"/>
    <col min="17" max="17" width="12.140625" customWidth="1"/>
    <col min="18" max="18" width="14.5703125" customWidth="1"/>
    <col min="19" max="19" width="11" customWidth="1"/>
    <col min="23" max="23" width="11" customWidth="1"/>
    <col min="24" max="24" width="10.5703125" customWidth="1"/>
  </cols>
  <sheetData>
    <row r="1" spans="1:31" ht="21" x14ac:dyDescent="0.35">
      <c r="A1" s="28" t="s">
        <v>68</v>
      </c>
      <c r="E1" s="21"/>
      <c r="I1" s="141" t="s">
        <v>112</v>
      </c>
      <c r="J1" s="141"/>
      <c r="K1" s="141"/>
      <c r="L1" s="141"/>
      <c r="M1" s="142" t="s">
        <v>153</v>
      </c>
      <c r="N1" s="142"/>
      <c r="O1" s="142"/>
      <c r="P1" s="142"/>
    </row>
    <row r="2" spans="1:31" s="2" customFormat="1" ht="64.5" x14ac:dyDescent="0.25">
      <c r="A2" s="29" t="s">
        <v>0</v>
      </c>
      <c r="B2" s="29" t="s">
        <v>142</v>
      </c>
      <c r="C2" s="29" t="s">
        <v>148</v>
      </c>
      <c r="D2" s="29" t="s">
        <v>151</v>
      </c>
      <c r="E2" s="30" t="s">
        <v>149</v>
      </c>
      <c r="F2" s="2" t="s">
        <v>17</v>
      </c>
      <c r="H2" s="75" t="s">
        <v>152</v>
      </c>
      <c r="I2" s="75" t="s">
        <v>14</v>
      </c>
      <c r="J2" s="75" t="s">
        <v>155</v>
      </c>
      <c r="K2" s="75" t="s">
        <v>42</v>
      </c>
      <c r="L2" s="75" t="s">
        <v>156</v>
      </c>
      <c r="M2" s="75" t="s">
        <v>16</v>
      </c>
      <c r="N2" s="75" t="s">
        <v>154</v>
      </c>
      <c r="O2" s="30" t="s">
        <v>44</v>
      </c>
      <c r="P2" s="30" t="s">
        <v>156</v>
      </c>
      <c r="Q2"/>
      <c r="R2"/>
      <c r="S2"/>
      <c r="T2"/>
      <c r="U2"/>
      <c r="V2" s="18"/>
      <c r="W2"/>
      <c r="X2"/>
      <c r="Z2"/>
      <c r="AA2"/>
      <c r="AB2"/>
      <c r="AC2"/>
      <c r="AD2"/>
      <c r="AE2"/>
    </row>
    <row r="3" spans="1:31" x14ac:dyDescent="0.25">
      <c r="A3" s="11">
        <v>2</v>
      </c>
      <c r="B3" s="23">
        <v>12.737</v>
      </c>
      <c r="C3" s="24">
        <f>ROUND(B3,0)</f>
        <v>13</v>
      </c>
      <c r="D3" s="12">
        <v>480726.26500755898</v>
      </c>
      <c r="E3" s="34">
        <v>490400</v>
      </c>
      <c r="F3" s="5" t="s">
        <v>1</v>
      </c>
      <c r="G3" s="5"/>
      <c r="H3" s="6">
        <v>0</v>
      </c>
      <c r="I3" s="70"/>
      <c r="J3" s="70">
        <v>2776.7138029591783</v>
      </c>
      <c r="K3" s="71">
        <v>691.54226695917987</v>
      </c>
      <c r="L3" s="70"/>
      <c r="M3" s="70"/>
      <c r="N3" s="70">
        <v>2798.1646013999984</v>
      </c>
      <c r="O3" s="70">
        <v>696.88460139999995</v>
      </c>
      <c r="P3" s="70"/>
    </row>
    <row r="4" spans="1:31" x14ac:dyDescent="0.25">
      <c r="A4" s="11">
        <v>3</v>
      </c>
      <c r="B4" s="23">
        <v>14.370000000000001</v>
      </c>
      <c r="C4" s="24">
        <f t="shared" ref="C4:C67" si="0">ROUND(B4,0)</f>
        <v>14</v>
      </c>
      <c r="D4" s="12">
        <v>458197.755377147</v>
      </c>
      <c r="E4" s="34"/>
      <c r="F4" s="5" t="s">
        <v>2</v>
      </c>
      <c r="G4" s="5"/>
      <c r="H4" s="5">
        <v>12.5</v>
      </c>
      <c r="I4" s="72">
        <v>550060.01952946943</v>
      </c>
      <c r="J4" s="70">
        <v>490403.70621938177</v>
      </c>
      <c r="K4" s="71">
        <v>16186.35869007799</v>
      </c>
      <c r="L4" s="70">
        <v>49732.63289600757</v>
      </c>
      <c r="M4" s="70">
        <v>48942.219127019525</v>
      </c>
      <c r="N4" s="70">
        <v>15391.449543531586</v>
      </c>
      <c r="O4" s="70">
        <v>5264.8604158308626</v>
      </c>
      <c r="P4" s="70">
        <v>23350.726863487969</v>
      </c>
    </row>
    <row r="5" spans="1:31" x14ac:dyDescent="0.25">
      <c r="A5" s="11">
        <v>4</v>
      </c>
      <c r="B5" s="23">
        <v>16.003</v>
      </c>
      <c r="C5" s="24">
        <f t="shared" si="0"/>
        <v>16</v>
      </c>
      <c r="D5" s="12">
        <v>443138.337748194</v>
      </c>
      <c r="E5" s="34">
        <v>457100</v>
      </c>
      <c r="F5" s="5" t="s">
        <v>3</v>
      </c>
      <c r="G5" s="5"/>
      <c r="H5" s="6">
        <v>16.399999999999999</v>
      </c>
      <c r="I5" s="73">
        <v>525905.51563292544</v>
      </c>
      <c r="J5" s="73">
        <v>457123.83903393196</v>
      </c>
      <c r="K5" s="74">
        <v>16701.652054272134</v>
      </c>
      <c r="L5" s="73">
        <v>49181.276529095048</v>
      </c>
      <c r="M5" s="73">
        <v>56706</v>
      </c>
      <c r="N5" s="73">
        <v>17767.801399023323</v>
      </c>
      <c r="O5" s="73">
        <v>6938.1556010067134</v>
      </c>
      <c r="P5" s="73">
        <v>23138.801197402918</v>
      </c>
    </row>
    <row r="6" spans="1:31" x14ac:dyDescent="0.25">
      <c r="A6" s="11">
        <v>5</v>
      </c>
      <c r="B6" s="23">
        <v>17.635999999999999</v>
      </c>
      <c r="C6" s="24">
        <f t="shared" si="0"/>
        <v>18</v>
      </c>
      <c r="D6" s="12">
        <v>430972.833378957</v>
      </c>
      <c r="E6" s="34"/>
      <c r="F6" s="5" t="s">
        <v>4</v>
      </c>
      <c r="G6" s="5"/>
      <c r="H6" s="6">
        <v>64</v>
      </c>
      <c r="I6" s="70">
        <v>306322.1134930863</v>
      </c>
      <c r="J6" s="70">
        <v>155395.5220243021</v>
      </c>
      <c r="K6" s="71">
        <v>7074.9001555482937</v>
      </c>
      <c r="L6" s="70">
        <v>49306.318537896899</v>
      </c>
      <c r="M6" s="70">
        <v>119186.40633108534</v>
      </c>
      <c r="N6" s="70">
        <v>2010.3329015283346</v>
      </c>
      <c r="O6" s="70">
        <v>1490.7456803516102</v>
      </c>
      <c r="P6" s="70">
        <v>21964.687649735031</v>
      </c>
    </row>
    <row r="7" spans="1:31" x14ac:dyDescent="0.25">
      <c r="A7" s="11">
        <v>6</v>
      </c>
      <c r="B7" s="23">
        <v>19.602</v>
      </c>
      <c r="C7" s="24">
        <f t="shared" si="0"/>
        <v>20</v>
      </c>
      <c r="D7" s="12">
        <v>418727.78930712602</v>
      </c>
      <c r="E7" s="34"/>
      <c r="F7" s="5" t="s">
        <v>5</v>
      </c>
      <c r="G7" s="5" t="s">
        <v>24</v>
      </c>
      <c r="H7" s="6">
        <v>94.2</v>
      </c>
      <c r="I7" s="70">
        <v>302560.75473996194</v>
      </c>
      <c r="J7" s="70">
        <v>79760.457837487076</v>
      </c>
      <c r="K7" s="71">
        <v>2942.3532029622979</v>
      </c>
      <c r="L7" s="70">
        <v>49063.733637834994</v>
      </c>
      <c r="M7" s="70">
        <v>190408.05925114805</v>
      </c>
      <c r="N7" s="70">
        <v>896.32218636667949</v>
      </c>
      <c r="O7" s="70">
        <v>707.90392225968867</v>
      </c>
      <c r="P7" s="70">
        <v>22898.87098602462</v>
      </c>
    </row>
    <row r="8" spans="1:31" x14ac:dyDescent="0.25">
      <c r="A8" s="11">
        <v>7</v>
      </c>
      <c r="B8" s="23">
        <v>21.568000000000001</v>
      </c>
      <c r="C8" s="24">
        <f t="shared" si="0"/>
        <v>22</v>
      </c>
      <c r="D8" s="12">
        <v>406818.333657971</v>
      </c>
      <c r="E8" s="34"/>
      <c r="F8" s="5" t="s">
        <v>6</v>
      </c>
      <c r="G8" s="5"/>
      <c r="H8" s="6">
        <v>132</v>
      </c>
      <c r="I8" s="70">
        <v>356656.73857478815</v>
      </c>
      <c r="J8" s="70">
        <v>72827.750424658094</v>
      </c>
      <c r="K8" s="71">
        <v>2724.2215159265575</v>
      </c>
      <c r="L8" s="70">
        <v>48673.386710129998</v>
      </c>
      <c r="M8" s="70">
        <v>268666.90281205013</v>
      </c>
      <c r="N8" s="70">
        <v>1031.1873018473455</v>
      </c>
      <c r="O8" s="70">
        <v>433.93126793235939</v>
      </c>
      <c r="P8" s="70">
        <v>21158.653539264025</v>
      </c>
    </row>
    <row r="9" spans="1:31" x14ac:dyDescent="0.25">
      <c r="A9" s="11">
        <v>8</v>
      </c>
      <c r="B9" s="23">
        <v>23.534000000000002</v>
      </c>
      <c r="C9" s="24">
        <f t="shared" si="0"/>
        <v>24</v>
      </c>
      <c r="D9" s="12">
        <v>395230.35846218502</v>
      </c>
      <c r="E9" s="34"/>
      <c r="F9" s="5" t="s">
        <v>7</v>
      </c>
      <c r="G9" s="5" t="s">
        <v>26</v>
      </c>
      <c r="H9" s="6">
        <v>164.1</v>
      </c>
      <c r="I9" s="70">
        <v>375140.16562979791</v>
      </c>
      <c r="J9" s="70">
        <v>54657.302426979528</v>
      </c>
      <c r="K9" s="71">
        <v>2527.3514141290766</v>
      </c>
      <c r="L9" s="70">
        <v>49388.055193218483</v>
      </c>
      <c r="M9" s="70">
        <v>386981.08942695847</v>
      </c>
      <c r="N9" s="70">
        <v>533.83484387193766</v>
      </c>
      <c r="O9" s="70">
        <v>338.2505822070936</v>
      </c>
      <c r="P9" s="70">
        <v>21204.46946308613</v>
      </c>
    </row>
    <row r="10" spans="1:31" x14ac:dyDescent="0.25">
      <c r="A10" s="11">
        <v>9</v>
      </c>
      <c r="B10" s="23">
        <v>25.5</v>
      </c>
      <c r="C10" s="24">
        <f t="shared" si="0"/>
        <v>26</v>
      </c>
      <c r="D10" s="12">
        <v>383943.28623675503</v>
      </c>
      <c r="E10" s="34"/>
      <c r="F10" s="5" t="s">
        <v>8</v>
      </c>
      <c r="G10" s="5" t="s">
        <v>25</v>
      </c>
      <c r="H10" s="6">
        <v>190</v>
      </c>
      <c r="I10" s="70">
        <v>473000.26945519767</v>
      </c>
      <c r="J10" s="70">
        <v>52906.593919724452</v>
      </c>
      <c r="K10" s="71">
        <v>2632.3486593089974</v>
      </c>
      <c r="L10" s="70">
        <v>48767.465684006878</v>
      </c>
      <c r="M10" s="70">
        <v>383974.98112635675</v>
      </c>
      <c r="N10" s="70">
        <v>708.05298383660943</v>
      </c>
      <c r="O10" s="70">
        <v>481.13186584461459</v>
      </c>
      <c r="P10" s="70">
        <v>15958.020840010478</v>
      </c>
    </row>
    <row r="11" spans="1:31" x14ac:dyDescent="0.25">
      <c r="A11" s="11">
        <v>10</v>
      </c>
      <c r="B11" s="23">
        <v>27.466000000000005</v>
      </c>
      <c r="C11" s="24">
        <f t="shared" si="0"/>
        <v>27</v>
      </c>
      <c r="D11" s="12">
        <v>372942.47838687</v>
      </c>
      <c r="E11" s="34"/>
      <c r="F11" s="5" t="s">
        <v>9</v>
      </c>
      <c r="G11" s="5"/>
      <c r="H11" s="6">
        <v>193</v>
      </c>
      <c r="I11" s="70">
        <v>516321.42842866672</v>
      </c>
      <c r="J11" s="70">
        <v>41635.811703347499</v>
      </c>
      <c r="K11" s="70">
        <v>5290.4344743906649</v>
      </c>
      <c r="L11" s="70"/>
      <c r="M11" s="70">
        <v>248950.48172967197</v>
      </c>
      <c r="N11" s="70">
        <v>1331.4139616720151</v>
      </c>
      <c r="O11" s="70">
        <v>302.79164038401632</v>
      </c>
      <c r="P11" s="70">
        <v>6367.4121600000026</v>
      </c>
    </row>
    <row r="12" spans="1:31" x14ac:dyDescent="0.25">
      <c r="A12" s="11">
        <v>11</v>
      </c>
      <c r="B12" s="23">
        <v>29.432000000000006</v>
      </c>
      <c r="C12" s="24">
        <f t="shared" si="0"/>
        <v>29</v>
      </c>
      <c r="D12" s="12">
        <v>363850.27096291498</v>
      </c>
      <c r="E12" s="34"/>
      <c r="F12" s="5" t="s">
        <v>10</v>
      </c>
      <c r="G12" s="5"/>
      <c r="H12" s="6">
        <v>246.3</v>
      </c>
      <c r="I12" s="70">
        <v>1117712.7583574029</v>
      </c>
      <c r="J12" s="70">
        <v>39993.580167455555</v>
      </c>
      <c r="K12" s="70">
        <v>13467.773528028418</v>
      </c>
      <c r="L12" s="70"/>
      <c r="M12" s="70">
        <v>6287.2009080789539</v>
      </c>
      <c r="N12" s="70">
        <v>153.99985544736839</v>
      </c>
      <c r="O12" s="70">
        <v>8.5770554473684246</v>
      </c>
      <c r="P12" s="70">
        <v>108</v>
      </c>
    </row>
    <row r="13" spans="1:31" x14ac:dyDescent="0.25">
      <c r="A13" s="11">
        <v>12</v>
      </c>
      <c r="B13" s="23">
        <v>31.398000000000007</v>
      </c>
      <c r="C13" s="24">
        <f t="shared" si="0"/>
        <v>31</v>
      </c>
      <c r="D13" s="12">
        <v>354959.84995252499</v>
      </c>
      <c r="E13" s="34"/>
      <c r="F13" s="5" t="s">
        <v>11</v>
      </c>
      <c r="G13" s="5" t="s">
        <v>27</v>
      </c>
      <c r="H13" s="6">
        <v>295.8</v>
      </c>
      <c r="I13" s="70">
        <v>894270.44119872386</v>
      </c>
      <c r="J13" s="70">
        <v>26680.583319832494</v>
      </c>
      <c r="K13" s="70">
        <v>8992.5491436056782</v>
      </c>
      <c r="L13" s="70"/>
      <c r="M13" s="70">
        <v>387224.05357763427</v>
      </c>
      <c r="N13" s="70">
        <v>3257.8724048671343</v>
      </c>
      <c r="O13" s="70">
        <v>1371.82310884663</v>
      </c>
      <c r="P13" s="70">
        <v>8902.9584000000032</v>
      </c>
    </row>
    <row r="14" spans="1:31" x14ac:dyDescent="0.25">
      <c r="A14" s="11">
        <v>13</v>
      </c>
      <c r="B14" s="23">
        <v>33.364000000000004</v>
      </c>
      <c r="C14" s="24">
        <f t="shared" si="0"/>
        <v>33</v>
      </c>
      <c r="D14" s="12">
        <v>347405.712846604</v>
      </c>
      <c r="E14" s="34"/>
      <c r="F14" s="5" t="s">
        <v>12</v>
      </c>
      <c r="G14" s="5"/>
      <c r="H14" s="6">
        <v>377.1</v>
      </c>
      <c r="I14" s="70">
        <v>1114281.4353722287</v>
      </c>
      <c r="J14" s="70">
        <v>25783.836493721512</v>
      </c>
      <c r="K14" s="70">
        <v>13834.404657717734</v>
      </c>
      <c r="L14" s="70"/>
      <c r="M14" s="70">
        <v>432787.91558895475</v>
      </c>
      <c r="N14" s="70">
        <v>3264.8197917853367</v>
      </c>
      <c r="O14" s="70">
        <v>1097.4570568625047</v>
      </c>
      <c r="P14" s="70">
        <v>7099.3000800000018</v>
      </c>
    </row>
    <row r="15" spans="1:31" x14ac:dyDescent="0.25">
      <c r="A15" s="11">
        <v>14</v>
      </c>
      <c r="B15" s="23">
        <v>35.330000000000005</v>
      </c>
      <c r="C15" s="24">
        <f t="shared" si="0"/>
        <v>35</v>
      </c>
      <c r="D15" s="12">
        <v>340000.658392791</v>
      </c>
      <c r="E15" s="34"/>
      <c r="F15" s="5" t="s">
        <v>13</v>
      </c>
      <c r="G15" s="5" t="s">
        <v>28</v>
      </c>
      <c r="H15" s="6">
        <v>421.3</v>
      </c>
      <c r="I15" s="70">
        <v>1775680.5994587985</v>
      </c>
      <c r="J15" s="70">
        <v>23757.218037160263</v>
      </c>
      <c r="K15" s="70">
        <v>17778.290722939837</v>
      </c>
      <c r="L15" s="70"/>
      <c r="M15" s="70">
        <v>414829.27287258476</v>
      </c>
      <c r="N15" s="70">
        <v>5519.4954255571265</v>
      </c>
      <c r="O15" s="70">
        <v>1227.9031635083143</v>
      </c>
      <c r="P15" s="70">
        <v>6483.7648800000006</v>
      </c>
    </row>
    <row r="16" spans="1:31" x14ac:dyDescent="0.25">
      <c r="A16" s="11">
        <v>15</v>
      </c>
      <c r="B16" s="23">
        <v>37.296000000000006</v>
      </c>
      <c r="C16" s="24">
        <f t="shared" si="0"/>
        <v>37</v>
      </c>
      <c r="D16" s="12">
        <v>332740.23741517199</v>
      </c>
      <c r="E16" s="34"/>
      <c r="F16" s="5" t="s">
        <v>23</v>
      </c>
      <c r="G16" s="5" t="s">
        <v>22</v>
      </c>
      <c r="H16" s="5">
        <v>548</v>
      </c>
      <c r="I16" s="108"/>
      <c r="J16" s="109">
        <v>17000</v>
      </c>
      <c r="K16" s="108"/>
      <c r="L16" s="108"/>
      <c r="M16" s="108"/>
      <c r="N16" s="108"/>
      <c r="O16" s="108"/>
      <c r="P16" s="108"/>
    </row>
    <row r="17" spans="1:6" x14ac:dyDescent="0.25">
      <c r="A17" s="11">
        <v>16</v>
      </c>
      <c r="B17" s="23">
        <v>39.262000000000008</v>
      </c>
      <c r="C17" s="24">
        <f t="shared" si="0"/>
        <v>39</v>
      </c>
      <c r="D17" s="12">
        <v>325623.59414878802</v>
      </c>
      <c r="E17" s="34"/>
    </row>
    <row r="18" spans="1:6" x14ac:dyDescent="0.25">
      <c r="A18" s="11">
        <v>17</v>
      </c>
      <c r="B18" s="23">
        <v>41.228000000000009</v>
      </c>
      <c r="C18" s="24">
        <f t="shared" si="0"/>
        <v>41</v>
      </c>
      <c r="D18" s="12">
        <v>314576.74273795501</v>
      </c>
      <c r="E18" s="34"/>
      <c r="F18" s="107" t="s">
        <v>150</v>
      </c>
    </row>
    <row r="19" spans="1:6" x14ac:dyDescent="0.25">
      <c r="A19" s="11">
        <v>18</v>
      </c>
      <c r="B19" s="23">
        <v>43.19400000000001</v>
      </c>
      <c r="C19" s="24">
        <f t="shared" si="0"/>
        <v>43</v>
      </c>
      <c r="D19" s="12">
        <v>303890.57688199199</v>
      </c>
      <c r="E19" s="34"/>
    </row>
    <row r="20" spans="1:6" ht="18.75" x14ac:dyDescent="0.25">
      <c r="A20" s="11">
        <v>19</v>
      </c>
      <c r="B20" s="23">
        <v>45.160000000000011</v>
      </c>
      <c r="C20" s="24">
        <f t="shared" si="0"/>
        <v>45</v>
      </c>
      <c r="D20" s="12">
        <v>293554.39710953302</v>
      </c>
      <c r="E20" s="34"/>
      <c r="F20" s="90" t="s">
        <v>129</v>
      </c>
    </row>
    <row r="21" spans="1:6" x14ac:dyDescent="0.25">
      <c r="A21" s="11">
        <v>20</v>
      </c>
      <c r="B21" s="23">
        <v>47.126000000000012</v>
      </c>
      <c r="C21" s="24">
        <f t="shared" si="0"/>
        <v>47</v>
      </c>
      <c r="D21" s="12">
        <v>283557.44631581602</v>
      </c>
      <c r="E21" s="34"/>
    </row>
    <row r="22" spans="1:6" x14ac:dyDescent="0.25">
      <c r="A22" s="11">
        <v>21</v>
      </c>
      <c r="B22" s="23">
        <v>49.092000000000013</v>
      </c>
      <c r="C22" s="24">
        <f t="shared" si="0"/>
        <v>49</v>
      </c>
      <c r="D22" s="12">
        <v>274982.72918587399</v>
      </c>
      <c r="E22" s="34"/>
    </row>
    <row r="23" spans="1:6" x14ac:dyDescent="0.25">
      <c r="A23" s="11">
        <v>22</v>
      </c>
      <c r="B23" s="23">
        <v>51.058000000000014</v>
      </c>
      <c r="C23" s="24">
        <f t="shared" si="0"/>
        <v>51</v>
      </c>
      <c r="D23" s="12">
        <v>267272.745213777</v>
      </c>
      <c r="E23" s="34"/>
    </row>
    <row r="24" spans="1:6" x14ac:dyDescent="0.25">
      <c r="A24" s="11">
        <v>23</v>
      </c>
      <c r="B24" s="23">
        <v>53.024000000000015</v>
      </c>
      <c r="C24" s="24">
        <f t="shared" si="0"/>
        <v>53</v>
      </c>
      <c r="D24" s="12">
        <v>259780.84362912201</v>
      </c>
      <c r="E24" s="34"/>
    </row>
    <row r="25" spans="1:6" x14ac:dyDescent="0.25">
      <c r="A25" s="11">
        <v>24</v>
      </c>
      <c r="B25" s="23">
        <v>54.990000000000016</v>
      </c>
      <c r="C25" s="24">
        <f t="shared" si="0"/>
        <v>55</v>
      </c>
      <c r="D25" s="12">
        <v>252492.356280187</v>
      </c>
      <c r="E25" s="34"/>
    </row>
    <row r="26" spans="1:6" x14ac:dyDescent="0.25">
      <c r="A26" s="11">
        <v>25</v>
      </c>
      <c r="B26" s="23">
        <v>56.956000000000017</v>
      </c>
      <c r="C26" s="24">
        <f t="shared" si="0"/>
        <v>57</v>
      </c>
      <c r="D26" s="12">
        <v>245402.080534265</v>
      </c>
      <c r="E26" s="34"/>
    </row>
    <row r="27" spans="1:6" x14ac:dyDescent="0.25">
      <c r="A27" s="11">
        <v>26</v>
      </c>
      <c r="B27" s="23">
        <v>58.922000000000018</v>
      </c>
      <c r="C27" s="24">
        <f t="shared" si="0"/>
        <v>59</v>
      </c>
      <c r="D27" s="12">
        <v>238504.99171232799</v>
      </c>
      <c r="E27" s="34"/>
    </row>
    <row r="28" spans="1:6" x14ac:dyDescent="0.25">
      <c r="A28" s="11">
        <v>27</v>
      </c>
      <c r="B28" s="23">
        <v>60.888000000000019</v>
      </c>
      <c r="C28" s="24">
        <f t="shared" si="0"/>
        <v>61</v>
      </c>
      <c r="D28" s="12">
        <v>231796.218182543</v>
      </c>
      <c r="E28" s="34"/>
    </row>
    <row r="29" spans="1:6" x14ac:dyDescent="0.25">
      <c r="A29" s="11">
        <v>28</v>
      </c>
      <c r="B29" s="23">
        <v>62.854000000000021</v>
      </c>
      <c r="C29" s="24">
        <f t="shared" si="0"/>
        <v>63</v>
      </c>
      <c r="D29" s="12">
        <v>225270.963035767</v>
      </c>
      <c r="E29" s="34"/>
    </row>
    <row r="30" spans="1:6" x14ac:dyDescent="0.25">
      <c r="A30" s="11">
        <v>29</v>
      </c>
      <c r="B30" s="23">
        <v>64.820000000000022</v>
      </c>
      <c r="C30" s="24">
        <f t="shared" si="0"/>
        <v>65</v>
      </c>
      <c r="D30" s="12">
        <v>218924.55870941599</v>
      </c>
      <c r="E30" s="34">
        <v>155400</v>
      </c>
    </row>
    <row r="31" spans="1:6" x14ac:dyDescent="0.25">
      <c r="A31" s="11">
        <v>30</v>
      </c>
      <c r="B31" s="23">
        <v>66.786000000000016</v>
      </c>
      <c r="C31" s="24">
        <f t="shared" si="0"/>
        <v>67</v>
      </c>
      <c r="D31" s="12">
        <v>213191.84840773401</v>
      </c>
      <c r="E31" s="34"/>
    </row>
    <row r="32" spans="1:6" x14ac:dyDescent="0.25">
      <c r="A32" s="11">
        <v>31</v>
      </c>
      <c r="B32" s="23">
        <v>68.294000000000011</v>
      </c>
      <c r="C32" s="24">
        <f t="shared" si="0"/>
        <v>68</v>
      </c>
      <c r="D32" s="12">
        <v>208047.76842570299</v>
      </c>
      <c r="E32" s="34"/>
    </row>
    <row r="33" spans="1:5" x14ac:dyDescent="0.25">
      <c r="A33" s="11">
        <v>32</v>
      </c>
      <c r="B33" s="23">
        <v>70.132000000000005</v>
      </c>
      <c r="C33" s="24">
        <f t="shared" si="0"/>
        <v>70</v>
      </c>
      <c r="D33" s="12">
        <v>198183.135276794</v>
      </c>
      <c r="E33" s="34"/>
    </row>
    <row r="34" spans="1:5" x14ac:dyDescent="0.25">
      <c r="A34" s="11">
        <v>33</v>
      </c>
      <c r="B34" s="23">
        <v>71.97</v>
      </c>
      <c r="C34" s="24">
        <f t="shared" si="0"/>
        <v>72</v>
      </c>
      <c r="D34" s="12">
        <v>188778.03656069699</v>
      </c>
      <c r="E34" s="34"/>
    </row>
    <row r="35" spans="1:5" x14ac:dyDescent="0.25">
      <c r="A35" s="11">
        <v>34</v>
      </c>
      <c r="B35" s="23">
        <v>73.807999999999993</v>
      </c>
      <c r="C35" s="24">
        <f t="shared" si="0"/>
        <v>74</v>
      </c>
      <c r="D35" s="12">
        <v>179811.426992319</v>
      </c>
      <c r="E35" s="34"/>
    </row>
    <row r="36" spans="1:5" x14ac:dyDescent="0.25">
      <c r="A36" s="11">
        <v>35</v>
      </c>
      <c r="B36" s="23">
        <v>75.645999999999987</v>
      </c>
      <c r="C36" s="24">
        <f t="shared" si="0"/>
        <v>76</v>
      </c>
      <c r="D36" s="12">
        <v>171263.268413335</v>
      </c>
      <c r="E36" s="34"/>
    </row>
    <row r="37" spans="1:5" x14ac:dyDescent="0.25">
      <c r="A37" s="11">
        <v>36</v>
      </c>
      <c r="B37" s="23">
        <v>77.48399999999998</v>
      </c>
      <c r="C37" s="24">
        <f t="shared" si="0"/>
        <v>77</v>
      </c>
      <c r="D37" s="12">
        <v>163114.570546709</v>
      </c>
      <c r="E37" s="34"/>
    </row>
    <row r="38" spans="1:5" x14ac:dyDescent="0.25">
      <c r="A38" s="11">
        <v>37</v>
      </c>
      <c r="B38" s="23">
        <v>79.321999999999974</v>
      </c>
      <c r="C38" s="24">
        <f t="shared" si="0"/>
        <v>79</v>
      </c>
      <c r="D38" s="12">
        <v>155347.26257406699</v>
      </c>
      <c r="E38" s="34"/>
    </row>
    <row r="39" spans="1:5" x14ac:dyDescent="0.25">
      <c r="A39" s="11">
        <v>38</v>
      </c>
      <c r="B39" s="23">
        <v>81.159999999999968</v>
      </c>
      <c r="C39" s="24">
        <f t="shared" si="0"/>
        <v>81</v>
      </c>
      <c r="D39" s="12">
        <v>150365.63732551801</v>
      </c>
      <c r="E39" s="34"/>
    </row>
    <row r="40" spans="1:5" x14ac:dyDescent="0.25">
      <c r="A40" s="11">
        <v>39</v>
      </c>
      <c r="B40" s="23">
        <v>82.997999999999962</v>
      </c>
      <c r="C40" s="24">
        <f t="shared" si="0"/>
        <v>83</v>
      </c>
      <c r="D40" s="12">
        <v>145542.714034228</v>
      </c>
      <c r="E40" s="34"/>
    </row>
    <row r="41" spans="1:5" x14ac:dyDescent="0.25">
      <c r="A41" s="11">
        <v>40</v>
      </c>
      <c r="B41" s="23">
        <v>84.835999999999956</v>
      </c>
      <c r="C41" s="24">
        <f t="shared" si="0"/>
        <v>85</v>
      </c>
      <c r="D41" s="12">
        <v>140871.28480708701</v>
      </c>
      <c r="E41" s="34"/>
    </row>
    <row r="42" spans="1:5" x14ac:dyDescent="0.25">
      <c r="A42" s="11">
        <v>41</v>
      </c>
      <c r="B42" s="23">
        <v>86.67399999999995</v>
      </c>
      <c r="C42" s="24">
        <f t="shared" si="0"/>
        <v>87</v>
      </c>
      <c r="D42" s="12">
        <v>136346.786318745</v>
      </c>
      <c r="E42" s="34"/>
    </row>
    <row r="43" spans="1:5" x14ac:dyDescent="0.25">
      <c r="A43" s="11">
        <v>42</v>
      </c>
      <c r="B43" s="23">
        <v>88.511999999999944</v>
      </c>
      <c r="C43" s="24">
        <f t="shared" si="0"/>
        <v>89</v>
      </c>
      <c r="D43" s="12">
        <v>131964.748006059</v>
      </c>
      <c r="E43" s="34"/>
    </row>
    <row r="44" spans="1:5" x14ac:dyDescent="0.25">
      <c r="A44" s="11">
        <v>43</v>
      </c>
      <c r="B44" s="23">
        <v>90.349999999999937</v>
      </c>
      <c r="C44" s="24">
        <f t="shared" si="0"/>
        <v>90</v>
      </c>
      <c r="D44" s="12">
        <v>127720.80952397799</v>
      </c>
      <c r="E44" s="34"/>
    </row>
    <row r="45" spans="1:5" x14ac:dyDescent="0.25">
      <c r="A45" s="11">
        <v>44</v>
      </c>
      <c r="B45" s="23">
        <v>92.187999999999931</v>
      </c>
      <c r="C45" s="24">
        <f t="shared" si="0"/>
        <v>92</v>
      </c>
      <c r="D45" s="12">
        <v>123610.756434212</v>
      </c>
      <c r="E45" s="34"/>
    </row>
    <row r="46" spans="1:5" x14ac:dyDescent="0.25">
      <c r="A46" s="11">
        <v>45</v>
      </c>
      <c r="B46" s="23">
        <v>94.025999999999925</v>
      </c>
      <c r="C46" s="24">
        <f t="shared" si="0"/>
        <v>94</v>
      </c>
      <c r="D46" s="82">
        <v>119630.466618242</v>
      </c>
      <c r="E46" s="104">
        <v>79800</v>
      </c>
    </row>
    <row r="47" spans="1:5" x14ac:dyDescent="0.25">
      <c r="A47" s="11">
        <v>46</v>
      </c>
      <c r="B47" s="23">
        <v>95.863999999999919</v>
      </c>
      <c r="C47" s="24">
        <f t="shared" si="0"/>
        <v>96</v>
      </c>
      <c r="D47" s="12">
        <v>116027.61097229</v>
      </c>
      <c r="E47" s="34"/>
    </row>
    <row r="48" spans="1:5" x14ac:dyDescent="0.25">
      <c r="A48" s="11">
        <v>47</v>
      </c>
      <c r="B48" s="23">
        <v>97.701999999999913</v>
      </c>
      <c r="C48" s="24">
        <f t="shared" si="0"/>
        <v>98</v>
      </c>
      <c r="D48" s="12">
        <v>112649.75086245</v>
      </c>
      <c r="E48" s="34"/>
    </row>
    <row r="49" spans="1:5" x14ac:dyDescent="0.25">
      <c r="A49" s="11">
        <v>48</v>
      </c>
      <c r="B49" s="23">
        <v>99.539999999999907</v>
      </c>
      <c r="C49" s="24">
        <f t="shared" si="0"/>
        <v>100</v>
      </c>
      <c r="D49" s="12">
        <v>109371.089389378</v>
      </c>
      <c r="E49" s="34"/>
    </row>
    <row r="50" spans="1:5" x14ac:dyDescent="0.25">
      <c r="A50" s="11">
        <v>49</v>
      </c>
      <c r="B50" s="23">
        <v>101.3779999999999</v>
      </c>
      <c r="C50" s="24">
        <f t="shared" si="0"/>
        <v>101</v>
      </c>
      <c r="D50" s="12">
        <v>106186.581918043</v>
      </c>
      <c r="E50" s="34"/>
    </row>
    <row r="51" spans="1:5" x14ac:dyDescent="0.25">
      <c r="A51" s="11">
        <v>50</v>
      </c>
      <c r="B51" s="23">
        <v>103.21599999999989</v>
      </c>
      <c r="C51" s="24">
        <f t="shared" si="0"/>
        <v>103</v>
      </c>
      <c r="D51" s="12">
        <v>103093.575975778</v>
      </c>
      <c r="E51" s="34"/>
    </row>
    <row r="52" spans="1:5" x14ac:dyDescent="0.25">
      <c r="A52" s="11">
        <v>51</v>
      </c>
      <c r="B52" s="23">
        <v>105.05399999999989</v>
      </c>
      <c r="C52" s="24">
        <f t="shared" si="0"/>
        <v>105</v>
      </c>
      <c r="D52" s="12">
        <v>100089.470933762</v>
      </c>
      <c r="E52" s="34"/>
    </row>
    <row r="53" spans="1:5" x14ac:dyDescent="0.25">
      <c r="A53" s="11">
        <v>52</v>
      </c>
      <c r="B53" s="23">
        <v>106.89199999999988</v>
      </c>
      <c r="C53" s="24">
        <f t="shared" si="0"/>
        <v>107</v>
      </c>
      <c r="D53" s="12">
        <v>97270.024001603597</v>
      </c>
      <c r="E53" s="34"/>
    </row>
    <row r="54" spans="1:5" x14ac:dyDescent="0.25">
      <c r="A54" s="11">
        <v>53</v>
      </c>
      <c r="B54" s="23">
        <v>108.72999999999988</v>
      </c>
      <c r="C54" s="24">
        <f t="shared" si="0"/>
        <v>109</v>
      </c>
      <c r="D54" s="12">
        <v>94530.931507336005</v>
      </c>
      <c r="E54" s="34"/>
    </row>
    <row r="55" spans="1:5" x14ac:dyDescent="0.25">
      <c r="A55" s="11">
        <v>54</v>
      </c>
      <c r="B55" s="23">
        <v>111.40499999999987</v>
      </c>
      <c r="C55" s="24">
        <f t="shared" si="0"/>
        <v>111</v>
      </c>
      <c r="D55" s="12">
        <v>91106.242212218407</v>
      </c>
      <c r="E55" s="34"/>
    </row>
    <row r="56" spans="1:5" x14ac:dyDescent="0.25">
      <c r="A56" s="11">
        <v>55</v>
      </c>
      <c r="B56" s="23">
        <v>114.07999999999987</v>
      </c>
      <c r="C56" s="24">
        <f t="shared" si="0"/>
        <v>114</v>
      </c>
      <c r="D56" s="12">
        <v>90498.163312954901</v>
      </c>
      <c r="E56" s="34"/>
    </row>
    <row r="57" spans="1:5" x14ac:dyDescent="0.25">
      <c r="A57" s="11">
        <v>56</v>
      </c>
      <c r="B57" s="23">
        <v>116.62599999999988</v>
      </c>
      <c r="C57" s="24">
        <f t="shared" si="0"/>
        <v>117</v>
      </c>
      <c r="D57" s="12">
        <v>89902.2592341126</v>
      </c>
      <c r="E57" s="34"/>
    </row>
    <row r="58" spans="1:5" x14ac:dyDescent="0.25">
      <c r="A58" s="11">
        <v>57</v>
      </c>
      <c r="B58" s="23">
        <v>119.17199999999988</v>
      </c>
      <c r="C58" s="24">
        <f t="shared" si="0"/>
        <v>119</v>
      </c>
      <c r="D58" s="12">
        <v>89329.015702702905</v>
      </c>
      <c r="E58" s="34"/>
    </row>
    <row r="59" spans="1:5" x14ac:dyDescent="0.25">
      <c r="A59" s="11">
        <v>58</v>
      </c>
      <c r="B59" s="23">
        <v>120.68999999999988</v>
      </c>
      <c r="C59" s="24">
        <f t="shared" si="0"/>
        <v>121</v>
      </c>
      <c r="D59" s="12">
        <v>88991.843610512602</v>
      </c>
      <c r="E59" s="34"/>
    </row>
    <row r="60" spans="1:5" x14ac:dyDescent="0.25">
      <c r="A60" s="11">
        <v>59</v>
      </c>
      <c r="B60" s="23">
        <v>123.40399999999988</v>
      </c>
      <c r="C60" s="24">
        <f t="shared" si="0"/>
        <v>123</v>
      </c>
      <c r="D60" s="12">
        <v>88414.908592834501</v>
      </c>
      <c r="E60" s="34"/>
    </row>
    <row r="61" spans="1:5" x14ac:dyDescent="0.25">
      <c r="A61" s="11">
        <v>60</v>
      </c>
      <c r="B61" s="23">
        <v>126.11799999999988</v>
      </c>
      <c r="C61" s="24">
        <f t="shared" si="0"/>
        <v>126</v>
      </c>
      <c r="D61" s="12">
        <v>87841.532844414396</v>
      </c>
      <c r="E61" s="34"/>
    </row>
    <row r="62" spans="1:5" x14ac:dyDescent="0.25">
      <c r="A62" s="11">
        <v>61</v>
      </c>
      <c r="B62" s="23">
        <v>128.31899999999987</v>
      </c>
      <c r="C62" s="24">
        <f t="shared" si="0"/>
        <v>128</v>
      </c>
      <c r="D62" s="12">
        <v>87305.301896201301</v>
      </c>
      <c r="E62" s="34"/>
    </row>
    <row r="63" spans="1:5" x14ac:dyDescent="0.25">
      <c r="A63" s="11">
        <v>62</v>
      </c>
      <c r="B63" s="23">
        <v>130.51999999999987</v>
      </c>
      <c r="C63" s="24">
        <f t="shared" si="0"/>
        <v>131</v>
      </c>
      <c r="D63" s="12">
        <v>86788.930712510104</v>
      </c>
      <c r="E63" s="34"/>
    </row>
    <row r="64" spans="1:5" x14ac:dyDescent="0.25">
      <c r="A64" s="11">
        <v>63</v>
      </c>
      <c r="B64" s="23">
        <v>132.72099999999986</v>
      </c>
      <c r="C64" s="24">
        <f t="shared" si="0"/>
        <v>133</v>
      </c>
      <c r="D64" s="12">
        <v>86292.431835859301</v>
      </c>
      <c r="E64" s="34">
        <v>72800</v>
      </c>
    </row>
    <row r="65" spans="1:5" x14ac:dyDescent="0.25">
      <c r="A65" s="11">
        <v>64</v>
      </c>
      <c r="B65" s="23">
        <v>134.61199999999985</v>
      </c>
      <c r="C65" s="24">
        <f t="shared" si="0"/>
        <v>135</v>
      </c>
      <c r="D65" s="12">
        <v>85872.043859026293</v>
      </c>
      <c r="E65" s="34"/>
    </row>
    <row r="66" spans="1:5" x14ac:dyDescent="0.25">
      <c r="A66" s="11">
        <v>65</v>
      </c>
      <c r="B66" s="23">
        <v>136.50299999999984</v>
      </c>
      <c r="C66" s="24">
        <f t="shared" si="0"/>
        <v>137</v>
      </c>
      <c r="D66" s="12">
        <v>85453.526667249796</v>
      </c>
      <c r="E66" s="34"/>
    </row>
    <row r="67" spans="1:5" x14ac:dyDescent="0.25">
      <c r="A67" s="11">
        <v>66</v>
      </c>
      <c r="B67" s="23">
        <v>138.39399999999983</v>
      </c>
      <c r="C67" s="24">
        <f t="shared" si="0"/>
        <v>138</v>
      </c>
      <c r="D67" s="12">
        <v>85036.867540197694</v>
      </c>
      <c r="E67" s="34"/>
    </row>
    <row r="68" spans="1:5" x14ac:dyDescent="0.25">
      <c r="A68" s="11">
        <v>67</v>
      </c>
      <c r="B68" s="23">
        <v>140.46599999999984</v>
      </c>
      <c r="C68" s="24">
        <f t="shared" ref="C68:C131" si="1">ROUND(B68,0)</f>
        <v>140</v>
      </c>
      <c r="D68" s="12">
        <v>84554.597414395801</v>
      </c>
      <c r="E68" s="34"/>
    </row>
    <row r="69" spans="1:5" x14ac:dyDescent="0.25">
      <c r="A69" s="11">
        <v>68</v>
      </c>
      <c r="B69" s="23">
        <v>142.53799999999984</v>
      </c>
      <c r="C69" s="24">
        <f t="shared" si="1"/>
        <v>143</v>
      </c>
      <c r="D69" s="12">
        <v>84074.7993833043</v>
      </c>
      <c r="E69" s="34"/>
    </row>
    <row r="70" spans="1:5" x14ac:dyDescent="0.25">
      <c r="A70" s="11">
        <v>69</v>
      </c>
      <c r="B70" s="23">
        <v>144.60999999999984</v>
      </c>
      <c r="C70" s="24">
        <f t="shared" si="1"/>
        <v>145</v>
      </c>
      <c r="D70" s="12">
        <v>83610.585590549599</v>
      </c>
      <c r="E70" s="34"/>
    </row>
    <row r="71" spans="1:5" x14ac:dyDescent="0.25">
      <c r="A71" s="11">
        <v>70</v>
      </c>
      <c r="B71" s="23">
        <v>147.20199999999986</v>
      </c>
      <c r="C71" s="24">
        <f t="shared" si="1"/>
        <v>147</v>
      </c>
      <c r="D71" s="12">
        <v>83093.522985908698</v>
      </c>
      <c r="E71" s="34"/>
    </row>
    <row r="72" spans="1:5" x14ac:dyDescent="0.25">
      <c r="A72" s="11">
        <v>71</v>
      </c>
      <c r="B72" s="23">
        <v>149.79399999999987</v>
      </c>
      <c r="C72" s="24">
        <f t="shared" si="1"/>
        <v>150</v>
      </c>
      <c r="D72" s="12">
        <v>82579.396402814295</v>
      </c>
      <c r="E72" s="34"/>
    </row>
    <row r="73" spans="1:5" x14ac:dyDescent="0.25">
      <c r="A73" s="11">
        <v>72</v>
      </c>
      <c r="B73" s="23">
        <v>151.51499999999987</v>
      </c>
      <c r="C73" s="24">
        <f t="shared" si="1"/>
        <v>152</v>
      </c>
      <c r="D73" s="12">
        <v>81316.148606545001</v>
      </c>
      <c r="E73" s="34"/>
    </row>
    <row r="74" spans="1:5" x14ac:dyDescent="0.25">
      <c r="A74" s="11">
        <v>73</v>
      </c>
      <c r="B74" s="23">
        <v>153.39599999999987</v>
      </c>
      <c r="C74" s="24">
        <f t="shared" si="1"/>
        <v>153</v>
      </c>
      <c r="D74" s="12">
        <v>79967.083342026206</v>
      </c>
      <c r="E74" s="34"/>
    </row>
    <row r="75" spans="1:5" x14ac:dyDescent="0.25">
      <c r="A75" s="11">
        <v>74</v>
      </c>
      <c r="B75" s="23">
        <v>155.27699999999987</v>
      </c>
      <c r="C75" s="24">
        <f t="shared" si="1"/>
        <v>155</v>
      </c>
      <c r="D75" s="12">
        <v>78640.032624307307</v>
      </c>
      <c r="E75" s="34"/>
    </row>
    <row r="76" spans="1:5" x14ac:dyDescent="0.25">
      <c r="A76" s="11">
        <v>75</v>
      </c>
      <c r="B76" s="23">
        <v>157.15799999999987</v>
      </c>
      <c r="C76" s="24">
        <f t="shared" si="1"/>
        <v>157</v>
      </c>
      <c r="D76" s="12">
        <v>77334.663701904894</v>
      </c>
      <c r="E76" s="34"/>
    </row>
    <row r="77" spans="1:5" x14ac:dyDescent="0.25">
      <c r="A77" s="11">
        <v>76</v>
      </c>
      <c r="B77" s="23">
        <v>159.03899999999987</v>
      </c>
      <c r="C77" s="24">
        <f t="shared" si="1"/>
        <v>159</v>
      </c>
      <c r="D77" s="12">
        <v>76050.646971448296</v>
      </c>
      <c r="E77" s="34"/>
    </row>
    <row r="78" spans="1:5" x14ac:dyDescent="0.25">
      <c r="A78" s="11">
        <v>77</v>
      </c>
      <c r="B78" s="23">
        <v>160.91999999999987</v>
      </c>
      <c r="C78" s="24">
        <f t="shared" si="1"/>
        <v>161</v>
      </c>
      <c r="D78" s="12">
        <v>74787.661087140106</v>
      </c>
      <c r="E78" s="34"/>
    </row>
    <row r="79" spans="1:5" x14ac:dyDescent="0.25">
      <c r="A79" s="11">
        <v>78</v>
      </c>
      <c r="B79" s="23">
        <v>162.80099999999987</v>
      </c>
      <c r="C79" s="24">
        <f t="shared" si="1"/>
        <v>163</v>
      </c>
      <c r="D79" s="12">
        <v>73545.387351809404</v>
      </c>
      <c r="E79" s="34"/>
    </row>
    <row r="80" spans="1:5" x14ac:dyDescent="0.25">
      <c r="A80" s="11">
        <v>79</v>
      </c>
      <c r="B80" s="23">
        <v>164.68199999999987</v>
      </c>
      <c r="C80" s="24">
        <f t="shared" si="1"/>
        <v>165</v>
      </c>
      <c r="D80" s="12">
        <v>72323.516335167602</v>
      </c>
      <c r="E80" s="34">
        <v>54700</v>
      </c>
    </row>
    <row r="81" spans="1:5" x14ac:dyDescent="0.25">
      <c r="A81" s="11">
        <v>80</v>
      </c>
      <c r="B81" s="23">
        <v>166.55599999999987</v>
      </c>
      <c r="C81" s="24">
        <f t="shared" si="1"/>
        <v>167</v>
      </c>
      <c r="D81" s="12">
        <v>71221.561452901296</v>
      </c>
      <c r="E81" s="34"/>
    </row>
    <row r="82" spans="1:5" x14ac:dyDescent="0.25">
      <c r="A82" s="11">
        <v>81</v>
      </c>
      <c r="B82" s="23">
        <v>168.42999999999986</v>
      </c>
      <c r="C82" s="24">
        <f t="shared" si="1"/>
        <v>168</v>
      </c>
      <c r="D82" s="12">
        <v>70167.4403147423</v>
      </c>
      <c r="E82" s="34"/>
    </row>
    <row r="83" spans="1:5" x14ac:dyDescent="0.25">
      <c r="A83" s="11">
        <v>82</v>
      </c>
      <c r="B83" s="23">
        <v>170.30399999999986</v>
      </c>
      <c r="C83" s="24">
        <f t="shared" si="1"/>
        <v>170</v>
      </c>
      <c r="D83" s="12">
        <v>69130.824452397093</v>
      </c>
      <c r="E83" s="34"/>
    </row>
    <row r="84" spans="1:5" x14ac:dyDescent="0.25">
      <c r="A84" s="11">
        <v>83</v>
      </c>
      <c r="B84" s="23">
        <v>172.17799999999986</v>
      </c>
      <c r="C84" s="24">
        <f t="shared" si="1"/>
        <v>172</v>
      </c>
      <c r="D84" s="12">
        <v>68109.5233215021</v>
      </c>
      <c r="E84" s="34"/>
    </row>
    <row r="85" spans="1:5" x14ac:dyDescent="0.25">
      <c r="A85" s="11">
        <v>84</v>
      </c>
      <c r="B85" s="23">
        <v>174.05199999999985</v>
      </c>
      <c r="C85" s="24">
        <f t="shared" si="1"/>
        <v>174</v>
      </c>
      <c r="D85" s="12">
        <v>67103.322962872597</v>
      </c>
      <c r="E85" s="34"/>
    </row>
    <row r="86" spans="1:5" x14ac:dyDescent="0.25">
      <c r="A86" s="11">
        <v>85</v>
      </c>
      <c r="B86" s="23">
        <v>175.92599999999985</v>
      </c>
      <c r="C86" s="24">
        <f t="shared" si="1"/>
        <v>176</v>
      </c>
      <c r="D86" s="12">
        <v>66112.033768862995</v>
      </c>
      <c r="E86" s="34"/>
    </row>
    <row r="87" spans="1:5" x14ac:dyDescent="0.25">
      <c r="A87" s="11">
        <v>86</v>
      </c>
      <c r="B87" s="23">
        <v>177.79999999999984</v>
      </c>
      <c r="C87" s="24">
        <f t="shared" si="1"/>
        <v>178</v>
      </c>
      <c r="D87" s="12">
        <v>65230.028525376103</v>
      </c>
      <c r="E87" s="34"/>
    </row>
    <row r="88" spans="1:5" x14ac:dyDescent="0.25">
      <c r="A88" s="11">
        <v>87</v>
      </c>
      <c r="B88" s="23">
        <v>179.67399999999984</v>
      </c>
      <c r="C88" s="24">
        <f t="shared" si="1"/>
        <v>180</v>
      </c>
      <c r="D88" s="12">
        <v>64359.868323449198</v>
      </c>
      <c r="E88" s="34"/>
    </row>
    <row r="89" spans="1:5" x14ac:dyDescent="0.25">
      <c r="A89" s="11">
        <v>88</v>
      </c>
      <c r="B89" s="23">
        <v>181.74199999999985</v>
      </c>
      <c r="C89" s="24">
        <f t="shared" si="1"/>
        <v>182</v>
      </c>
      <c r="D89" s="12">
        <v>63443.785221204998</v>
      </c>
      <c r="E89" s="34"/>
    </row>
    <row r="90" spans="1:5" x14ac:dyDescent="0.25">
      <c r="A90" s="11">
        <v>89</v>
      </c>
      <c r="B90" s="23">
        <v>183.80999999999986</v>
      </c>
      <c r="C90" s="24">
        <f t="shared" si="1"/>
        <v>184</v>
      </c>
      <c r="D90" s="12">
        <v>62540.877614135497</v>
      </c>
      <c r="E90" s="34"/>
    </row>
    <row r="91" spans="1:5" x14ac:dyDescent="0.25">
      <c r="A91" s="11">
        <v>90</v>
      </c>
      <c r="B91" s="23">
        <v>185.87799999999987</v>
      </c>
      <c r="C91" s="24">
        <f t="shared" si="1"/>
        <v>186</v>
      </c>
      <c r="D91" s="12">
        <v>61650.982556549403</v>
      </c>
      <c r="E91" s="34"/>
    </row>
    <row r="92" spans="1:5" x14ac:dyDescent="0.25">
      <c r="A92" s="11">
        <v>91</v>
      </c>
      <c r="B92" s="23">
        <v>187.94599999999988</v>
      </c>
      <c r="C92" s="24">
        <f t="shared" si="1"/>
        <v>188</v>
      </c>
      <c r="D92" s="12">
        <v>60773.932851596997</v>
      </c>
      <c r="E92" s="34"/>
    </row>
    <row r="93" spans="1:5" x14ac:dyDescent="0.25">
      <c r="A93" s="11">
        <v>92</v>
      </c>
      <c r="B93" s="23">
        <v>190.0139999999999</v>
      </c>
      <c r="C93" s="24">
        <f t="shared" si="1"/>
        <v>190</v>
      </c>
      <c r="D93" s="82">
        <v>59909.545423731397</v>
      </c>
      <c r="E93" s="104">
        <v>52900</v>
      </c>
    </row>
    <row r="94" spans="1:5" x14ac:dyDescent="0.25">
      <c r="A94" s="11">
        <v>121</v>
      </c>
      <c r="B94" s="23">
        <v>192.27899999999988</v>
      </c>
      <c r="C94" s="24">
        <f t="shared" si="1"/>
        <v>192</v>
      </c>
      <c r="D94" s="82">
        <v>59844.663628807502</v>
      </c>
      <c r="E94" s="104"/>
    </row>
    <row r="95" spans="1:5" x14ac:dyDescent="0.25">
      <c r="A95" s="11">
        <v>122</v>
      </c>
      <c r="B95" s="23">
        <v>195.1209999999999</v>
      </c>
      <c r="C95" s="24">
        <f t="shared" si="1"/>
        <v>195</v>
      </c>
      <c r="D95" s="82">
        <v>54564.934611495497</v>
      </c>
      <c r="E95" s="104">
        <v>41400</v>
      </c>
    </row>
    <row r="96" spans="1:5" x14ac:dyDescent="0.25">
      <c r="A96" s="11">
        <v>123</v>
      </c>
      <c r="B96" s="23">
        <v>197.96299999999991</v>
      </c>
      <c r="C96" s="24">
        <f t="shared" si="1"/>
        <v>198</v>
      </c>
      <c r="D96" s="12">
        <v>54515.5814401116</v>
      </c>
      <c r="E96" s="34"/>
    </row>
    <row r="97" spans="1:5" x14ac:dyDescent="0.25">
      <c r="A97" s="11">
        <v>124</v>
      </c>
      <c r="B97" s="23">
        <v>200.80499999999992</v>
      </c>
      <c r="C97" s="24">
        <f t="shared" si="1"/>
        <v>201</v>
      </c>
      <c r="D97" s="12">
        <v>54466.3382855421</v>
      </c>
      <c r="E97" s="34"/>
    </row>
    <row r="98" spans="1:5" x14ac:dyDescent="0.25">
      <c r="A98" s="11">
        <v>125</v>
      </c>
      <c r="B98" s="23">
        <v>203.64699999999993</v>
      </c>
      <c r="C98" s="24">
        <f t="shared" si="1"/>
        <v>204</v>
      </c>
      <c r="D98" s="12">
        <v>54417.202850778303</v>
      </c>
      <c r="E98" s="34"/>
    </row>
    <row r="99" spans="1:5" x14ac:dyDescent="0.25">
      <c r="A99" s="11">
        <v>126</v>
      </c>
      <c r="B99" s="23">
        <v>206.48899999999995</v>
      </c>
      <c r="C99" s="24">
        <f t="shared" si="1"/>
        <v>206</v>
      </c>
      <c r="D99" s="12">
        <v>54368.177749744696</v>
      </c>
      <c r="E99" s="34"/>
    </row>
    <row r="100" spans="1:5" x14ac:dyDescent="0.25">
      <c r="A100" s="11">
        <v>127</v>
      </c>
      <c r="B100" s="23">
        <v>209.33099999999996</v>
      </c>
      <c r="C100" s="24">
        <f t="shared" si="1"/>
        <v>209</v>
      </c>
      <c r="D100" s="12">
        <v>54319.259507556897</v>
      </c>
      <c r="E100" s="34"/>
    </row>
    <row r="101" spans="1:5" x14ac:dyDescent="0.25">
      <c r="A101" s="11">
        <v>128</v>
      </c>
      <c r="B101" s="23">
        <v>211.50499999999997</v>
      </c>
      <c r="C101" s="24">
        <f t="shared" si="1"/>
        <v>212</v>
      </c>
      <c r="D101" s="12">
        <v>54285.745462299798</v>
      </c>
      <c r="E101" s="34"/>
    </row>
    <row r="102" spans="1:5" x14ac:dyDescent="0.25">
      <c r="A102" s="11">
        <v>129</v>
      </c>
      <c r="B102" s="23">
        <v>214.22199999999998</v>
      </c>
      <c r="C102" s="24">
        <f t="shared" si="1"/>
        <v>214</v>
      </c>
      <c r="D102" s="12">
        <v>54243.941034046002</v>
      </c>
      <c r="E102" s="34"/>
    </row>
    <row r="103" spans="1:5" x14ac:dyDescent="0.25">
      <c r="A103" s="11">
        <v>130</v>
      </c>
      <c r="B103" s="23">
        <v>216.93899999999999</v>
      </c>
      <c r="C103" s="24">
        <f t="shared" si="1"/>
        <v>217</v>
      </c>
      <c r="D103" s="12">
        <v>54202.223499038599</v>
      </c>
      <c r="E103" s="34"/>
    </row>
    <row r="104" spans="1:5" x14ac:dyDescent="0.25">
      <c r="A104" s="11">
        <v>131</v>
      </c>
      <c r="B104" s="23">
        <v>219.65600000000001</v>
      </c>
      <c r="C104" s="24">
        <f t="shared" si="1"/>
        <v>220</v>
      </c>
      <c r="D104" s="12">
        <v>54165.261997192101</v>
      </c>
      <c r="E104" s="34"/>
    </row>
    <row r="105" spans="1:5" x14ac:dyDescent="0.25">
      <c r="A105" s="11">
        <v>132</v>
      </c>
      <c r="B105" s="23">
        <v>222.37300000000002</v>
      </c>
      <c r="C105" s="24">
        <f t="shared" si="1"/>
        <v>222</v>
      </c>
      <c r="D105" s="12">
        <v>54133.205142844599</v>
      </c>
      <c r="E105" s="34"/>
    </row>
    <row r="106" spans="1:5" x14ac:dyDescent="0.25">
      <c r="A106" s="11">
        <v>133</v>
      </c>
      <c r="B106" s="23">
        <v>225.09000000000003</v>
      </c>
      <c r="C106" s="24">
        <f t="shared" si="1"/>
        <v>225</v>
      </c>
      <c r="D106" s="12">
        <v>54101.233899286999</v>
      </c>
      <c r="E106" s="34"/>
    </row>
    <row r="107" spans="1:5" x14ac:dyDescent="0.25">
      <c r="A107" s="11">
        <v>134</v>
      </c>
      <c r="B107" s="23">
        <v>227.80700000000004</v>
      </c>
      <c r="C107" s="24">
        <f t="shared" si="1"/>
        <v>228</v>
      </c>
      <c r="D107" s="12">
        <v>54069.332421466097</v>
      </c>
      <c r="E107" s="34"/>
    </row>
    <row r="108" spans="1:5" x14ac:dyDescent="0.25">
      <c r="A108" s="11">
        <v>135</v>
      </c>
      <c r="B108" s="23">
        <v>230.52400000000006</v>
      </c>
      <c r="C108" s="24">
        <f t="shared" si="1"/>
        <v>231</v>
      </c>
      <c r="D108" s="12">
        <v>54037.493879657399</v>
      </c>
      <c r="E108" s="34"/>
    </row>
    <row r="109" spans="1:5" x14ac:dyDescent="0.25">
      <c r="A109" s="11">
        <v>136</v>
      </c>
      <c r="B109" s="23">
        <v>234.04800000000006</v>
      </c>
      <c r="C109" s="24">
        <f t="shared" si="1"/>
        <v>234</v>
      </c>
      <c r="D109" s="12">
        <v>53996.306792978801</v>
      </c>
      <c r="E109" s="34"/>
    </row>
    <row r="110" spans="1:5" x14ac:dyDescent="0.25">
      <c r="A110" s="11">
        <v>137</v>
      </c>
      <c r="B110" s="23">
        <v>237.22200000000007</v>
      </c>
      <c r="C110" s="24">
        <f t="shared" si="1"/>
        <v>237</v>
      </c>
      <c r="D110" s="12">
        <v>53958.205616852902</v>
      </c>
      <c r="E110" s="34"/>
    </row>
    <row r="111" spans="1:5" x14ac:dyDescent="0.25">
      <c r="A111" s="11">
        <v>138</v>
      </c>
      <c r="B111" s="23">
        <v>240.39600000000007</v>
      </c>
      <c r="C111" s="24">
        <f t="shared" si="1"/>
        <v>240</v>
      </c>
      <c r="D111" s="12">
        <v>53920.185278285098</v>
      </c>
      <c r="E111" s="34"/>
    </row>
    <row r="112" spans="1:5" x14ac:dyDescent="0.25">
      <c r="A112" s="11">
        <v>139</v>
      </c>
      <c r="B112" s="23">
        <v>243.04500000000007</v>
      </c>
      <c r="C112" s="24">
        <f t="shared" si="1"/>
        <v>243</v>
      </c>
      <c r="D112" s="12">
        <v>53887.608165506899</v>
      </c>
      <c r="E112" s="34"/>
    </row>
    <row r="113" spans="1:5" x14ac:dyDescent="0.25">
      <c r="A113" s="11">
        <v>140</v>
      </c>
      <c r="B113" s="23">
        <v>245.69400000000007</v>
      </c>
      <c r="C113" s="24">
        <f t="shared" si="1"/>
        <v>246</v>
      </c>
      <c r="D113" s="12">
        <v>53857.934858420398</v>
      </c>
      <c r="E113" s="34">
        <v>40000</v>
      </c>
    </row>
    <row r="114" spans="1:5" x14ac:dyDescent="0.25">
      <c r="A114" s="11">
        <v>141</v>
      </c>
      <c r="B114" s="23">
        <v>248.52000000000007</v>
      </c>
      <c r="C114" s="24">
        <f t="shared" si="1"/>
        <v>249</v>
      </c>
      <c r="D114" s="12">
        <v>53832.603156361904</v>
      </c>
      <c r="E114" s="34"/>
    </row>
    <row r="115" spans="1:5" x14ac:dyDescent="0.25">
      <c r="A115" s="11">
        <v>142</v>
      </c>
      <c r="B115" s="23">
        <v>251.34600000000006</v>
      </c>
      <c r="C115" s="24">
        <f t="shared" si="1"/>
        <v>251</v>
      </c>
      <c r="D115" s="12">
        <v>53807.337584523899</v>
      </c>
      <c r="E115" s="34"/>
    </row>
    <row r="116" spans="1:5" x14ac:dyDescent="0.25">
      <c r="A116" s="11">
        <v>143</v>
      </c>
      <c r="B116" s="23">
        <v>254.17200000000005</v>
      </c>
      <c r="C116" s="24">
        <f t="shared" si="1"/>
        <v>254</v>
      </c>
      <c r="D116" s="12">
        <v>53782.128350575098</v>
      </c>
      <c r="E116" s="34"/>
    </row>
    <row r="117" spans="1:5" x14ac:dyDescent="0.25">
      <c r="A117" s="11">
        <v>144</v>
      </c>
      <c r="B117" s="23">
        <v>256.99800000000005</v>
      </c>
      <c r="C117" s="24">
        <f t="shared" si="1"/>
        <v>257</v>
      </c>
      <c r="D117" s="12">
        <v>53756.979066262502</v>
      </c>
      <c r="E117" s="34"/>
    </row>
    <row r="118" spans="1:5" x14ac:dyDescent="0.25">
      <c r="A118" s="11">
        <v>145</v>
      </c>
      <c r="B118" s="23">
        <v>259.82400000000007</v>
      </c>
      <c r="C118" s="24">
        <f t="shared" si="1"/>
        <v>260</v>
      </c>
      <c r="D118" s="12">
        <v>53731.891031396102</v>
      </c>
      <c r="E118" s="34"/>
    </row>
    <row r="119" spans="1:5" x14ac:dyDescent="0.25">
      <c r="A119" s="11">
        <v>146</v>
      </c>
      <c r="B119" s="23">
        <v>262.65000000000009</v>
      </c>
      <c r="C119" s="24">
        <f t="shared" si="1"/>
        <v>263</v>
      </c>
      <c r="D119" s="12">
        <v>53706.866419778999</v>
      </c>
      <c r="E119" s="34"/>
    </row>
    <row r="120" spans="1:5" x14ac:dyDescent="0.25">
      <c r="A120" s="11">
        <v>147</v>
      </c>
      <c r="B120" s="23">
        <v>265.47600000000011</v>
      </c>
      <c r="C120" s="24">
        <f t="shared" si="1"/>
        <v>265</v>
      </c>
      <c r="D120" s="12">
        <v>53681.908746927198</v>
      </c>
      <c r="E120" s="34"/>
    </row>
    <row r="121" spans="1:5" x14ac:dyDescent="0.25">
      <c r="A121" s="11">
        <v>148</v>
      </c>
      <c r="B121" s="23">
        <v>268.30200000000013</v>
      </c>
      <c r="C121" s="24">
        <f t="shared" si="1"/>
        <v>268</v>
      </c>
      <c r="D121" s="12">
        <v>53657.023067577502</v>
      </c>
      <c r="E121" s="34"/>
    </row>
    <row r="122" spans="1:5" x14ac:dyDescent="0.25">
      <c r="A122" s="11">
        <v>149</v>
      </c>
      <c r="B122" s="23">
        <v>271.12800000000016</v>
      </c>
      <c r="C122" s="24">
        <f t="shared" si="1"/>
        <v>271</v>
      </c>
      <c r="D122" s="12">
        <v>53632.211632186198</v>
      </c>
      <c r="E122" s="34"/>
    </row>
    <row r="123" spans="1:5" x14ac:dyDescent="0.25">
      <c r="A123" s="11">
        <v>150</v>
      </c>
      <c r="B123" s="23">
        <v>273.95400000000018</v>
      </c>
      <c r="C123" s="24">
        <f t="shared" si="1"/>
        <v>274</v>
      </c>
      <c r="D123" s="12">
        <v>50014.687856645702</v>
      </c>
      <c r="E123" s="34"/>
    </row>
    <row r="124" spans="1:5" x14ac:dyDescent="0.25">
      <c r="A124" s="11">
        <v>151</v>
      </c>
      <c r="B124" s="23">
        <v>276.7800000000002</v>
      </c>
      <c r="C124" s="24">
        <f t="shared" si="1"/>
        <v>277</v>
      </c>
      <c r="D124" s="12">
        <v>49990.005607395302</v>
      </c>
      <c r="E124" s="34"/>
    </row>
    <row r="125" spans="1:5" x14ac:dyDescent="0.25">
      <c r="A125" s="11">
        <v>152</v>
      </c>
      <c r="B125" s="23">
        <v>279.60600000000022</v>
      </c>
      <c r="C125" s="24">
        <f t="shared" si="1"/>
        <v>280</v>
      </c>
      <c r="D125" s="12">
        <v>49965.407417392198</v>
      </c>
      <c r="E125" s="34"/>
    </row>
    <row r="126" spans="1:5" x14ac:dyDescent="0.25">
      <c r="A126" s="11">
        <v>153</v>
      </c>
      <c r="B126" s="23">
        <v>282.43200000000024</v>
      </c>
      <c r="C126" s="24">
        <f t="shared" si="1"/>
        <v>282</v>
      </c>
      <c r="D126" s="12">
        <v>49940.900357449398</v>
      </c>
      <c r="E126" s="34"/>
    </row>
    <row r="127" spans="1:5" x14ac:dyDescent="0.25">
      <c r="A127" s="11">
        <v>154</v>
      </c>
      <c r="B127" s="23">
        <v>285.25800000000027</v>
      </c>
      <c r="C127" s="24">
        <f t="shared" si="1"/>
        <v>285</v>
      </c>
      <c r="D127" s="12">
        <v>49916.490777194398</v>
      </c>
      <c r="E127" s="34"/>
    </row>
    <row r="128" spans="1:5" x14ac:dyDescent="0.25">
      <c r="A128" s="11">
        <v>155</v>
      </c>
      <c r="B128" s="23">
        <v>288.08400000000029</v>
      </c>
      <c r="C128" s="24">
        <f t="shared" si="1"/>
        <v>288</v>
      </c>
      <c r="D128" s="12">
        <v>49892.180752953398</v>
      </c>
      <c r="E128" s="34"/>
    </row>
    <row r="129" spans="1:5" x14ac:dyDescent="0.25">
      <c r="A129" s="11">
        <v>156</v>
      </c>
      <c r="B129" s="23">
        <v>290.91000000000031</v>
      </c>
      <c r="C129" s="24">
        <f t="shared" si="1"/>
        <v>291</v>
      </c>
      <c r="D129" s="12">
        <v>49867.972049231998</v>
      </c>
      <c r="E129" s="34"/>
    </row>
    <row r="130" spans="1:5" x14ac:dyDescent="0.25">
      <c r="A130" s="11">
        <v>157</v>
      </c>
      <c r="B130" s="23">
        <v>292.7540000000003</v>
      </c>
      <c r="C130" s="24">
        <f t="shared" si="1"/>
        <v>293</v>
      </c>
      <c r="D130" s="12">
        <v>49845.748901918203</v>
      </c>
      <c r="E130" s="34"/>
    </row>
    <row r="131" spans="1:5" x14ac:dyDescent="0.25">
      <c r="A131" s="11">
        <v>158</v>
      </c>
      <c r="B131" s="23">
        <v>294.5980000000003</v>
      </c>
      <c r="C131" s="24">
        <f t="shared" si="1"/>
        <v>295</v>
      </c>
      <c r="D131" s="12">
        <v>49823.605397412801</v>
      </c>
      <c r="E131" s="34"/>
    </row>
    <row r="132" spans="1:5" x14ac:dyDescent="0.25">
      <c r="A132" s="11">
        <v>159</v>
      </c>
      <c r="B132" s="23">
        <v>297.18100000000032</v>
      </c>
      <c r="C132" s="24">
        <f t="shared" ref="C132:C195" si="2">ROUND(B132,0)</f>
        <v>297</v>
      </c>
      <c r="D132" s="12">
        <v>49798.477561388099</v>
      </c>
      <c r="E132" s="34">
        <v>26700</v>
      </c>
    </row>
    <row r="133" spans="1:5" x14ac:dyDescent="0.25">
      <c r="A133" s="11">
        <v>160</v>
      </c>
      <c r="B133" s="23">
        <v>299.76400000000035</v>
      </c>
      <c r="C133" s="24">
        <f t="shared" si="2"/>
        <v>300</v>
      </c>
      <c r="D133" s="12">
        <v>46118.2963173686</v>
      </c>
      <c r="E133" s="34"/>
    </row>
    <row r="134" spans="1:5" x14ac:dyDescent="0.25">
      <c r="A134" s="11">
        <v>161</v>
      </c>
      <c r="B134" s="23">
        <v>302.34700000000038</v>
      </c>
      <c r="C134" s="24">
        <f t="shared" si="2"/>
        <v>302</v>
      </c>
      <c r="D134" s="12">
        <v>46093.289791060102</v>
      </c>
      <c r="E134" s="34"/>
    </row>
    <row r="135" spans="1:5" x14ac:dyDescent="0.25">
      <c r="A135" s="11">
        <v>162</v>
      </c>
      <c r="B135" s="23">
        <v>304.9300000000004</v>
      </c>
      <c r="C135" s="24">
        <f t="shared" si="2"/>
        <v>305</v>
      </c>
      <c r="D135" s="12">
        <v>46068.385681607302</v>
      </c>
      <c r="E135" s="34"/>
    </row>
    <row r="136" spans="1:5" x14ac:dyDescent="0.25">
      <c r="A136" s="11">
        <v>163</v>
      </c>
      <c r="B136" s="23">
        <v>307.51300000000043</v>
      </c>
      <c r="C136" s="24">
        <f t="shared" si="2"/>
        <v>308</v>
      </c>
      <c r="D136" s="12">
        <v>46043.5831150585</v>
      </c>
      <c r="E136" s="34"/>
    </row>
    <row r="137" spans="1:5" x14ac:dyDescent="0.25">
      <c r="A137" s="11">
        <v>164</v>
      </c>
      <c r="B137" s="23">
        <v>310.09600000000046</v>
      </c>
      <c r="C137" s="24">
        <f t="shared" si="2"/>
        <v>310</v>
      </c>
      <c r="D137" s="12">
        <v>46018.878483678302</v>
      </c>
      <c r="E137" s="34"/>
    </row>
    <row r="138" spans="1:5" x14ac:dyDescent="0.25">
      <c r="A138" s="11">
        <v>165</v>
      </c>
      <c r="B138" s="23">
        <v>312.67900000000049</v>
      </c>
      <c r="C138" s="24">
        <f t="shared" si="2"/>
        <v>313</v>
      </c>
      <c r="D138" s="12">
        <v>45994.2695391003</v>
      </c>
      <c r="E138" s="34"/>
    </row>
    <row r="139" spans="1:5" x14ac:dyDescent="0.25">
      <c r="A139" s="11">
        <v>166</v>
      </c>
      <c r="B139" s="23">
        <v>315.26200000000051</v>
      </c>
      <c r="C139" s="24">
        <f t="shared" si="2"/>
        <v>315</v>
      </c>
      <c r="D139" s="12">
        <v>45969.752437516101</v>
      </c>
      <c r="E139" s="34"/>
    </row>
    <row r="140" spans="1:5" x14ac:dyDescent="0.25">
      <c r="A140" s="11">
        <v>167</v>
      </c>
      <c r="B140" s="23">
        <v>317.84500000000054</v>
      </c>
      <c r="C140" s="24">
        <f t="shared" si="2"/>
        <v>318</v>
      </c>
      <c r="D140" s="12">
        <v>45945.324210300903</v>
      </c>
      <c r="E140" s="34"/>
    </row>
    <row r="141" spans="1:5" x14ac:dyDescent="0.25">
      <c r="A141" s="11">
        <v>168</v>
      </c>
      <c r="B141" s="23">
        <v>320.42800000000057</v>
      </c>
      <c r="C141" s="24">
        <f t="shared" si="2"/>
        <v>320</v>
      </c>
      <c r="D141" s="12">
        <v>45920.982128971198</v>
      </c>
      <c r="E141" s="34"/>
    </row>
    <row r="142" spans="1:5" x14ac:dyDescent="0.25">
      <c r="A142" s="11">
        <v>169</v>
      </c>
      <c r="B142" s="23">
        <v>323.01100000000059</v>
      </c>
      <c r="C142" s="24">
        <f t="shared" si="2"/>
        <v>323</v>
      </c>
      <c r="D142" s="12">
        <v>45896.722918793297</v>
      </c>
      <c r="E142" s="34"/>
    </row>
    <row r="143" spans="1:5" x14ac:dyDescent="0.25">
      <c r="A143" s="11">
        <v>170</v>
      </c>
      <c r="B143" s="23">
        <v>325.59400000000062</v>
      </c>
      <c r="C143" s="24">
        <f t="shared" si="2"/>
        <v>326</v>
      </c>
      <c r="D143" s="12">
        <v>45872.544137833604</v>
      </c>
      <c r="E143" s="34"/>
    </row>
    <row r="144" spans="1:5" x14ac:dyDescent="0.25">
      <c r="A144" s="11">
        <v>171</v>
      </c>
      <c r="B144" s="23">
        <v>328.53500000000059</v>
      </c>
      <c r="C144" s="24">
        <f t="shared" si="2"/>
        <v>329</v>
      </c>
      <c r="D144" s="12">
        <v>45844.103708123002</v>
      </c>
      <c r="E144" s="34"/>
    </row>
    <row r="145" spans="1:5" x14ac:dyDescent="0.25">
      <c r="A145" s="11">
        <v>172</v>
      </c>
      <c r="B145" s="23">
        <v>331.47600000000057</v>
      </c>
      <c r="C145" s="24">
        <f t="shared" si="2"/>
        <v>331</v>
      </c>
      <c r="D145" s="12">
        <v>45815.780059535697</v>
      </c>
      <c r="E145" s="34"/>
    </row>
    <row r="146" spans="1:5" x14ac:dyDescent="0.25">
      <c r="A146" s="11">
        <v>173</v>
      </c>
      <c r="B146" s="23">
        <v>333.78300000000058</v>
      </c>
      <c r="C146" s="24">
        <f t="shared" si="2"/>
        <v>334</v>
      </c>
      <c r="D146" s="12">
        <v>45793.665741730198</v>
      </c>
      <c r="E146" s="34"/>
    </row>
    <row r="147" spans="1:5" x14ac:dyDescent="0.25">
      <c r="A147" s="11">
        <v>174</v>
      </c>
      <c r="B147" s="23">
        <v>336.0900000000006</v>
      </c>
      <c r="C147" s="24">
        <f t="shared" si="2"/>
        <v>336</v>
      </c>
      <c r="D147" s="12">
        <v>45771.614952164098</v>
      </c>
      <c r="E147" s="34"/>
    </row>
    <row r="148" spans="1:5" x14ac:dyDescent="0.25">
      <c r="A148" s="11">
        <v>175</v>
      </c>
      <c r="B148" s="23">
        <v>338.39700000000062</v>
      </c>
      <c r="C148" s="24">
        <f t="shared" si="2"/>
        <v>338</v>
      </c>
      <c r="D148" s="12">
        <v>45749.627121732403</v>
      </c>
      <c r="E148" s="34"/>
    </row>
    <row r="149" spans="1:5" x14ac:dyDescent="0.25">
      <c r="A149" s="11">
        <v>176</v>
      </c>
      <c r="B149" s="23">
        <v>340.70400000000063</v>
      </c>
      <c r="C149" s="24">
        <f t="shared" si="2"/>
        <v>341</v>
      </c>
      <c r="D149" s="12">
        <v>45727.700169748503</v>
      </c>
      <c r="E149" s="34"/>
    </row>
    <row r="150" spans="1:5" x14ac:dyDescent="0.25">
      <c r="A150" s="11">
        <v>177</v>
      </c>
      <c r="B150" s="23">
        <v>343.78000000000065</v>
      </c>
      <c r="C150" s="24">
        <f t="shared" si="2"/>
        <v>344</v>
      </c>
      <c r="D150" s="12">
        <v>45698.581653951798</v>
      </c>
      <c r="E150" s="34"/>
    </row>
    <row r="151" spans="1:5" x14ac:dyDescent="0.25">
      <c r="A151" s="11">
        <v>178</v>
      </c>
      <c r="B151" s="23">
        <v>346.85600000000068</v>
      </c>
      <c r="C151" s="24">
        <f t="shared" si="2"/>
        <v>347</v>
      </c>
      <c r="D151" s="12">
        <v>45669.572969071502</v>
      </c>
      <c r="E151" s="34"/>
    </row>
    <row r="152" spans="1:5" x14ac:dyDescent="0.25">
      <c r="A152" s="11">
        <v>179</v>
      </c>
      <c r="B152" s="23">
        <v>350.43700000000069</v>
      </c>
      <c r="C152" s="24">
        <f t="shared" si="2"/>
        <v>350</v>
      </c>
      <c r="D152" s="12">
        <v>45639.971212058001</v>
      </c>
      <c r="E152" s="34"/>
    </row>
    <row r="153" spans="1:5" x14ac:dyDescent="0.25">
      <c r="A153" s="11">
        <v>180</v>
      </c>
      <c r="B153" s="23">
        <v>354.01800000000071</v>
      </c>
      <c r="C153" s="24">
        <f t="shared" si="2"/>
        <v>354</v>
      </c>
      <c r="D153" s="12">
        <v>45610.5071308283</v>
      </c>
      <c r="E153" s="34"/>
    </row>
    <row r="154" spans="1:5" x14ac:dyDescent="0.25">
      <c r="A154" s="11">
        <v>181</v>
      </c>
      <c r="B154" s="23">
        <v>357.59900000000073</v>
      </c>
      <c r="C154" s="24">
        <f t="shared" si="2"/>
        <v>358</v>
      </c>
      <c r="D154" s="12">
        <v>45581.187143007002</v>
      </c>
      <c r="E154" s="34"/>
    </row>
    <row r="155" spans="1:5" x14ac:dyDescent="0.25">
      <c r="A155" s="11">
        <v>182</v>
      </c>
      <c r="B155" s="23">
        <v>361.18000000000075</v>
      </c>
      <c r="C155" s="24">
        <f t="shared" si="2"/>
        <v>361</v>
      </c>
      <c r="D155" s="12">
        <v>45552.017717527902</v>
      </c>
      <c r="E155" s="34"/>
    </row>
    <row r="156" spans="1:5" x14ac:dyDescent="0.25">
      <c r="A156" s="11">
        <v>183</v>
      </c>
      <c r="B156" s="23">
        <v>364.76100000000076</v>
      </c>
      <c r="C156" s="24">
        <f t="shared" si="2"/>
        <v>365</v>
      </c>
      <c r="D156" s="12">
        <v>45523.004720206503</v>
      </c>
      <c r="E156" s="34"/>
    </row>
    <row r="157" spans="1:5" x14ac:dyDescent="0.25">
      <c r="A157" s="11">
        <v>184</v>
      </c>
      <c r="B157" s="23">
        <v>368.34200000000078</v>
      </c>
      <c r="C157" s="24">
        <f t="shared" si="2"/>
        <v>368</v>
      </c>
      <c r="D157" s="12">
        <v>45494.151879784797</v>
      </c>
      <c r="E157" s="34"/>
    </row>
    <row r="158" spans="1:5" x14ac:dyDescent="0.25">
      <c r="A158" s="11">
        <v>185</v>
      </c>
      <c r="B158" s="23">
        <v>371.9230000000008</v>
      </c>
      <c r="C158" s="24">
        <f t="shared" si="2"/>
        <v>372</v>
      </c>
      <c r="D158" s="12">
        <v>45465.4612269028</v>
      </c>
      <c r="E158" s="34"/>
    </row>
    <row r="159" spans="1:5" x14ac:dyDescent="0.25">
      <c r="A159" s="11">
        <v>186</v>
      </c>
      <c r="B159" s="23">
        <v>375.50400000000081</v>
      </c>
      <c r="C159" s="24">
        <f t="shared" si="2"/>
        <v>376</v>
      </c>
      <c r="D159" s="12">
        <v>45436.931112354097</v>
      </c>
      <c r="E159" s="34"/>
    </row>
    <row r="160" spans="1:5" x14ac:dyDescent="0.25">
      <c r="A160" s="11">
        <v>187</v>
      </c>
      <c r="B160" s="23">
        <v>379.08500000000083</v>
      </c>
      <c r="C160" s="24">
        <f t="shared" si="2"/>
        <v>379</v>
      </c>
      <c r="D160" s="12">
        <v>45408.557341537002</v>
      </c>
      <c r="E160" s="34">
        <v>25800</v>
      </c>
    </row>
    <row r="161" spans="1:5" x14ac:dyDescent="0.25">
      <c r="A161" s="11">
        <v>188</v>
      </c>
      <c r="B161" s="23">
        <v>382.66600000000085</v>
      </c>
      <c r="C161" s="24">
        <f t="shared" si="2"/>
        <v>383</v>
      </c>
      <c r="D161" s="12">
        <v>45380.330832531603</v>
      </c>
      <c r="E161" s="34"/>
    </row>
    <row r="162" spans="1:5" x14ac:dyDescent="0.25">
      <c r="A162" s="11">
        <v>189</v>
      </c>
      <c r="B162" s="23">
        <v>386.24700000000087</v>
      </c>
      <c r="C162" s="24">
        <f t="shared" si="2"/>
        <v>386</v>
      </c>
      <c r="D162" s="12">
        <v>45352.240061404802</v>
      </c>
      <c r="E162" s="34"/>
    </row>
    <row r="163" spans="1:5" x14ac:dyDescent="0.25">
      <c r="A163" s="11">
        <v>190</v>
      </c>
      <c r="B163" s="23">
        <v>389.82800000000088</v>
      </c>
      <c r="C163" s="24">
        <f t="shared" si="2"/>
        <v>390</v>
      </c>
      <c r="D163" s="12">
        <v>45324.271018465399</v>
      </c>
      <c r="E163" s="34"/>
    </row>
    <row r="164" spans="1:5" x14ac:dyDescent="0.25">
      <c r="A164" s="11">
        <v>191</v>
      </c>
      <c r="B164" s="23">
        <v>393.51400000000086</v>
      </c>
      <c r="C164" s="24">
        <f t="shared" si="2"/>
        <v>394</v>
      </c>
      <c r="D164" s="12">
        <v>45292.984079797599</v>
      </c>
      <c r="E164" s="34"/>
    </row>
    <row r="165" spans="1:5" x14ac:dyDescent="0.25">
      <c r="A165" s="11">
        <v>192</v>
      </c>
      <c r="B165" s="23">
        <v>397.20000000000084</v>
      </c>
      <c r="C165" s="24">
        <f t="shared" si="2"/>
        <v>397</v>
      </c>
      <c r="D165" s="12">
        <v>45261.779149324902</v>
      </c>
      <c r="E165" s="34"/>
    </row>
    <row r="166" spans="1:5" x14ac:dyDescent="0.25">
      <c r="A166" s="11">
        <v>193</v>
      </c>
      <c r="B166" s="23">
        <v>400.88600000000082</v>
      </c>
      <c r="C166" s="24">
        <f t="shared" si="2"/>
        <v>401</v>
      </c>
      <c r="D166" s="12">
        <v>45230.639879010698</v>
      </c>
      <c r="E166" s="34"/>
    </row>
    <row r="167" spans="1:5" x14ac:dyDescent="0.25">
      <c r="A167" s="11">
        <v>194</v>
      </c>
      <c r="B167" s="23">
        <v>404.5720000000008</v>
      </c>
      <c r="C167" s="24">
        <f t="shared" si="2"/>
        <v>405</v>
      </c>
      <c r="D167" s="12">
        <v>45199.548883723102</v>
      </c>
      <c r="E167" s="34"/>
    </row>
    <row r="168" spans="1:5" x14ac:dyDescent="0.25">
      <c r="A168" s="11">
        <v>195</v>
      </c>
      <c r="B168" s="23">
        <v>408.25800000000078</v>
      </c>
      <c r="C168" s="24">
        <f t="shared" si="2"/>
        <v>408</v>
      </c>
      <c r="D168" s="12">
        <v>45168.487338895</v>
      </c>
      <c r="E168" s="34"/>
    </row>
    <row r="169" spans="1:5" x14ac:dyDescent="0.25">
      <c r="A169" s="11">
        <v>196</v>
      </c>
      <c r="B169" s="23">
        <v>411.94400000000076</v>
      </c>
      <c r="C169" s="24">
        <f t="shared" si="2"/>
        <v>412</v>
      </c>
      <c r="D169" s="12">
        <v>45137.436195303802</v>
      </c>
      <c r="E169" s="34"/>
    </row>
    <row r="170" spans="1:5" x14ac:dyDescent="0.25">
      <c r="A170" s="11">
        <v>197</v>
      </c>
      <c r="B170" s="23">
        <v>415.63000000000073</v>
      </c>
      <c r="C170" s="24">
        <f t="shared" si="2"/>
        <v>416</v>
      </c>
      <c r="D170" s="12">
        <v>45106.380357558097</v>
      </c>
      <c r="E170" s="34"/>
    </row>
    <row r="171" spans="1:5" x14ac:dyDescent="0.25">
      <c r="A171" s="11">
        <v>198</v>
      </c>
      <c r="B171" s="23">
        <v>419.31600000000071</v>
      </c>
      <c r="C171" s="24">
        <f t="shared" si="2"/>
        <v>419</v>
      </c>
      <c r="D171" s="12">
        <v>45075.302653607097</v>
      </c>
      <c r="E171" s="34"/>
    </row>
    <row r="172" spans="1:5" x14ac:dyDescent="0.25">
      <c r="A172" s="11">
        <v>199</v>
      </c>
      <c r="B172" s="23">
        <v>423.00200000000069</v>
      </c>
      <c r="C172" s="24">
        <f t="shared" si="2"/>
        <v>423</v>
      </c>
      <c r="D172" s="12">
        <v>45043.981709399501</v>
      </c>
      <c r="E172" s="34">
        <v>23800</v>
      </c>
    </row>
    <row r="173" spans="1:5" x14ac:dyDescent="0.25">
      <c r="A173" s="11">
        <v>200</v>
      </c>
      <c r="B173" s="23">
        <v>426.68800000000067</v>
      </c>
      <c r="C173" s="24">
        <f t="shared" si="2"/>
        <v>427</v>
      </c>
      <c r="D173" s="12">
        <v>45012.636237956998</v>
      </c>
      <c r="E173" s="105"/>
    </row>
    <row r="174" spans="1:5" x14ac:dyDescent="0.25">
      <c r="A174" s="11">
        <v>201</v>
      </c>
      <c r="B174" s="23">
        <v>429.85700000000065</v>
      </c>
      <c r="C174" s="24">
        <f t="shared" si="2"/>
        <v>430</v>
      </c>
      <c r="D174" s="12">
        <v>44983.837729361003</v>
      </c>
      <c r="E174" s="105"/>
    </row>
    <row r="175" spans="1:5" x14ac:dyDescent="0.25">
      <c r="A175" s="11">
        <v>202</v>
      </c>
      <c r="B175" s="23">
        <v>433.02600000000064</v>
      </c>
      <c r="C175" s="24">
        <f t="shared" si="2"/>
        <v>433</v>
      </c>
      <c r="D175" s="12">
        <v>44955.012523131103</v>
      </c>
      <c r="E175" s="105"/>
    </row>
    <row r="176" spans="1:5" x14ac:dyDescent="0.25">
      <c r="A176" s="11">
        <v>203</v>
      </c>
      <c r="B176" s="23">
        <v>436.19500000000062</v>
      </c>
      <c r="C176" s="24">
        <f t="shared" si="2"/>
        <v>436</v>
      </c>
      <c r="D176" s="12">
        <v>44926.156838148498</v>
      </c>
      <c r="E176" s="105"/>
    </row>
    <row r="177" spans="1:5" x14ac:dyDescent="0.25">
      <c r="A177" s="11">
        <v>204</v>
      </c>
      <c r="B177" s="23">
        <v>439.3640000000006</v>
      </c>
      <c r="C177" s="24">
        <f t="shared" si="2"/>
        <v>439</v>
      </c>
      <c r="D177" s="12">
        <v>44897.265738832699</v>
      </c>
      <c r="E177" s="105"/>
    </row>
    <row r="178" spans="1:5" x14ac:dyDescent="0.25">
      <c r="A178" s="11">
        <v>205</v>
      </c>
      <c r="B178" s="23">
        <v>442.53300000000058</v>
      </c>
      <c r="C178" s="24">
        <f t="shared" si="2"/>
        <v>443</v>
      </c>
      <c r="D178" s="12">
        <v>44868.337390804802</v>
      </c>
      <c r="E178" s="105"/>
    </row>
    <row r="179" spans="1:5" x14ac:dyDescent="0.25">
      <c r="A179" s="11">
        <v>206</v>
      </c>
      <c r="B179" s="23">
        <v>445.70200000000057</v>
      </c>
      <c r="C179" s="24">
        <f t="shared" si="2"/>
        <v>446</v>
      </c>
      <c r="D179" s="12">
        <v>44839.369423845099</v>
      </c>
      <c r="E179" s="105"/>
    </row>
    <row r="180" spans="1:5" x14ac:dyDescent="0.25">
      <c r="A180" s="11">
        <v>207</v>
      </c>
      <c r="B180" s="23">
        <v>448.87100000000055</v>
      </c>
      <c r="C180" s="24">
        <f t="shared" si="2"/>
        <v>449</v>
      </c>
      <c r="D180" s="12">
        <v>44810.357112651298</v>
      </c>
      <c r="E180" s="105"/>
    </row>
    <row r="181" spans="1:5" x14ac:dyDescent="0.25">
      <c r="A181" s="11">
        <v>208</v>
      </c>
      <c r="B181" s="23">
        <v>452.04000000000053</v>
      </c>
      <c r="C181" s="24">
        <f t="shared" si="2"/>
        <v>452</v>
      </c>
      <c r="D181" s="12">
        <v>44781.300586124999</v>
      </c>
      <c r="E181" s="105"/>
    </row>
    <row r="182" spans="1:5" x14ac:dyDescent="0.25">
      <c r="A182" s="11">
        <v>209</v>
      </c>
      <c r="B182" s="23">
        <v>455.20900000000051</v>
      </c>
      <c r="C182" s="24">
        <f t="shared" si="2"/>
        <v>455</v>
      </c>
      <c r="D182" s="12">
        <v>44752.1952677476</v>
      </c>
      <c r="E182" s="105"/>
    </row>
    <row r="183" spans="1:5" x14ac:dyDescent="0.25">
      <c r="A183" s="11">
        <v>210</v>
      </c>
      <c r="B183" s="23">
        <v>458.3780000000005</v>
      </c>
      <c r="C183" s="24">
        <f t="shared" si="2"/>
        <v>458</v>
      </c>
      <c r="D183" s="12">
        <v>44723.040641636901</v>
      </c>
      <c r="E183" s="105"/>
    </row>
    <row r="184" spans="1:5" x14ac:dyDescent="0.25">
      <c r="A184" s="11">
        <v>211</v>
      </c>
      <c r="B184" s="23">
        <v>461.54700000000048</v>
      </c>
      <c r="C184" s="24">
        <f t="shared" si="2"/>
        <v>462</v>
      </c>
      <c r="D184" s="12">
        <v>44693.833136226101</v>
      </c>
      <c r="E184" s="105"/>
    </row>
    <row r="185" spans="1:5" x14ac:dyDescent="0.25">
      <c r="A185" s="11">
        <v>212</v>
      </c>
      <c r="B185" s="23">
        <v>464.71600000000046</v>
      </c>
      <c r="C185" s="24">
        <f t="shared" si="2"/>
        <v>465</v>
      </c>
      <c r="D185" s="12">
        <v>44664.571126570903</v>
      </c>
      <c r="E185" s="105"/>
    </row>
    <row r="186" spans="1:5" x14ac:dyDescent="0.25">
      <c r="A186" s="11">
        <v>213</v>
      </c>
      <c r="B186" s="23">
        <v>467.88500000000045</v>
      </c>
      <c r="C186" s="24">
        <f t="shared" si="2"/>
        <v>468</v>
      </c>
      <c r="D186" s="12">
        <v>44635.2532578026</v>
      </c>
      <c r="E186" s="105"/>
    </row>
    <row r="187" spans="1:5" x14ac:dyDescent="0.25">
      <c r="A187" s="11">
        <v>214</v>
      </c>
      <c r="B187" s="23">
        <v>471.05400000000043</v>
      </c>
      <c r="C187" s="24">
        <f t="shared" si="2"/>
        <v>471</v>
      </c>
      <c r="D187" s="12">
        <v>44605.876369338999</v>
      </c>
      <c r="E187" s="105"/>
    </row>
    <row r="188" spans="1:5" x14ac:dyDescent="0.25">
      <c r="A188" s="11">
        <v>215</v>
      </c>
      <c r="B188" s="23">
        <v>474.22300000000041</v>
      </c>
      <c r="C188" s="24">
        <f t="shared" si="2"/>
        <v>474</v>
      </c>
      <c r="D188" s="12">
        <v>44576.438392846299</v>
      </c>
      <c r="E188" s="105"/>
    </row>
    <row r="189" spans="1:5" x14ac:dyDescent="0.25">
      <c r="A189" s="11">
        <v>216</v>
      </c>
      <c r="B189" s="23">
        <v>477.39200000000039</v>
      </c>
      <c r="C189" s="24">
        <f t="shared" si="2"/>
        <v>477</v>
      </c>
      <c r="D189" s="12">
        <v>44546.937880164704</v>
      </c>
      <c r="E189" s="105"/>
    </row>
    <row r="190" spans="1:5" x14ac:dyDescent="0.25">
      <c r="A190" s="11">
        <v>217</v>
      </c>
      <c r="B190" s="23">
        <v>482.04700000000037</v>
      </c>
      <c r="C190" s="24">
        <f t="shared" si="2"/>
        <v>482</v>
      </c>
      <c r="D190" s="12">
        <v>44506.325025563703</v>
      </c>
      <c r="E190" s="105"/>
    </row>
    <row r="191" spans="1:5" x14ac:dyDescent="0.25">
      <c r="A191" s="11">
        <v>218</v>
      </c>
      <c r="B191" s="23">
        <v>485.06700000000035</v>
      </c>
      <c r="C191" s="24">
        <f t="shared" si="2"/>
        <v>485</v>
      </c>
      <c r="D191" s="12">
        <v>44475.593046185102</v>
      </c>
      <c r="E191" s="105"/>
    </row>
    <row r="192" spans="1:5" x14ac:dyDescent="0.25">
      <c r="A192" s="11">
        <v>219</v>
      </c>
      <c r="B192" s="23">
        <v>488.08700000000033</v>
      </c>
      <c r="C192" s="24">
        <f t="shared" si="2"/>
        <v>488</v>
      </c>
      <c r="D192" s="12">
        <v>44444.7735078884</v>
      </c>
      <c r="E192" s="105"/>
    </row>
    <row r="193" spans="1:6" x14ac:dyDescent="0.25">
      <c r="A193" s="11">
        <v>220</v>
      </c>
      <c r="B193" s="23">
        <v>490.67700000000031</v>
      </c>
      <c r="C193" s="24">
        <f t="shared" si="2"/>
        <v>491</v>
      </c>
      <c r="D193" s="12">
        <v>44419.935520060601</v>
      </c>
      <c r="E193" s="105"/>
    </row>
    <row r="194" spans="1:6" x14ac:dyDescent="0.25">
      <c r="A194" s="11">
        <v>221</v>
      </c>
      <c r="B194" s="23">
        <v>493.53500000000031</v>
      </c>
      <c r="C194" s="24">
        <f t="shared" si="2"/>
        <v>494</v>
      </c>
      <c r="D194" s="12">
        <v>44390.061316446903</v>
      </c>
      <c r="E194" s="105"/>
    </row>
    <row r="195" spans="1:6" x14ac:dyDescent="0.25">
      <c r="A195" s="11">
        <v>222</v>
      </c>
      <c r="B195" s="23">
        <v>496.31800000000032</v>
      </c>
      <c r="C195" s="24">
        <f t="shared" si="2"/>
        <v>496</v>
      </c>
      <c r="D195" s="12">
        <v>44353.660920256501</v>
      </c>
      <c r="E195" s="105"/>
    </row>
    <row r="196" spans="1:6" x14ac:dyDescent="0.25">
      <c r="A196" s="11">
        <v>223</v>
      </c>
      <c r="B196" s="23">
        <v>498.5810000000003</v>
      </c>
      <c r="C196" s="24">
        <f t="shared" ref="C196:C212" si="3">ROUND(B196,0)</f>
        <v>499</v>
      </c>
      <c r="D196" s="12">
        <v>44324.057770007697</v>
      </c>
      <c r="E196" s="105"/>
    </row>
    <row r="197" spans="1:6" x14ac:dyDescent="0.25">
      <c r="A197" s="11">
        <v>224</v>
      </c>
      <c r="B197" s="23">
        <v>500.27400000000029</v>
      </c>
      <c r="C197" s="24">
        <f t="shared" si="3"/>
        <v>500</v>
      </c>
      <c r="D197" s="12">
        <v>44301.879008629097</v>
      </c>
      <c r="E197" s="105"/>
    </row>
    <row r="198" spans="1:6" x14ac:dyDescent="0.25">
      <c r="A198" s="11">
        <v>225</v>
      </c>
      <c r="B198" s="23">
        <v>501.96700000000027</v>
      </c>
      <c r="C198" s="24">
        <f t="shared" si="3"/>
        <v>502</v>
      </c>
      <c r="D198" s="12">
        <v>44279.520044807898</v>
      </c>
      <c r="E198" s="105"/>
    </row>
    <row r="199" spans="1:6" x14ac:dyDescent="0.25">
      <c r="A199" s="11">
        <v>226</v>
      </c>
      <c r="B199" s="23">
        <v>503.59200000000027</v>
      </c>
      <c r="C199" s="24">
        <f t="shared" si="3"/>
        <v>504</v>
      </c>
      <c r="D199" s="12">
        <v>44257.917174875402</v>
      </c>
      <c r="E199" s="105"/>
    </row>
    <row r="200" spans="1:6" x14ac:dyDescent="0.25">
      <c r="A200" s="25">
        <v>227</v>
      </c>
      <c r="B200" s="23">
        <v>505.21700000000027</v>
      </c>
      <c r="C200" s="24">
        <f t="shared" si="3"/>
        <v>505</v>
      </c>
      <c r="D200" s="12">
        <v>44236.098015342403</v>
      </c>
      <c r="E200" s="105"/>
    </row>
    <row r="201" spans="1:6" x14ac:dyDescent="0.25">
      <c r="A201" s="11">
        <v>228</v>
      </c>
      <c r="B201" s="26">
        <v>506.84200000000027</v>
      </c>
      <c r="C201" s="24">
        <f t="shared" si="3"/>
        <v>507</v>
      </c>
      <c r="D201" s="12">
        <v>44214.0598726967</v>
      </c>
      <c r="E201" s="105"/>
    </row>
    <row r="202" spans="1:6" x14ac:dyDescent="0.25">
      <c r="A202" s="11">
        <v>229</v>
      </c>
      <c r="B202" s="23">
        <v>508.46700000000027</v>
      </c>
      <c r="C202" s="24">
        <f t="shared" si="3"/>
        <v>508</v>
      </c>
      <c r="D202" s="12">
        <v>44191.803266763098</v>
      </c>
      <c r="E202" s="105"/>
    </row>
    <row r="203" spans="1:6" x14ac:dyDescent="0.25">
      <c r="A203" s="11"/>
      <c r="B203" s="23">
        <v>510</v>
      </c>
      <c r="C203" s="24">
        <f t="shared" si="3"/>
        <v>510</v>
      </c>
      <c r="D203" s="27">
        <f>D202-((14*(C203-C202)))</f>
        <v>44163.803266763098</v>
      </c>
      <c r="E203" s="96"/>
      <c r="F203" s="21" t="s">
        <v>55</v>
      </c>
    </row>
    <row r="204" spans="1:6" x14ac:dyDescent="0.25">
      <c r="A204" s="11"/>
      <c r="B204" s="23">
        <v>515</v>
      </c>
      <c r="C204" s="24">
        <f t="shared" si="3"/>
        <v>515</v>
      </c>
      <c r="D204" s="27">
        <f t="shared" ref="D204:D212" si="4">D203-((14*(C204-C203)))</f>
        <v>44093.803266763098</v>
      </c>
      <c r="E204" s="105"/>
      <c r="F204" s="21" t="s">
        <v>55</v>
      </c>
    </row>
    <row r="205" spans="1:6" x14ac:dyDescent="0.25">
      <c r="A205" s="11"/>
      <c r="B205" s="23">
        <v>520</v>
      </c>
      <c r="C205" s="24">
        <f t="shared" si="3"/>
        <v>520</v>
      </c>
      <c r="D205" s="27">
        <f t="shared" si="4"/>
        <v>44023.803266763098</v>
      </c>
      <c r="E205" s="105"/>
      <c r="F205" s="21" t="s">
        <v>55</v>
      </c>
    </row>
    <row r="206" spans="1:6" x14ac:dyDescent="0.25">
      <c r="A206" s="11"/>
      <c r="B206" s="23">
        <v>525</v>
      </c>
      <c r="C206" s="24">
        <f t="shared" si="3"/>
        <v>525</v>
      </c>
      <c r="D206" s="27">
        <f t="shared" si="4"/>
        <v>43953.803266763098</v>
      </c>
      <c r="E206" s="105"/>
      <c r="F206" s="21" t="s">
        <v>55</v>
      </c>
    </row>
    <row r="207" spans="1:6" x14ac:dyDescent="0.25">
      <c r="A207" s="11"/>
      <c r="B207" s="23">
        <v>530</v>
      </c>
      <c r="C207" s="24">
        <f t="shared" si="3"/>
        <v>530</v>
      </c>
      <c r="D207" s="27">
        <f t="shared" si="4"/>
        <v>43883.803266763098</v>
      </c>
      <c r="E207" s="105"/>
      <c r="F207" s="21" t="s">
        <v>55</v>
      </c>
    </row>
    <row r="208" spans="1:6" x14ac:dyDescent="0.25">
      <c r="A208" s="11"/>
      <c r="B208" s="23">
        <v>535</v>
      </c>
      <c r="C208" s="24">
        <f t="shared" si="3"/>
        <v>535</v>
      </c>
      <c r="D208" s="27">
        <f t="shared" si="4"/>
        <v>43813.803266763098</v>
      </c>
      <c r="E208" s="105"/>
      <c r="F208" s="21" t="s">
        <v>55</v>
      </c>
    </row>
    <row r="209" spans="1:6" x14ac:dyDescent="0.25">
      <c r="A209" s="11"/>
      <c r="B209" s="23">
        <v>540</v>
      </c>
      <c r="C209" s="24">
        <f t="shared" si="3"/>
        <v>540</v>
      </c>
      <c r="D209" s="27">
        <f t="shared" si="4"/>
        <v>43743.803266763098</v>
      </c>
      <c r="E209" s="105"/>
      <c r="F209" s="21" t="s">
        <v>55</v>
      </c>
    </row>
    <row r="210" spans="1:6" x14ac:dyDescent="0.25">
      <c r="A210" s="11"/>
      <c r="B210" s="23">
        <v>545</v>
      </c>
      <c r="C210" s="24">
        <f t="shared" si="3"/>
        <v>545</v>
      </c>
      <c r="D210" s="27">
        <f t="shared" si="4"/>
        <v>43673.803266763098</v>
      </c>
      <c r="E210" s="105"/>
      <c r="F210" s="21" t="s">
        <v>55</v>
      </c>
    </row>
    <row r="211" spans="1:6" x14ac:dyDescent="0.25">
      <c r="A211" s="11" t="s">
        <v>22</v>
      </c>
      <c r="B211" s="11">
        <v>550</v>
      </c>
      <c r="C211" s="24">
        <f t="shared" si="3"/>
        <v>550</v>
      </c>
      <c r="D211" s="27">
        <f t="shared" si="4"/>
        <v>43603.803266763098</v>
      </c>
      <c r="E211" s="34">
        <v>17900</v>
      </c>
      <c r="F211" s="92" t="s">
        <v>130</v>
      </c>
    </row>
    <row r="212" spans="1:6" x14ac:dyDescent="0.25">
      <c r="A212" s="11"/>
      <c r="B212" s="11">
        <v>555</v>
      </c>
      <c r="C212" s="11">
        <f t="shared" si="3"/>
        <v>555</v>
      </c>
      <c r="D212" s="27">
        <f t="shared" si="4"/>
        <v>43533.803266763098</v>
      </c>
      <c r="E212" s="105"/>
    </row>
    <row r="213" spans="1:6" x14ac:dyDescent="0.25">
      <c r="D213" s="4"/>
    </row>
  </sheetData>
  <sheetProtection algorithmName="SHA-512" hashValue="1dgOnIJN345lH9liXUmOsQ3GEAyQLDwCOW83G7SiTlNN7WLn0EJBnS+LIIlosYopStWCxD+a53QuM8BHnNi5YA==" saltValue="3/zb/wr1WCPUFPZwzbdlWg==" spinCount="100000" sheet="1" scenarios="1"/>
  <mergeCells count="2">
    <mergeCell ref="I1:L1"/>
    <mergeCell ref="M1:P1"/>
  </mergeCell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5" tint="-0.249977111117893"/>
  </sheetPr>
  <dimension ref="A1:AQ214"/>
  <sheetViews>
    <sheetView topLeftCell="O22" workbookViewId="0">
      <selection activeCell="R47" sqref="R47"/>
    </sheetView>
  </sheetViews>
  <sheetFormatPr defaultRowHeight="15" x14ac:dyDescent="0.25"/>
  <cols>
    <col min="1" max="1" width="10" style="3" customWidth="1"/>
    <col min="2" max="3" width="13" style="3" customWidth="1"/>
    <col min="4" max="4" width="12.28515625" style="3" customWidth="1"/>
    <col min="6" max="6" width="9.5703125" bestFit="1" customWidth="1"/>
    <col min="7" max="7" width="9.5703125" customWidth="1"/>
    <col min="8" max="8" width="9.28515625" bestFit="1" customWidth="1"/>
    <col min="9" max="9" width="15.7109375" customWidth="1"/>
    <col min="10" max="10" width="14.5703125" customWidth="1"/>
    <col min="11" max="11" width="12.5703125" customWidth="1"/>
    <col min="12" max="12" width="33.7109375" customWidth="1"/>
    <col min="14" max="14" width="13.28515625" bestFit="1" customWidth="1"/>
    <col min="15" max="15" width="11.5703125" bestFit="1" customWidth="1"/>
    <col min="16" max="16" width="10.5703125" bestFit="1" customWidth="1"/>
    <col min="18" max="18" width="10.28515625" customWidth="1"/>
    <col min="19" max="19" width="10.5703125" bestFit="1" customWidth="1"/>
    <col min="20" max="20" width="9.5703125" bestFit="1" customWidth="1"/>
    <col min="21" max="21" width="10.5703125" bestFit="1" customWidth="1"/>
    <col min="22" max="22" width="31.42578125" customWidth="1"/>
    <col min="23" max="23" width="11.7109375" customWidth="1"/>
    <col min="24" max="24" width="11.42578125" customWidth="1"/>
    <col min="26" max="26" width="14.5703125" customWidth="1"/>
    <col min="27" max="27" width="12.140625" customWidth="1"/>
    <col min="28" max="28" width="14.5703125" customWidth="1"/>
    <col min="29" max="29" width="12.85546875" customWidth="1"/>
    <col min="33" max="33" width="13" customWidth="1"/>
    <col min="34" max="34" width="10.5703125" customWidth="1"/>
  </cols>
  <sheetData>
    <row r="1" spans="1:43" ht="21" x14ac:dyDescent="0.35">
      <c r="A1" s="28" t="s">
        <v>178</v>
      </c>
      <c r="F1" s="21"/>
      <c r="G1" s="21"/>
      <c r="H1" s="21"/>
      <c r="I1" s="77"/>
      <c r="J1" s="129" t="s">
        <v>183</v>
      </c>
      <c r="K1" s="77"/>
      <c r="N1" s="145" t="s">
        <v>182</v>
      </c>
      <c r="O1" s="145"/>
      <c r="P1" s="145"/>
      <c r="Q1" s="145"/>
      <c r="R1" s="145"/>
      <c r="S1" s="145"/>
      <c r="T1" s="145"/>
      <c r="U1" s="145"/>
      <c r="V1" s="10"/>
      <c r="W1" s="97"/>
      <c r="X1" s="97"/>
      <c r="Y1" s="97"/>
      <c r="Z1" s="97"/>
      <c r="AA1" s="97"/>
    </row>
    <row r="2" spans="1:43" ht="21" x14ac:dyDescent="0.35">
      <c r="A2" s="28"/>
      <c r="D2" s="144" t="s">
        <v>159</v>
      </c>
      <c r="E2" s="144"/>
      <c r="F2" s="144"/>
      <c r="G2" s="144"/>
      <c r="H2" s="144"/>
      <c r="I2" s="144"/>
      <c r="J2" s="144"/>
      <c r="K2" s="144"/>
      <c r="M2" s="128" t="s">
        <v>181</v>
      </c>
      <c r="N2" s="141" t="s">
        <v>43</v>
      </c>
      <c r="O2" s="141"/>
      <c r="P2" s="141"/>
      <c r="Q2" s="141"/>
      <c r="R2" s="142" t="s">
        <v>45</v>
      </c>
      <c r="S2" s="142"/>
      <c r="T2" s="142"/>
      <c r="U2" s="142"/>
      <c r="V2" s="10"/>
      <c r="W2" s="97"/>
      <c r="X2" s="97"/>
      <c r="Y2" s="97"/>
      <c r="Z2" s="97"/>
      <c r="AA2" s="97"/>
      <c r="AG2" s="33" t="s">
        <v>111</v>
      </c>
    </row>
    <row r="3" spans="1:43" s="2" customFormat="1" ht="75" x14ac:dyDescent="0.25">
      <c r="A3" s="29" t="s">
        <v>0</v>
      </c>
      <c r="B3" s="29" t="s">
        <v>29</v>
      </c>
      <c r="C3" s="29" t="s">
        <v>35</v>
      </c>
      <c r="D3" s="29" t="s">
        <v>179</v>
      </c>
      <c r="E3" s="18" t="s">
        <v>57</v>
      </c>
      <c r="F3" s="18" t="s">
        <v>53</v>
      </c>
      <c r="G3" s="18" t="s">
        <v>56</v>
      </c>
      <c r="H3" s="18" t="s">
        <v>160</v>
      </c>
      <c r="I3" s="18" t="s">
        <v>158</v>
      </c>
      <c r="J3" s="18" t="s">
        <v>19</v>
      </c>
      <c r="K3" s="18" t="s">
        <v>176</v>
      </c>
      <c r="L3" s="2" t="s">
        <v>17</v>
      </c>
      <c r="M3" s="2" t="s">
        <v>136</v>
      </c>
      <c r="N3" s="2" t="s">
        <v>14</v>
      </c>
      <c r="O3" s="2" t="s">
        <v>161</v>
      </c>
      <c r="P3" s="2" t="s">
        <v>42</v>
      </c>
      <c r="Q3" s="2" t="s">
        <v>15</v>
      </c>
      <c r="R3" s="2" t="s">
        <v>16</v>
      </c>
      <c r="S3" s="2" t="s">
        <v>163</v>
      </c>
      <c r="T3" s="18" t="s">
        <v>44</v>
      </c>
      <c r="U3" s="18" t="s">
        <v>15</v>
      </c>
      <c r="V3" s="30" t="s">
        <v>46</v>
      </c>
      <c r="W3" s="30" t="s">
        <v>142</v>
      </c>
      <c r="X3" s="30" t="s">
        <v>177</v>
      </c>
      <c r="Y3" s="30" t="s">
        <v>57</v>
      </c>
      <c r="Z3" s="143" t="s">
        <v>164</v>
      </c>
      <c r="AA3" s="143"/>
      <c r="AB3" s="18"/>
      <c r="AC3" s="143" t="s">
        <v>166</v>
      </c>
      <c r="AD3" s="143"/>
      <c r="AE3"/>
      <c r="AF3" s="133" t="s">
        <v>184</v>
      </c>
      <c r="AG3" s="122" t="s">
        <v>54</v>
      </c>
      <c r="AH3" s="122" t="s">
        <v>54</v>
      </c>
      <c r="AJ3"/>
      <c r="AK3"/>
      <c r="AL3"/>
      <c r="AM3"/>
      <c r="AN3"/>
      <c r="AO3"/>
      <c r="AP3"/>
      <c r="AQ3"/>
    </row>
    <row r="4" spans="1:43" x14ac:dyDescent="0.25">
      <c r="A4" s="11">
        <v>2</v>
      </c>
      <c r="B4" s="23">
        <v>12.737</v>
      </c>
      <c r="C4" s="24">
        <f>ROUND(B4,0)</f>
        <v>13</v>
      </c>
      <c r="D4" s="12">
        <v>480726.26500755898</v>
      </c>
      <c r="F4" s="4">
        <v>490000</v>
      </c>
      <c r="G4" s="4"/>
      <c r="H4" s="4"/>
      <c r="L4" s="106" t="s">
        <v>1</v>
      </c>
      <c r="M4" s="116">
        <v>0</v>
      </c>
      <c r="N4" s="8"/>
      <c r="O4" s="8">
        <v>2776.7138029591783</v>
      </c>
      <c r="P4" s="4">
        <v>691.54226695917987</v>
      </c>
      <c r="Q4" s="8"/>
      <c r="R4" s="8"/>
      <c r="S4" s="8">
        <v>2798.1646013999984</v>
      </c>
      <c r="T4" s="8">
        <v>696.88460139999995</v>
      </c>
      <c r="U4" s="8"/>
      <c r="V4" s="9"/>
      <c r="W4" s="117"/>
      <c r="X4" s="118"/>
      <c r="Y4" s="118"/>
      <c r="Z4" s="31" t="s">
        <v>53</v>
      </c>
      <c r="AA4" s="31" t="s">
        <v>18</v>
      </c>
      <c r="AC4" s="68" t="s">
        <v>53</v>
      </c>
      <c r="AD4" s="68" t="s">
        <v>18</v>
      </c>
      <c r="AG4" s="123" t="s">
        <v>53</v>
      </c>
      <c r="AH4" s="123" t="s">
        <v>57</v>
      </c>
    </row>
    <row r="5" spans="1:43" x14ac:dyDescent="0.25">
      <c r="A5" s="11">
        <v>3</v>
      </c>
      <c r="B5" s="23">
        <v>14.370000000000001</v>
      </c>
      <c r="C5" s="24">
        <f t="shared" ref="C5:C68" si="0">ROUND(B5,0)</f>
        <v>14</v>
      </c>
      <c r="D5" s="12">
        <v>458197.755377147</v>
      </c>
      <c r="F5" s="4"/>
      <c r="G5" s="4"/>
      <c r="H5" s="4"/>
      <c r="I5" s="4">
        <f t="shared" ref="I5:I36" si="1">D4-D5</f>
        <v>22528.50963041198</v>
      </c>
      <c r="J5" s="4">
        <f t="shared" ref="J5:J36" si="2">(I5/(B5-B4))</f>
        <v>13795.780545261461</v>
      </c>
      <c r="K5" s="4">
        <f>I5</f>
        <v>22528.50963041198</v>
      </c>
      <c r="L5" s="106" t="s">
        <v>2</v>
      </c>
      <c r="M5" s="106">
        <v>12.5</v>
      </c>
      <c r="N5" s="20">
        <v>550060.01952946943</v>
      </c>
      <c r="O5" s="8">
        <v>490403.70621938177</v>
      </c>
      <c r="P5" s="4">
        <v>16186.35869007799</v>
      </c>
      <c r="Q5" s="8">
        <v>49732.63289600757</v>
      </c>
      <c r="R5" s="8">
        <v>48942.219127019525</v>
      </c>
      <c r="S5" s="8">
        <v>15391.449543531586</v>
      </c>
      <c r="T5" s="8">
        <v>5264.8604158308626</v>
      </c>
      <c r="U5" s="8">
        <v>23350.726863487969</v>
      </c>
      <c r="V5" s="119" t="s">
        <v>49</v>
      </c>
      <c r="W5" s="55">
        <v>12.5</v>
      </c>
      <c r="X5" s="14">
        <v>490403.70621938177</v>
      </c>
      <c r="Y5" s="66">
        <v>480726.26500755898</v>
      </c>
      <c r="Z5" s="120"/>
      <c r="AA5" s="120"/>
      <c r="AC5" s="11">
        <v>0</v>
      </c>
      <c r="AD5" s="11">
        <v>0</v>
      </c>
    </row>
    <row r="6" spans="1:43" x14ac:dyDescent="0.25">
      <c r="A6" s="11">
        <v>4</v>
      </c>
      <c r="B6" s="23">
        <v>16.003</v>
      </c>
      <c r="C6" s="24">
        <f t="shared" si="0"/>
        <v>16</v>
      </c>
      <c r="D6" s="12">
        <v>443138.337748194</v>
      </c>
      <c r="F6" s="4">
        <v>457124</v>
      </c>
      <c r="G6" s="4">
        <f>F4-F6</f>
        <v>32876</v>
      </c>
      <c r="H6" s="4">
        <f>(F4-F6)/(B6-B4)</f>
        <v>10066.135946111452</v>
      </c>
      <c r="I6" s="4">
        <f t="shared" si="1"/>
        <v>15059.417628953001</v>
      </c>
      <c r="J6" s="4">
        <f t="shared" si="2"/>
        <v>9221.9336368358909</v>
      </c>
      <c r="K6" s="4">
        <f>K5+I6</f>
        <v>37587.92725936498</v>
      </c>
      <c r="L6" s="106" t="s">
        <v>3</v>
      </c>
      <c r="M6" s="116">
        <v>16.399999999999999</v>
      </c>
      <c r="N6" s="94">
        <v>525905.51563292544</v>
      </c>
      <c r="O6" s="94">
        <v>458940</v>
      </c>
      <c r="P6" s="69">
        <v>16701.652054272134</v>
      </c>
      <c r="Q6" s="94">
        <v>49181.276529095048</v>
      </c>
      <c r="R6" s="94">
        <v>56706</v>
      </c>
      <c r="S6" s="94">
        <v>17767.801399023323</v>
      </c>
      <c r="T6" s="94">
        <v>6938.1556010067134</v>
      </c>
      <c r="U6" s="94">
        <v>23138.801197402918</v>
      </c>
      <c r="V6" s="119" t="s">
        <v>48</v>
      </c>
      <c r="W6" s="48">
        <v>16.399999999999999</v>
      </c>
      <c r="X6" s="14">
        <v>457123.83903393196</v>
      </c>
      <c r="Y6" s="66">
        <v>430972.833378957</v>
      </c>
      <c r="Z6" s="14">
        <f>X5-X6</f>
        <v>33279.86718544981</v>
      </c>
      <c r="AA6" s="14">
        <f>Y5-Y6</f>
        <v>49753.431628601975</v>
      </c>
      <c r="AB6" s="11" t="s">
        <v>30</v>
      </c>
      <c r="AC6" s="12">
        <f>Z6+AC5</f>
        <v>33279.86718544981</v>
      </c>
      <c r="AD6" s="12">
        <f>AA6+AD5</f>
        <v>49753.431628601975</v>
      </c>
      <c r="AF6" s="11">
        <v>16.399999999999999</v>
      </c>
      <c r="AG6" s="12">
        <v>33300</v>
      </c>
      <c r="AH6" s="12">
        <v>49800</v>
      </c>
    </row>
    <row r="7" spans="1:43" x14ac:dyDescent="0.25">
      <c r="A7" s="11">
        <v>5</v>
      </c>
      <c r="B7" s="23">
        <v>17.635999999999999</v>
      </c>
      <c r="C7" s="24">
        <f t="shared" si="0"/>
        <v>18</v>
      </c>
      <c r="D7" s="12">
        <v>430972.833378957</v>
      </c>
      <c r="F7" s="4"/>
      <c r="G7" s="4"/>
      <c r="H7" s="4"/>
      <c r="I7" s="4">
        <f t="shared" si="1"/>
        <v>12165.504369236995</v>
      </c>
      <c r="J7" s="4">
        <f t="shared" si="2"/>
        <v>7449.7883461341098</v>
      </c>
      <c r="K7" s="4">
        <f t="shared" ref="K7:K70" si="3">K6+I7</f>
        <v>49753.431628601975</v>
      </c>
      <c r="L7" s="106" t="s">
        <v>4</v>
      </c>
      <c r="M7" s="116">
        <v>64</v>
      </c>
      <c r="N7" s="8">
        <v>306322.1134930863</v>
      </c>
      <c r="O7" s="8">
        <v>155395.5220243021</v>
      </c>
      <c r="P7" s="4">
        <v>7074.9001555482937</v>
      </c>
      <c r="Q7" s="8">
        <v>49306.318537896899</v>
      </c>
      <c r="R7" s="8">
        <v>119186.40633108534</v>
      </c>
      <c r="S7" s="8">
        <v>2010.3329015283346</v>
      </c>
      <c r="T7" s="8">
        <v>1490.7456803516102</v>
      </c>
      <c r="U7" s="8">
        <v>21964.687649735031</v>
      </c>
      <c r="V7" s="119" t="s">
        <v>47</v>
      </c>
      <c r="W7" s="48">
        <v>64</v>
      </c>
      <c r="X7" s="14">
        <v>155395.5220243021</v>
      </c>
      <c r="Y7" s="66">
        <v>218925</v>
      </c>
      <c r="Z7" s="14">
        <f t="shared" ref="Z7:AA17" si="4">X6-X7</f>
        <v>301728.31700962986</v>
      </c>
      <c r="AA7" s="14">
        <f t="shared" si="4"/>
        <v>212047.833378957</v>
      </c>
      <c r="AB7" s="11" t="s">
        <v>58</v>
      </c>
      <c r="AC7" s="12">
        <f t="shared" ref="AC7:AD17" si="5">Z7+AC6</f>
        <v>335008.18419507967</v>
      </c>
      <c r="AD7" s="12">
        <f t="shared" si="5"/>
        <v>261801.26500755898</v>
      </c>
      <c r="AF7" s="11">
        <v>64</v>
      </c>
      <c r="AG7" s="12">
        <v>302000</v>
      </c>
      <c r="AH7" s="12">
        <v>218000</v>
      </c>
    </row>
    <row r="8" spans="1:43" x14ac:dyDescent="0.25">
      <c r="A8" s="11">
        <v>6</v>
      </c>
      <c r="B8" s="23">
        <v>19.602</v>
      </c>
      <c r="C8" s="24">
        <f t="shared" si="0"/>
        <v>20</v>
      </c>
      <c r="D8" s="12">
        <v>418727.78930712602</v>
      </c>
      <c r="F8" s="4"/>
      <c r="G8" s="4"/>
      <c r="H8" s="4"/>
      <c r="I8" s="4">
        <f t="shared" si="1"/>
        <v>12245.044071830984</v>
      </c>
      <c r="J8" s="4">
        <f t="shared" si="2"/>
        <v>6228.404919547801</v>
      </c>
      <c r="K8" s="4">
        <f t="shared" si="3"/>
        <v>61998.475700432959</v>
      </c>
      <c r="L8" s="106" t="s">
        <v>5</v>
      </c>
      <c r="M8" s="116">
        <v>94.2</v>
      </c>
      <c r="N8" s="8">
        <v>302560.75473996194</v>
      </c>
      <c r="O8" s="8">
        <v>79760.457837487076</v>
      </c>
      <c r="P8" s="4">
        <v>2942.3532029622979</v>
      </c>
      <c r="Q8" s="8">
        <v>49063.733637834994</v>
      </c>
      <c r="R8" s="8">
        <v>190408.05925114805</v>
      </c>
      <c r="S8" s="8">
        <v>896.32218636667949</v>
      </c>
      <c r="T8" s="8">
        <v>707.90392225968867</v>
      </c>
      <c r="U8" s="8">
        <v>22898.87098602462</v>
      </c>
      <c r="V8" s="119" t="s">
        <v>50</v>
      </c>
      <c r="W8" s="48">
        <v>94.2</v>
      </c>
      <c r="X8" s="14">
        <v>79520</v>
      </c>
      <c r="Y8" s="66">
        <v>116027.61097229</v>
      </c>
      <c r="Z8" s="14">
        <f t="shared" si="4"/>
        <v>75875.522024302103</v>
      </c>
      <c r="AA8" s="14">
        <f t="shared" si="4"/>
        <v>102897.38902771</v>
      </c>
      <c r="AB8" s="11" t="s">
        <v>59</v>
      </c>
      <c r="AC8" s="12">
        <f t="shared" si="5"/>
        <v>410883.70621938177</v>
      </c>
      <c r="AD8" s="12">
        <f t="shared" si="5"/>
        <v>364698.65403526899</v>
      </c>
      <c r="AF8" s="11">
        <v>94</v>
      </c>
      <c r="AG8" s="12">
        <v>75900</v>
      </c>
      <c r="AH8" s="12">
        <v>103000</v>
      </c>
    </row>
    <row r="9" spans="1:43" x14ac:dyDescent="0.25">
      <c r="A9" s="11">
        <v>7</v>
      </c>
      <c r="B9" s="23">
        <v>21.568000000000001</v>
      </c>
      <c r="C9" s="24">
        <f t="shared" si="0"/>
        <v>22</v>
      </c>
      <c r="D9" s="12">
        <v>406818.333657971</v>
      </c>
      <c r="F9" s="4"/>
      <c r="G9" s="4"/>
      <c r="H9" s="4"/>
      <c r="I9" s="4">
        <f t="shared" si="1"/>
        <v>11909.455649155017</v>
      </c>
      <c r="J9" s="4">
        <f t="shared" si="2"/>
        <v>6057.708875460331</v>
      </c>
      <c r="K9" s="4">
        <f t="shared" si="3"/>
        <v>73907.931349587976</v>
      </c>
      <c r="L9" s="106" t="s">
        <v>6</v>
      </c>
      <c r="M9" s="116">
        <v>132</v>
      </c>
      <c r="N9" s="8">
        <v>356656.73857478815</v>
      </c>
      <c r="O9" s="8">
        <v>72827.750424658094</v>
      </c>
      <c r="P9" s="4">
        <v>2724.2215159265575</v>
      </c>
      <c r="Q9" s="8">
        <v>48673.386710129998</v>
      </c>
      <c r="R9" s="8">
        <v>268666.90281205013</v>
      </c>
      <c r="S9" s="8">
        <v>1031.1873018473455</v>
      </c>
      <c r="T9" s="8">
        <v>433.93126793235939</v>
      </c>
      <c r="U9" s="8">
        <v>21158.653539264025</v>
      </c>
      <c r="V9" s="119" t="s">
        <v>51</v>
      </c>
      <c r="W9" s="48">
        <v>132</v>
      </c>
      <c r="X9" s="14">
        <v>72827.750424658094</v>
      </c>
      <c r="Y9" s="66">
        <v>86292.431835859301</v>
      </c>
      <c r="Z9" s="14">
        <f t="shared" si="4"/>
        <v>6692.2495753419062</v>
      </c>
      <c r="AA9" s="14">
        <f t="shared" si="4"/>
        <v>29735.179136430699</v>
      </c>
      <c r="AB9" s="11" t="s">
        <v>60</v>
      </c>
      <c r="AC9" s="12">
        <f t="shared" si="5"/>
        <v>417575.9557947237</v>
      </c>
      <c r="AD9" s="12">
        <f t="shared" si="5"/>
        <v>394433.83317169966</v>
      </c>
      <c r="AF9" s="11">
        <v>132</v>
      </c>
      <c r="AG9" s="12">
        <v>6700</v>
      </c>
      <c r="AH9" s="12">
        <v>29800</v>
      </c>
    </row>
    <row r="10" spans="1:43" x14ac:dyDescent="0.25">
      <c r="A10" s="11">
        <v>8</v>
      </c>
      <c r="B10" s="23">
        <v>23.534000000000002</v>
      </c>
      <c r="C10" s="24">
        <f t="shared" si="0"/>
        <v>24</v>
      </c>
      <c r="D10" s="12">
        <v>395230.35846218502</v>
      </c>
      <c r="F10" s="4"/>
      <c r="G10" s="4"/>
      <c r="H10" s="4"/>
      <c r="I10" s="4">
        <f t="shared" si="1"/>
        <v>11587.975195785984</v>
      </c>
      <c r="J10" s="4">
        <f t="shared" si="2"/>
        <v>5894.1888076225723</v>
      </c>
      <c r="K10" s="4">
        <f t="shared" si="3"/>
        <v>85495.90654537396</v>
      </c>
      <c r="L10" s="106" t="s">
        <v>7</v>
      </c>
      <c r="M10" s="116">
        <v>164.1</v>
      </c>
      <c r="N10" s="8">
        <v>375140.16562979791</v>
      </c>
      <c r="O10" s="8">
        <v>54657.302426979528</v>
      </c>
      <c r="P10" s="4">
        <v>2527.3514141290766</v>
      </c>
      <c r="Q10" s="8">
        <v>49388.055193218483</v>
      </c>
      <c r="R10" s="8">
        <v>386981.08942695847</v>
      </c>
      <c r="S10" s="8">
        <v>533.83484387193766</v>
      </c>
      <c r="T10" s="8">
        <v>338.2505822070936</v>
      </c>
      <c r="U10" s="8">
        <v>21204.46946308613</v>
      </c>
      <c r="V10" s="119" t="s">
        <v>52</v>
      </c>
      <c r="W10" s="48">
        <v>164.1</v>
      </c>
      <c r="X10" s="14">
        <v>54657.302426979528</v>
      </c>
      <c r="Y10" s="66">
        <v>70167.4403147423</v>
      </c>
      <c r="Z10" s="14">
        <f t="shared" si="4"/>
        <v>18170.447997678566</v>
      </c>
      <c r="AA10" s="14">
        <f t="shared" si="4"/>
        <v>16124.991521117001</v>
      </c>
      <c r="AB10" s="11" t="s">
        <v>61</v>
      </c>
      <c r="AC10" s="12">
        <f t="shared" si="5"/>
        <v>435746.40379240224</v>
      </c>
      <c r="AD10" s="12">
        <f t="shared" si="5"/>
        <v>410558.82469281665</v>
      </c>
      <c r="AF10" s="11">
        <v>164</v>
      </c>
      <c r="AG10" s="12">
        <v>18200</v>
      </c>
      <c r="AH10" s="12">
        <v>16100</v>
      </c>
    </row>
    <row r="11" spans="1:43" x14ac:dyDescent="0.25">
      <c r="A11" s="11">
        <v>9</v>
      </c>
      <c r="B11" s="23">
        <v>25.5</v>
      </c>
      <c r="C11" s="24">
        <f t="shared" si="0"/>
        <v>26</v>
      </c>
      <c r="D11" s="12">
        <v>383943.28623675503</v>
      </c>
      <c r="F11" s="4"/>
      <c r="G11" s="4"/>
      <c r="H11" s="4"/>
      <c r="I11" s="4">
        <f t="shared" si="1"/>
        <v>11287.072225429991</v>
      </c>
      <c r="J11" s="4">
        <f t="shared" si="2"/>
        <v>5741.135414766025</v>
      </c>
      <c r="K11" s="4">
        <f t="shared" si="3"/>
        <v>96782.978770803951</v>
      </c>
      <c r="L11" s="106" t="s">
        <v>8</v>
      </c>
      <c r="M11" s="116">
        <v>190</v>
      </c>
      <c r="N11" s="8">
        <v>473000.26945519767</v>
      </c>
      <c r="O11" s="8">
        <v>52906.593919724452</v>
      </c>
      <c r="P11" s="4">
        <v>2632.3486593089974</v>
      </c>
      <c r="Q11" s="8">
        <v>48767.465684006878</v>
      </c>
      <c r="R11" s="8">
        <v>383974.98112635675</v>
      </c>
      <c r="S11" s="8">
        <v>708.05298383660943</v>
      </c>
      <c r="T11" s="8">
        <v>481.13186584461459</v>
      </c>
      <c r="U11" s="8">
        <v>15958.020840010478</v>
      </c>
      <c r="V11" s="121" t="s">
        <v>31</v>
      </c>
      <c r="W11" s="48">
        <v>190.2</v>
      </c>
      <c r="X11" s="14">
        <v>52907</v>
      </c>
      <c r="Y11" s="66">
        <v>59909.545423731397</v>
      </c>
      <c r="Z11" s="14">
        <f t="shared" si="4"/>
        <v>1750.3024269795278</v>
      </c>
      <c r="AA11" s="14">
        <f t="shared" si="4"/>
        <v>10257.894891010903</v>
      </c>
      <c r="AB11" s="11" t="s">
        <v>32</v>
      </c>
      <c r="AC11" s="12">
        <f t="shared" si="5"/>
        <v>437496.70621938177</v>
      </c>
      <c r="AD11" s="12">
        <f t="shared" si="5"/>
        <v>420816.71958382754</v>
      </c>
      <c r="AF11" s="11">
        <v>190</v>
      </c>
      <c r="AG11" s="12">
        <v>1800</v>
      </c>
      <c r="AH11" s="12">
        <v>10300</v>
      </c>
    </row>
    <row r="12" spans="1:43" x14ac:dyDescent="0.25">
      <c r="A12" s="11">
        <v>10</v>
      </c>
      <c r="B12" s="23">
        <v>27.466000000000005</v>
      </c>
      <c r="C12" s="24">
        <f t="shared" si="0"/>
        <v>27</v>
      </c>
      <c r="D12" s="12">
        <v>372942.47838687</v>
      </c>
      <c r="F12" s="4"/>
      <c r="G12" s="4"/>
      <c r="H12" s="4"/>
      <c r="I12" s="4">
        <f t="shared" si="1"/>
        <v>11000.807849885023</v>
      </c>
      <c r="J12" s="4">
        <f t="shared" si="2"/>
        <v>5595.5278992293979</v>
      </c>
      <c r="K12" s="4">
        <f t="shared" si="3"/>
        <v>107783.78662068897</v>
      </c>
      <c r="L12" s="106" t="s">
        <v>9</v>
      </c>
      <c r="M12" s="116">
        <v>193</v>
      </c>
      <c r="N12" s="8">
        <v>516321.42842866672</v>
      </c>
      <c r="O12" s="8">
        <v>41635.811703347499</v>
      </c>
      <c r="P12" s="8">
        <v>5290.4344743906649</v>
      </c>
      <c r="Q12" s="8"/>
      <c r="R12" s="8">
        <v>248950.48172967197</v>
      </c>
      <c r="S12" s="8">
        <v>1331.4139616720151</v>
      </c>
      <c r="T12" s="8">
        <v>302.79164038401632</v>
      </c>
      <c r="U12" s="8">
        <v>6367.4121600000026</v>
      </c>
      <c r="V12" s="121" t="s">
        <v>33</v>
      </c>
      <c r="W12" s="48">
        <v>193</v>
      </c>
      <c r="X12" s="14">
        <v>41636</v>
      </c>
      <c r="Y12" s="66">
        <v>54564.934611495497</v>
      </c>
      <c r="Z12" s="14">
        <f t="shared" si="4"/>
        <v>11271</v>
      </c>
      <c r="AA12" s="14">
        <f t="shared" si="4"/>
        <v>5344.6108122359001</v>
      </c>
      <c r="AB12" s="11" t="s">
        <v>62</v>
      </c>
      <c r="AC12" s="12">
        <f t="shared" si="5"/>
        <v>448767.70621938177</v>
      </c>
      <c r="AD12" s="12">
        <f t="shared" si="5"/>
        <v>426161.33039606345</v>
      </c>
      <c r="AF12" s="11">
        <v>196</v>
      </c>
      <c r="AG12" s="12">
        <v>11300</v>
      </c>
      <c r="AH12" s="12">
        <v>5300</v>
      </c>
    </row>
    <row r="13" spans="1:43" x14ac:dyDescent="0.25">
      <c r="A13" s="11">
        <v>11</v>
      </c>
      <c r="B13" s="23">
        <v>29.432000000000006</v>
      </c>
      <c r="C13" s="24">
        <f t="shared" si="0"/>
        <v>29</v>
      </c>
      <c r="D13" s="12">
        <v>363850.27096291498</v>
      </c>
      <c r="F13" s="4"/>
      <c r="G13" s="4"/>
      <c r="H13" s="4"/>
      <c r="I13" s="4">
        <f t="shared" si="1"/>
        <v>9092.2074239550275</v>
      </c>
      <c r="J13" s="4">
        <f t="shared" si="2"/>
        <v>4624.7240203230022</v>
      </c>
      <c r="K13" s="4">
        <f t="shared" si="3"/>
        <v>116875.994044644</v>
      </c>
      <c r="L13" s="106" t="s">
        <v>10</v>
      </c>
      <c r="M13" s="116">
        <v>246.3</v>
      </c>
      <c r="N13" s="8">
        <v>1117712.7583574029</v>
      </c>
      <c r="O13" s="8">
        <v>39993.580167455555</v>
      </c>
      <c r="P13" s="8">
        <v>13467.773528028418</v>
      </c>
      <c r="Q13" s="8"/>
      <c r="R13" s="8">
        <v>6287.2009080789539</v>
      </c>
      <c r="S13" s="8">
        <v>153.99985544736839</v>
      </c>
      <c r="T13" s="8">
        <v>8.5770554473684246</v>
      </c>
      <c r="U13" s="8">
        <v>108</v>
      </c>
      <c r="V13" s="121" t="s">
        <v>10</v>
      </c>
      <c r="W13" s="48">
        <v>246.3</v>
      </c>
      <c r="X13" s="14">
        <v>39993.580167455555</v>
      </c>
      <c r="Y13" s="66">
        <v>53857.934858420398</v>
      </c>
      <c r="Z13" s="14">
        <f t="shared" si="4"/>
        <v>1642.4198325444449</v>
      </c>
      <c r="AA13" s="14">
        <f t="shared" si="4"/>
        <v>706.99975307509885</v>
      </c>
      <c r="AB13" s="11" t="s">
        <v>63</v>
      </c>
      <c r="AC13" s="12">
        <f t="shared" si="5"/>
        <v>450410.12605192623</v>
      </c>
      <c r="AD13" s="12">
        <f t="shared" si="5"/>
        <v>426868.33014913858</v>
      </c>
      <c r="AF13" s="11">
        <v>246</v>
      </c>
      <c r="AG13" s="12">
        <v>1600</v>
      </c>
      <c r="AH13" s="12">
        <v>700</v>
      </c>
    </row>
    <row r="14" spans="1:43" x14ac:dyDescent="0.25">
      <c r="A14" s="11">
        <v>12</v>
      </c>
      <c r="B14" s="23">
        <v>31.398000000000007</v>
      </c>
      <c r="C14" s="24">
        <f t="shared" si="0"/>
        <v>31</v>
      </c>
      <c r="D14" s="12">
        <v>354959.84995252499</v>
      </c>
      <c r="F14" s="4"/>
      <c r="G14" s="4"/>
      <c r="H14" s="4"/>
      <c r="I14" s="4">
        <f t="shared" si="1"/>
        <v>8890.4210103899823</v>
      </c>
      <c r="J14" s="4">
        <f t="shared" si="2"/>
        <v>4522.0859666276592</v>
      </c>
      <c r="K14" s="4">
        <f t="shared" si="3"/>
        <v>125766.41505503398</v>
      </c>
      <c r="L14" s="106" t="s">
        <v>11</v>
      </c>
      <c r="M14" s="116">
        <v>295.8</v>
      </c>
      <c r="N14" s="8">
        <v>894270.44119872386</v>
      </c>
      <c r="O14" s="8">
        <v>26680.583319832494</v>
      </c>
      <c r="P14" s="8">
        <v>8992.5491436056782</v>
      </c>
      <c r="Q14" s="8"/>
      <c r="R14" s="8">
        <v>387224.05357763427</v>
      </c>
      <c r="S14" s="8">
        <v>3257.8724048671343</v>
      </c>
      <c r="T14" s="8">
        <v>1371.82310884663</v>
      </c>
      <c r="U14" s="8">
        <v>8902.9584000000032</v>
      </c>
      <c r="V14" s="121" t="s">
        <v>11</v>
      </c>
      <c r="W14" s="48">
        <v>295.8</v>
      </c>
      <c r="X14" s="14">
        <v>26396</v>
      </c>
      <c r="Y14" s="66">
        <v>46118</v>
      </c>
      <c r="Z14" s="14">
        <f t="shared" si="4"/>
        <v>13597.580167455555</v>
      </c>
      <c r="AA14" s="14">
        <f t="shared" si="4"/>
        <v>7739.9348584203981</v>
      </c>
      <c r="AB14" s="11" t="s">
        <v>34</v>
      </c>
      <c r="AC14" s="12">
        <f t="shared" si="5"/>
        <v>464007.70621938177</v>
      </c>
      <c r="AD14" s="12">
        <f t="shared" si="5"/>
        <v>434608.26500755898</v>
      </c>
      <c r="AF14" s="11">
        <v>296</v>
      </c>
      <c r="AG14" s="12">
        <v>13600</v>
      </c>
      <c r="AH14" s="12">
        <v>7700</v>
      </c>
    </row>
    <row r="15" spans="1:43" x14ac:dyDescent="0.25">
      <c r="A15" s="11">
        <v>13</v>
      </c>
      <c r="B15" s="23">
        <v>33.364000000000004</v>
      </c>
      <c r="C15" s="24">
        <f t="shared" si="0"/>
        <v>33</v>
      </c>
      <c r="D15" s="12">
        <v>347405.712846604</v>
      </c>
      <c r="F15" s="4"/>
      <c r="G15" s="4"/>
      <c r="H15" s="4"/>
      <c r="I15" s="4">
        <f t="shared" si="1"/>
        <v>7554.1371059209923</v>
      </c>
      <c r="J15" s="4">
        <f t="shared" si="2"/>
        <v>3842.3891688306217</v>
      </c>
      <c r="K15" s="4">
        <f t="shared" si="3"/>
        <v>133320.55216095498</v>
      </c>
      <c r="L15" s="106" t="s">
        <v>12</v>
      </c>
      <c r="M15" s="116">
        <v>377.1</v>
      </c>
      <c r="N15" s="8">
        <v>1114281.4353722287</v>
      </c>
      <c r="O15" s="8">
        <v>25783.836493721512</v>
      </c>
      <c r="P15" s="8">
        <v>13834.404657717734</v>
      </c>
      <c r="Q15" s="8"/>
      <c r="R15" s="8">
        <v>432787.91558895475</v>
      </c>
      <c r="S15" s="8">
        <v>3264.8197917853367</v>
      </c>
      <c r="T15" s="8">
        <v>1097.4570568625047</v>
      </c>
      <c r="U15" s="8">
        <v>7099.3000800000018</v>
      </c>
      <c r="V15" s="121" t="s">
        <v>12</v>
      </c>
      <c r="W15" s="48">
        <v>377.1</v>
      </c>
      <c r="X15" s="14">
        <v>25783.836493721512</v>
      </c>
      <c r="Y15" s="66">
        <v>45408.557341537002</v>
      </c>
      <c r="Z15" s="14">
        <f t="shared" si="4"/>
        <v>612.16350627848806</v>
      </c>
      <c r="AA15" s="14">
        <f t="shared" si="4"/>
        <v>709.44265846299822</v>
      </c>
      <c r="AB15" s="11" t="s">
        <v>64</v>
      </c>
      <c r="AC15" s="12">
        <f t="shared" si="5"/>
        <v>464619.86972566025</v>
      </c>
      <c r="AD15" s="12">
        <f t="shared" si="5"/>
        <v>435317.707666022</v>
      </c>
      <c r="AF15" s="11">
        <v>378</v>
      </c>
      <c r="AG15" s="12">
        <v>600</v>
      </c>
      <c r="AH15" s="12">
        <v>700</v>
      </c>
    </row>
    <row r="16" spans="1:43" x14ac:dyDescent="0.25">
      <c r="A16" s="11">
        <v>14</v>
      </c>
      <c r="B16" s="23">
        <v>35.330000000000005</v>
      </c>
      <c r="C16" s="24">
        <f t="shared" si="0"/>
        <v>35</v>
      </c>
      <c r="D16" s="12">
        <v>340000.658392791</v>
      </c>
      <c r="G16" s="4"/>
      <c r="H16" s="4"/>
      <c r="I16" s="4">
        <f t="shared" si="1"/>
        <v>7405.0544538130052</v>
      </c>
      <c r="J16" s="4">
        <f t="shared" si="2"/>
        <v>3766.558725235504</v>
      </c>
      <c r="K16" s="4">
        <f t="shared" si="3"/>
        <v>140725.60661476798</v>
      </c>
      <c r="L16" s="106" t="s">
        <v>13</v>
      </c>
      <c r="M16" s="116">
        <v>421.3</v>
      </c>
      <c r="N16" s="8">
        <v>1775680.5994587985</v>
      </c>
      <c r="O16" s="8">
        <v>23757.218037160263</v>
      </c>
      <c r="P16" s="8">
        <v>17778.290722939837</v>
      </c>
      <c r="Q16" s="8"/>
      <c r="R16" s="8">
        <v>414829.27287258476</v>
      </c>
      <c r="S16" s="8">
        <v>5519.4954255571265</v>
      </c>
      <c r="T16" s="8">
        <v>1227.9031635083143</v>
      </c>
      <c r="U16" s="8">
        <v>6483.7648800000006</v>
      </c>
      <c r="V16" s="121" t="s">
        <v>13</v>
      </c>
      <c r="W16" s="48">
        <v>421.3</v>
      </c>
      <c r="X16" s="14">
        <v>23757.218037160263</v>
      </c>
      <c r="Y16" s="66">
        <v>45043.981709399501</v>
      </c>
      <c r="Z16" s="14">
        <f t="shared" si="4"/>
        <v>2026.6184565612493</v>
      </c>
      <c r="AA16" s="14">
        <f t="shared" si="4"/>
        <v>364.57563213750109</v>
      </c>
      <c r="AB16" s="11" t="s">
        <v>65</v>
      </c>
      <c r="AC16" s="12">
        <f t="shared" si="5"/>
        <v>466646.48818222148</v>
      </c>
      <c r="AD16" s="12">
        <f t="shared" si="5"/>
        <v>435682.28329815948</v>
      </c>
      <c r="AF16" s="11">
        <v>421</v>
      </c>
      <c r="AG16" s="12">
        <v>2000</v>
      </c>
      <c r="AH16" s="12">
        <v>370</v>
      </c>
    </row>
    <row r="17" spans="1:34" x14ac:dyDescent="0.25">
      <c r="A17" s="11">
        <v>15</v>
      </c>
      <c r="B17" s="23">
        <v>37.296000000000006</v>
      </c>
      <c r="C17" s="24">
        <f t="shared" si="0"/>
        <v>37</v>
      </c>
      <c r="D17" s="12">
        <v>332740.23741517199</v>
      </c>
      <c r="F17" s="4"/>
      <c r="G17" s="4"/>
      <c r="H17" s="4"/>
      <c r="I17" s="4">
        <f t="shared" si="1"/>
        <v>7260.420977619011</v>
      </c>
      <c r="J17" s="4">
        <f t="shared" si="2"/>
        <v>3692.9913416169925</v>
      </c>
      <c r="K17" s="4">
        <f t="shared" si="3"/>
        <v>147986.02759238699</v>
      </c>
      <c r="L17" s="106" t="s">
        <v>23</v>
      </c>
      <c r="M17" s="106">
        <v>548</v>
      </c>
      <c r="V17" s="121" t="s">
        <v>23</v>
      </c>
      <c r="W17" s="55">
        <v>548</v>
      </c>
      <c r="X17" s="14">
        <v>17000</v>
      </c>
      <c r="Y17" s="14">
        <f>D212</f>
        <v>43603.803266763098</v>
      </c>
      <c r="Z17" s="14">
        <f t="shared" si="4"/>
        <v>6757.2180371602626</v>
      </c>
      <c r="AA17" s="14">
        <f t="shared" si="4"/>
        <v>1440.1784426364029</v>
      </c>
      <c r="AB17" s="11" t="s">
        <v>66</v>
      </c>
      <c r="AC17" s="12">
        <f t="shared" si="5"/>
        <v>473403.70621938177</v>
      </c>
      <c r="AD17" s="12">
        <f t="shared" si="5"/>
        <v>437122.46174079587</v>
      </c>
      <c r="AF17" s="11">
        <v>550</v>
      </c>
      <c r="AG17" s="12">
        <v>6800</v>
      </c>
      <c r="AH17" s="12">
        <v>1440</v>
      </c>
    </row>
    <row r="18" spans="1:34" x14ac:dyDescent="0.25">
      <c r="A18" s="11">
        <v>16</v>
      </c>
      <c r="B18" s="23">
        <v>39.262000000000008</v>
      </c>
      <c r="C18" s="24">
        <f t="shared" si="0"/>
        <v>39</v>
      </c>
      <c r="D18" s="12">
        <v>325623.59414878802</v>
      </c>
      <c r="F18" s="4"/>
      <c r="G18" s="4"/>
      <c r="H18" s="4"/>
      <c r="I18" s="4">
        <f t="shared" si="1"/>
        <v>7116.643266383966</v>
      </c>
      <c r="J18" s="4">
        <f t="shared" si="2"/>
        <v>3619.8592402766849</v>
      </c>
      <c r="K18" s="4">
        <f t="shared" si="3"/>
        <v>155102.67085877096</v>
      </c>
      <c r="L18" s="107" t="s">
        <v>180</v>
      </c>
      <c r="X18" s="107" t="s">
        <v>162</v>
      </c>
    </row>
    <row r="19" spans="1:34" x14ac:dyDescent="0.25">
      <c r="A19" s="11">
        <v>17</v>
      </c>
      <c r="B19" s="23">
        <v>41.228000000000009</v>
      </c>
      <c r="C19" s="24">
        <f t="shared" si="0"/>
        <v>41</v>
      </c>
      <c r="D19" s="12">
        <v>314576.74273795501</v>
      </c>
      <c r="F19" s="4"/>
      <c r="G19" s="4"/>
      <c r="H19" s="4"/>
      <c r="I19" s="4">
        <f t="shared" si="1"/>
        <v>11046.851410833013</v>
      </c>
      <c r="J19" s="4">
        <f t="shared" si="2"/>
        <v>5618.9478183280808</v>
      </c>
      <c r="K19" s="4">
        <f t="shared" si="3"/>
        <v>166149.52226960397</v>
      </c>
      <c r="L19" s="107" t="s">
        <v>162</v>
      </c>
      <c r="W19" t="s">
        <v>165</v>
      </c>
      <c r="Z19" s="4">
        <f>SUM(Z6:Z17)</f>
        <v>473403.70621938177</v>
      </c>
      <c r="AA19" s="4">
        <f>SUM(AA6:AA17)</f>
        <v>437122.46174079587</v>
      </c>
      <c r="AD19" s="12"/>
    </row>
    <row r="20" spans="1:34" x14ac:dyDescent="0.25">
      <c r="A20" s="11">
        <v>18</v>
      </c>
      <c r="B20" s="23">
        <v>43.19400000000001</v>
      </c>
      <c r="C20" s="24">
        <f t="shared" si="0"/>
        <v>43</v>
      </c>
      <c r="D20" s="12">
        <v>303890.57688199199</v>
      </c>
      <c r="F20" s="4"/>
      <c r="G20" s="4"/>
      <c r="H20" s="4"/>
      <c r="I20" s="4">
        <f t="shared" si="1"/>
        <v>10686.165855963016</v>
      </c>
      <c r="J20" s="4">
        <f t="shared" si="2"/>
        <v>5435.4861932670447</v>
      </c>
      <c r="K20" s="4">
        <f t="shared" si="3"/>
        <v>176835.68812556699</v>
      </c>
      <c r="Z20" s="3"/>
      <c r="AA20" s="3"/>
    </row>
    <row r="21" spans="1:34" ht="18.75" x14ac:dyDescent="0.3">
      <c r="A21" s="11">
        <v>19</v>
      </c>
      <c r="B21" s="23">
        <v>45.160000000000011</v>
      </c>
      <c r="C21" s="24">
        <f t="shared" si="0"/>
        <v>45</v>
      </c>
      <c r="D21" s="12">
        <v>293554.39710953302</v>
      </c>
      <c r="F21" s="4"/>
      <c r="G21" s="4"/>
      <c r="H21" s="4"/>
      <c r="I21" s="4">
        <f t="shared" si="1"/>
        <v>10336.179772458971</v>
      </c>
      <c r="J21" s="4">
        <f t="shared" si="2"/>
        <v>5257.4668222070013</v>
      </c>
      <c r="K21" s="4">
        <f t="shared" si="3"/>
        <v>187171.86789802596</v>
      </c>
      <c r="P21" s="93" t="s">
        <v>131</v>
      </c>
      <c r="W21" t="s">
        <v>67</v>
      </c>
      <c r="Z21" s="4">
        <f>SUM(Z6:Z9)</f>
        <v>417575.9557947237</v>
      </c>
      <c r="AA21" s="4">
        <f>SUM(AA6:AA9)</f>
        <v>394433.83317169966</v>
      </c>
    </row>
    <row r="22" spans="1:34" ht="18.75" x14ac:dyDescent="0.3">
      <c r="A22" s="11">
        <v>20</v>
      </c>
      <c r="B22" s="23">
        <v>47.126000000000012</v>
      </c>
      <c r="C22" s="24">
        <f t="shared" si="0"/>
        <v>47</v>
      </c>
      <c r="D22" s="12">
        <v>283557.44631581602</v>
      </c>
      <c r="F22" s="4"/>
      <c r="G22" s="4"/>
      <c r="H22" s="4"/>
      <c r="I22" s="4">
        <f t="shared" si="1"/>
        <v>9996.9507937169983</v>
      </c>
      <c r="J22" s="4">
        <f t="shared" si="2"/>
        <v>5084.919020201929</v>
      </c>
      <c r="K22" s="4">
        <f t="shared" si="3"/>
        <v>197168.81869174296</v>
      </c>
      <c r="L22" s="95" t="s">
        <v>137</v>
      </c>
    </row>
    <row r="23" spans="1:34" x14ac:dyDescent="0.25">
      <c r="A23" s="11">
        <v>21</v>
      </c>
      <c r="B23" s="23">
        <v>49.092000000000013</v>
      </c>
      <c r="C23" s="24">
        <f t="shared" si="0"/>
        <v>49</v>
      </c>
      <c r="D23" s="12">
        <v>274982.72918587399</v>
      </c>
      <c r="F23" s="4"/>
      <c r="G23" s="4"/>
      <c r="H23" s="4"/>
      <c r="I23" s="4">
        <f t="shared" si="1"/>
        <v>8574.7171299420297</v>
      </c>
      <c r="J23" s="4">
        <f t="shared" si="2"/>
        <v>4361.504135270613</v>
      </c>
      <c r="K23" s="4">
        <f t="shared" si="3"/>
        <v>205743.53582168499</v>
      </c>
    </row>
    <row r="24" spans="1:34" x14ac:dyDescent="0.25">
      <c r="A24" s="11">
        <v>22</v>
      </c>
      <c r="B24" s="23">
        <v>51.058000000000014</v>
      </c>
      <c r="C24" s="24">
        <f t="shared" si="0"/>
        <v>51</v>
      </c>
      <c r="D24" s="12">
        <v>267272.745213777</v>
      </c>
      <c r="F24" s="4"/>
      <c r="G24" s="4"/>
      <c r="H24" s="4"/>
      <c r="I24" s="4">
        <f t="shared" si="1"/>
        <v>7709.9839720969903</v>
      </c>
      <c r="J24" s="4">
        <f t="shared" si="2"/>
        <v>3921.6602096118954</v>
      </c>
      <c r="K24" s="4">
        <f t="shared" si="3"/>
        <v>213453.51979378198</v>
      </c>
    </row>
    <row r="25" spans="1:34" x14ac:dyDescent="0.25">
      <c r="A25" s="11">
        <v>23</v>
      </c>
      <c r="B25" s="23">
        <v>53.024000000000015</v>
      </c>
      <c r="C25" s="24">
        <f t="shared" si="0"/>
        <v>53</v>
      </c>
      <c r="D25" s="12">
        <v>259780.84362912201</v>
      </c>
      <c r="F25" s="4"/>
      <c r="G25" s="4"/>
      <c r="H25" s="4"/>
      <c r="I25" s="4">
        <f t="shared" si="1"/>
        <v>7491.9015846549883</v>
      </c>
      <c r="J25" s="4">
        <f t="shared" si="2"/>
        <v>3810.7332577085372</v>
      </c>
      <c r="K25" s="4">
        <f t="shared" si="3"/>
        <v>220945.42137843696</v>
      </c>
    </row>
    <row r="26" spans="1:34" x14ac:dyDescent="0.25">
      <c r="A26" s="11">
        <v>24</v>
      </c>
      <c r="B26" s="23">
        <v>54.990000000000016</v>
      </c>
      <c r="C26" s="24">
        <f t="shared" si="0"/>
        <v>55</v>
      </c>
      <c r="D26" s="12">
        <v>252492.356280187</v>
      </c>
      <c r="F26" s="4"/>
      <c r="G26" s="4"/>
      <c r="H26" s="4"/>
      <c r="I26" s="4">
        <f t="shared" si="1"/>
        <v>7288.4873489350139</v>
      </c>
      <c r="J26" s="4">
        <f t="shared" si="2"/>
        <v>3707.2672171592117</v>
      </c>
      <c r="K26" s="4">
        <f t="shared" si="3"/>
        <v>228233.90872737198</v>
      </c>
    </row>
    <row r="27" spans="1:34" x14ac:dyDescent="0.25">
      <c r="A27" s="11">
        <v>25</v>
      </c>
      <c r="B27" s="23">
        <v>56.956000000000017</v>
      </c>
      <c r="C27" s="24">
        <f t="shared" si="0"/>
        <v>57</v>
      </c>
      <c r="D27" s="12">
        <v>245402.080534265</v>
      </c>
      <c r="F27" s="4"/>
      <c r="G27" s="4"/>
      <c r="H27" s="4"/>
      <c r="I27" s="4">
        <f t="shared" si="1"/>
        <v>7090.2757459220011</v>
      </c>
      <c r="J27" s="4">
        <f t="shared" si="2"/>
        <v>3606.4474801230913</v>
      </c>
      <c r="K27" s="4">
        <f t="shared" si="3"/>
        <v>235324.18447329398</v>
      </c>
    </row>
    <row r="28" spans="1:34" x14ac:dyDescent="0.25">
      <c r="A28" s="11">
        <v>26</v>
      </c>
      <c r="B28" s="23">
        <v>58.922000000000018</v>
      </c>
      <c r="C28" s="24">
        <f t="shared" si="0"/>
        <v>59</v>
      </c>
      <c r="D28" s="12">
        <v>238504.99171232799</v>
      </c>
      <c r="F28" s="4"/>
      <c r="G28" s="4"/>
      <c r="H28" s="4"/>
      <c r="I28" s="4">
        <f t="shared" si="1"/>
        <v>6897.0888219370099</v>
      </c>
      <c r="J28" s="4">
        <f t="shared" si="2"/>
        <v>3508.1835309954254</v>
      </c>
      <c r="K28" s="4">
        <f t="shared" si="3"/>
        <v>242221.27329523099</v>
      </c>
    </row>
    <row r="29" spans="1:34" x14ac:dyDescent="0.25">
      <c r="A29" s="11">
        <v>27</v>
      </c>
      <c r="B29" s="23">
        <v>60.888000000000019</v>
      </c>
      <c r="C29" s="24">
        <f t="shared" si="0"/>
        <v>61</v>
      </c>
      <c r="D29" s="12">
        <v>231796.218182543</v>
      </c>
      <c r="F29" s="4"/>
      <c r="G29" s="4"/>
      <c r="H29" s="4"/>
      <c r="I29" s="4">
        <f t="shared" si="1"/>
        <v>6708.7735297849867</v>
      </c>
      <c r="J29" s="4">
        <f t="shared" si="2"/>
        <v>3412.3975227797473</v>
      </c>
      <c r="K29" s="4">
        <f t="shared" si="3"/>
        <v>248930.04682501598</v>
      </c>
    </row>
    <row r="30" spans="1:34" x14ac:dyDescent="0.25">
      <c r="A30" s="11">
        <v>28</v>
      </c>
      <c r="B30" s="23">
        <v>62.854000000000021</v>
      </c>
      <c r="C30" s="24">
        <f t="shared" si="0"/>
        <v>63</v>
      </c>
      <c r="D30" s="12">
        <v>225270.963035767</v>
      </c>
      <c r="F30" s="4"/>
      <c r="G30" s="4"/>
      <c r="H30" s="4"/>
      <c r="I30" s="4">
        <f t="shared" si="1"/>
        <v>6525.2551467760059</v>
      </c>
      <c r="J30" s="4">
        <f t="shared" si="2"/>
        <v>3319.0514480040702</v>
      </c>
      <c r="K30" s="4">
        <f t="shared" si="3"/>
        <v>255455.30197179198</v>
      </c>
    </row>
    <row r="31" spans="1:34" x14ac:dyDescent="0.25">
      <c r="A31" s="11">
        <v>29</v>
      </c>
      <c r="B31" s="23">
        <v>64.820000000000022</v>
      </c>
      <c r="C31" s="24">
        <f t="shared" si="0"/>
        <v>65</v>
      </c>
      <c r="D31" s="12">
        <v>218924.55870941599</v>
      </c>
      <c r="E31" s="7"/>
      <c r="F31" s="4">
        <v>155396</v>
      </c>
      <c r="G31" s="4">
        <f>F6-F31</f>
        <v>301728</v>
      </c>
      <c r="H31" s="4">
        <f>(F6-F31)/(B31-B6)</f>
        <v>6180.7976729418006</v>
      </c>
      <c r="I31" s="4">
        <f t="shared" si="1"/>
        <v>6346.4043263510102</v>
      </c>
      <c r="J31" s="4">
        <f t="shared" si="2"/>
        <v>3228.0795149293017</v>
      </c>
      <c r="K31" s="4">
        <f t="shared" si="3"/>
        <v>261801.70629814299</v>
      </c>
    </row>
    <row r="32" spans="1:34" x14ac:dyDescent="0.25">
      <c r="A32" s="11">
        <v>30</v>
      </c>
      <c r="B32" s="23">
        <v>66.786000000000016</v>
      </c>
      <c r="C32" s="24">
        <f t="shared" si="0"/>
        <v>67</v>
      </c>
      <c r="D32" s="12">
        <v>213191.84840773401</v>
      </c>
      <c r="F32" s="4"/>
      <c r="G32" s="4"/>
      <c r="H32" s="4"/>
      <c r="I32" s="4">
        <f t="shared" si="1"/>
        <v>5732.7103016819747</v>
      </c>
      <c r="J32" s="4">
        <f t="shared" si="2"/>
        <v>2915.9258909877885</v>
      </c>
      <c r="K32" s="4">
        <f t="shared" si="3"/>
        <v>267534.41659982497</v>
      </c>
    </row>
    <row r="33" spans="1:35" x14ac:dyDescent="0.25">
      <c r="A33" s="11">
        <v>31</v>
      </c>
      <c r="B33" s="23">
        <v>68.294000000000011</v>
      </c>
      <c r="C33" s="24">
        <f t="shared" si="0"/>
        <v>68</v>
      </c>
      <c r="D33" s="12">
        <v>208047.76842570299</v>
      </c>
      <c r="F33" s="4"/>
      <c r="G33" s="4"/>
      <c r="H33" s="4"/>
      <c r="I33" s="4">
        <f t="shared" si="1"/>
        <v>5144.0799820310203</v>
      </c>
      <c r="J33" s="4">
        <f t="shared" si="2"/>
        <v>3411.1936220364955</v>
      </c>
      <c r="K33" s="4">
        <f t="shared" si="3"/>
        <v>272678.49658185599</v>
      </c>
    </row>
    <row r="34" spans="1:35" x14ac:dyDescent="0.25">
      <c r="A34" s="11">
        <v>32</v>
      </c>
      <c r="B34" s="23">
        <v>70.132000000000005</v>
      </c>
      <c r="C34" s="24">
        <f t="shared" si="0"/>
        <v>70</v>
      </c>
      <c r="D34" s="12">
        <v>198183.135276794</v>
      </c>
      <c r="F34" s="4"/>
      <c r="G34" s="4"/>
      <c r="H34" s="4"/>
      <c r="I34" s="4">
        <f t="shared" si="1"/>
        <v>9864.6331489089935</v>
      </c>
      <c r="J34" s="4">
        <f t="shared" si="2"/>
        <v>5367.0474150756399</v>
      </c>
      <c r="K34" s="4">
        <f t="shared" si="3"/>
        <v>282543.12973076501</v>
      </c>
    </row>
    <row r="35" spans="1:35" x14ac:dyDescent="0.25">
      <c r="A35" s="11">
        <v>33</v>
      </c>
      <c r="B35" s="23">
        <v>71.97</v>
      </c>
      <c r="C35" s="24">
        <f t="shared" si="0"/>
        <v>72</v>
      </c>
      <c r="D35" s="12">
        <v>188778.03656069699</v>
      </c>
      <c r="F35" s="4"/>
      <c r="G35" s="4"/>
      <c r="H35" s="4"/>
      <c r="I35" s="4">
        <f t="shared" si="1"/>
        <v>9405.0987160970108</v>
      </c>
      <c r="J35" s="4">
        <f t="shared" si="2"/>
        <v>5117.0286812279883</v>
      </c>
      <c r="K35" s="4">
        <f t="shared" si="3"/>
        <v>291948.22844686202</v>
      </c>
    </row>
    <row r="36" spans="1:35" x14ac:dyDescent="0.25">
      <c r="A36" s="11">
        <v>34</v>
      </c>
      <c r="B36" s="23">
        <v>73.807999999999993</v>
      </c>
      <c r="C36" s="24">
        <f t="shared" si="0"/>
        <v>74</v>
      </c>
      <c r="D36" s="12">
        <v>179811.426992319</v>
      </c>
      <c r="F36" s="4"/>
      <c r="G36" s="4"/>
      <c r="H36" s="4"/>
      <c r="I36" s="4">
        <f t="shared" si="1"/>
        <v>8966.6095683779859</v>
      </c>
      <c r="J36" s="4">
        <f t="shared" si="2"/>
        <v>4878.4600480837953</v>
      </c>
      <c r="K36" s="4">
        <f t="shared" si="3"/>
        <v>300914.83801524004</v>
      </c>
    </row>
    <row r="37" spans="1:35" x14ac:dyDescent="0.25">
      <c r="A37" s="11">
        <v>35</v>
      </c>
      <c r="B37" s="23">
        <v>75.645999999999987</v>
      </c>
      <c r="C37" s="24">
        <f t="shared" si="0"/>
        <v>76</v>
      </c>
      <c r="D37" s="12">
        <v>171263.268413335</v>
      </c>
      <c r="F37" s="4"/>
      <c r="G37" s="4"/>
      <c r="H37" s="4"/>
      <c r="I37" s="4">
        <f t="shared" ref="I37:I68" si="6">D36-D37</f>
        <v>8548.1585789840028</v>
      </c>
      <c r="J37" s="4">
        <f t="shared" ref="J37:J68" si="7">(I37/(B37-B36))</f>
        <v>4650.7935685440871</v>
      </c>
      <c r="K37" s="4">
        <f t="shared" si="3"/>
        <v>309462.99659422401</v>
      </c>
    </row>
    <row r="38" spans="1:35" x14ac:dyDescent="0.25">
      <c r="A38" s="11">
        <v>36</v>
      </c>
      <c r="B38" s="23">
        <v>77.48399999999998</v>
      </c>
      <c r="C38" s="24">
        <f t="shared" si="0"/>
        <v>77</v>
      </c>
      <c r="D38" s="12">
        <v>163114.570546709</v>
      </c>
      <c r="F38" s="4"/>
      <c r="G38" s="4"/>
      <c r="H38" s="4"/>
      <c r="I38" s="4">
        <f t="shared" si="6"/>
        <v>8148.6978666259965</v>
      </c>
      <c r="J38" s="4">
        <f t="shared" si="7"/>
        <v>4433.4591222121999</v>
      </c>
      <c r="K38" s="4">
        <f t="shared" si="3"/>
        <v>317611.69446084998</v>
      </c>
    </row>
    <row r="39" spans="1:35" x14ac:dyDescent="0.25">
      <c r="A39" s="11">
        <v>37</v>
      </c>
      <c r="B39" s="23">
        <v>79.321999999999974</v>
      </c>
      <c r="C39" s="24">
        <f t="shared" si="0"/>
        <v>79</v>
      </c>
      <c r="D39" s="12">
        <v>155347.26257406699</v>
      </c>
      <c r="F39" s="4"/>
      <c r="G39" s="4"/>
      <c r="H39" s="4"/>
      <c r="I39" s="4">
        <f t="shared" si="6"/>
        <v>7767.307972642011</v>
      </c>
      <c r="J39" s="4">
        <f t="shared" si="7"/>
        <v>4225.9564595440897</v>
      </c>
      <c r="K39" s="4">
        <f t="shared" si="3"/>
        <v>325379.00243349199</v>
      </c>
    </row>
    <row r="40" spans="1:35" x14ac:dyDescent="0.25">
      <c r="A40" s="11">
        <v>38</v>
      </c>
      <c r="B40" s="23">
        <v>81.159999999999968</v>
      </c>
      <c r="C40" s="24">
        <f t="shared" si="0"/>
        <v>81</v>
      </c>
      <c r="D40" s="12">
        <v>150365.63732551801</v>
      </c>
      <c r="F40" s="4"/>
      <c r="G40" s="4"/>
      <c r="H40" s="4"/>
      <c r="I40" s="4">
        <f t="shared" si="6"/>
        <v>4981.6252485489822</v>
      </c>
      <c r="J40" s="4">
        <f t="shared" si="7"/>
        <v>2710.351060146354</v>
      </c>
      <c r="K40" s="4">
        <f t="shared" si="3"/>
        <v>330360.62768204097</v>
      </c>
    </row>
    <row r="41" spans="1:35" x14ac:dyDescent="0.25">
      <c r="A41" s="11">
        <v>39</v>
      </c>
      <c r="B41" s="23">
        <v>82.997999999999962</v>
      </c>
      <c r="C41" s="24">
        <f t="shared" si="0"/>
        <v>83</v>
      </c>
      <c r="D41" s="12">
        <v>145542.714034228</v>
      </c>
      <c r="F41" s="4"/>
      <c r="G41" s="4"/>
      <c r="H41" s="4"/>
      <c r="I41" s="4">
        <f t="shared" si="6"/>
        <v>4822.9232912900043</v>
      </c>
      <c r="J41" s="4">
        <f t="shared" si="7"/>
        <v>2624.006143248107</v>
      </c>
      <c r="K41" s="4">
        <f t="shared" si="3"/>
        <v>335183.55097333097</v>
      </c>
    </row>
    <row r="42" spans="1:35" x14ac:dyDescent="0.25">
      <c r="A42" s="11">
        <v>40</v>
      </c>
      <c r="B42" s="23">
        <v>84.835999999999956</v>
      </c>
      <c r="C42" s="24">
        <f t="shared" si="0"/>
        <v>85</v>
      </c>
      <c r="D42" s="12">
        <v>140871.28480708701</v>
      </c>
      <c r="F42" s="4"/>
      <c r="G42" s="4"/>
      <c r="H42" s="4"/>
      <c r="I42" s="4">
        <f t="shared" si="6"/>
        <v>4671.429227140994</v>
      </c>
      <c r="J42" s="4">
        <f t="shared" si="7"/>
        <v>2541.5828221659467</v>
      </c>
      <c r="K42" s="4">
        <f t="shared" si="3"/>
        <v>339854.98020047194</v>
      </c>
    </row>
    <row r="43" spans="1:35" x14ac:dyDescent="0.25">
      <c r="A43" s="11">
        <v>41</v>
      </c>
      <c r="B43" s="23">
        <v>86.67399999999995</v>
      </c>
      <c r="C43" s="24">
        <f t="shared" si="0"/>
        <v>87</v>
      </c>
      <c r="D43" s="12">
        <v>136346.786318745</v>
      </c>
      <c r="F43" s="4"/>
      <c r="G43" s="4"/>
      <c r="H43" s="4"/>
      <c r="I43" s="4">
        <f t="shared" si="6"/>
        <v>4524.4984883420111</v>
      </c>
      <c r="J43" s="4">
        <f t="shared" si="7"/>
        <v>2461.6422678683493</v>
      </c>
      <c r="K43" s="4">
        <f t="shared" si="3"/>
        <v>344379.47868881398</v>
      </c>
    </row>
    <row r="44" spans="1:35" x14ac:dyDescent="0.25">
      <c r="A44" s="11">
        <v>42</v>
      </c>
      <c r="B44" s="23">
        <v>88.511999999999944</v>
      </c>
      <c r="C44" s="24">
        <f t="shared" si="0"/>
        <v>89</v>
      </c>
      <c r="D44" s="12">
        <v>131964.748006059</v>
      </c>
      <c r="F44" s="4"/>
      <c r="G44" s="4"/>
      <c r="H44" s="4"/>
      <c r="I44" s="4">
        <f t="shared" si="6"/>
        <v>4382.0383126859961</v>
      </c>
      <c r="J44" s="4">
        <f t="shared" si="7"/>
        <v>2384.1340112546304</v>
      </c>
      <c r="K44" s="4">
        <f t="shared" si="3"/>
        <v>348761.5170015</v>
      </c>
    </row>
    <row r="45" spans="1:35" x14ac:dyDescent="0.25">
      <c r="A45" s="11">
        <v>43</v>
      </c>
      <c r="B45" s="23">
        <v>90.349999999999937</v>
      </c>
      <c r="C45" s="24">
        <f t="shared" si="0"/>
        <v>90</v>
      </c>
      <c r="D45" s="12">
        <v>127720.80952397799</v>
      </c>
      <c r="F45" s="4"/>
      <c r="G45" s="4"/>
      <c r="H45" s="4"/>
      <c r="I45" s="4">
        <f t="shared" si="6"/>
        <v>4243.9384820810083</v>
      </c>
      <c r="J45" s="4">
        <f t="shared" si="7"/>
        <v>2308.998086007085</v>
      </c>
      <c r="K45" s="4">
        <f t="shared" si="3"/>
        <v>353005.455483581</v>
      </c>
    </row>
    <row r="46" spans="1:35" x14ac:dyDescent="0.25">
      <c r="A46" s="11">
        <v>44</v>
      </c>
      <c r="B46" s="23">
        <v>92.187999999999931</v>
      </c>
      <c r="C46" s="24">
        <f t="shared" si="0"/>
        <v>92</v>
      </c>
      <c r="D46" s="12">
        <v>123610.756434212</v>
      </c>
      <c r="E46" s="7"/>
      <c r="F46" s="4"/>
      <c r="G46" s="4"/>
      <c r="H46" s="4"/>
      <c r="I46" s="4">
        <f t="shared" si="6"/>
        <v>4110.0530897659919</v>
      </c>
      <c r="J46" s="4">
        <f t="shared" si="7"/>
        <v>2236.1551086866189</v>
      </c>
      <c r="K46" s="4">
        <f t="shared" si="3"/>
        <v>357115.508573347</v>
      </c>
    </row>
    <row r="47" spans="1:35" x14ac:dyDescent="0.25">
      <c r="A47" s="11">
        <v>45</v>
      </c>
      <c r="B47" s="23">
        <v>94.025999999999925</v>
      </c>
      <c r="C47" s="24">
        <f t="shared" si="0"/>
        <v>94</v>
      </c>
      <c r="D47" s="82">
        <v>119630.466618242</v>
      </c>
      <c r="E47" s="91"/>
      <c r="F47" s="69">
        <v>79760</v>
      </c>
      <c r="G47" s="69">
        <f>F31-F47</f>
        <v>75636</v>
      </c>
      <c r="H47" s="69">
        <f>(F31-F47)/(B47-B31)</f>
        <v>2589.7418338697612</v>
      </c>
      <c r="I47" s="4">
        <f t="shared" si="6"/>
        <v>3980.289815969998</v>
      </c>
      <c r="J47" s="4">
        <f t="shared" si="7"/>
        <v>2165.5548509086025</v>
      </c>
      <c r="K47" s="4">
        <f t="shared" si="3"/>
        <v>361095.798389317</v>
      </c>
      <c r="AI47" s="35">
        <v>92</v>
      </c>
    </row>
    <row r="48" spans="1:35" x14ac:dyDescent="0.25">
      <c r="A48" s="11">
        <v>46</v>
      </c>
      <c r="B48" s="23">
        <v>95.863999999999919</v>
      </c>
      <c r="C48" s="24">
        <f t="shared" si="0"/>
        <v>96</v>
      </c>
      <c r="D48" s="12">
        <v>116027.61097229</v>
      </c>
      <c r="F48" s="4"/>
      <c r="G48" s="4"/>
      <c r="H48" s="4"/>
      <c r="I48" s="4">
        <f t="shared" si="6"/>
        <v>3602.8556459520041</v>
      </c>
      <c r="J48" s="4">
        <f t="shared" si="7"/>
        <v>1960.2043775582242</v>
      </c>
      <c r="K48" s="4">
        <f t="shared" si="3"/>
        <v>364698.65403526899</v>
      </c>
    </row>
    <row r="49" spans="1:24" x14ac:dyDescent="0.25">
      <c r="A49" s="11">
        <v>47</v>
      </c>
      <c r="B49" s="23">
        <v>97.701999999999913</v>
      </c>
      <c r="C49" s="24">
        <f t="shared" si="0"/>
        <v>98</v>
      </c>
      <c r="D49" s="12">
        <v>112649.75086245</v>
      </c>
      <c r="F49" s="4"/>
      <c r="G49" s="4"/>
      <c r="H49" s="4"/>
      <c r="I49" s="4">
        <f t="shared" si="6"/>
        <v>3377.8601098399959</v>
      </c>
      <c r="J49" s="4">
        <f t="shared" si="7"/>
        <v>1837.7911370185022</v>
      </c>
      <c r="K49" s="4">
        <f t="shared" si="3"/>
        <v>368076.51414510899</v>
      </c>
      <c r="X49" t="s">
        <v>185</v>
      </c>
    </row>
    <row r="50" spans="1:24" ht="18.75" x14ac:dyDescent="0.3">
      <c r="A50" s="11">
        <v>48</v>
      </c>
      <c r="B50" s="23">
        <v>99.539999999999907</v>
      </c>
      <c r="C50" s="24">
        <f t="shared" si="0"/>
        <v>100</v>
      </c>
      <c r="D50" s="12">
        <v>109371.089389378</v>
      </c>
      <c r="F50" s="4"/>
      <c r="G50" s="4"/>
      <c r="H50" s="4"/>
      <c r="I50" s="4">
        <f t="shared" si="6"/>
        <v>3278.661473072003</v>
      </c>
      <c r="J50" s="4">
        <f t="shared" si="7"/>
        <v>1783.8201703329783</v>
      </c>
      <c r="K50" s="4">
        <f t="shared" si="3"/>
        <v>371355.17561818101</v>
      </c>
      <c r="L50" s="95" t="s">
        <v>138</v>
      </c>
    </row>
    <row r="51" spans="1:24" x14ac:dyDescent="0.25">
      <c r="A51" s="11">
        <v>49</v>
      </c>
      <c r="B51" s="23">
        <v>101.3779999999999</v>
      </c>
      <c r="C51" s="24">
        <f t="shared" si="0"/>
        <v>101</v>
      </c>
      <c r="D51" s="12">
        <v>106186.581918043</v>
      </c>
      <c r="F51" s="4"/>
      <c r="G51" s="4"/>
      <c r="H51" s="4"/>
      <c r="I51" s="4">
        <f t="shared" si="6"/>
        <v>3184.5074713350041</v>
      </c>
      <c r="J51" s="4">
        <f t="shared" si="7"/>
        <v>1732.5938364173094</v>
      </c>
      <c r="K51" s="4">
        <f t="shared" si="3"/>
        <v>374539.68308951601</v>
      </c>
    </row>
    <row r="52" spans="1:24" x14ac:dyDescent="0.25">
      <c r="A52" s="11">
        <v>50</v>
      </c>
      <c r="B52" s="23">
        <v>103.21599999999989</v>
      </c>
      <c r="C52" s="24">
        <f t="shared" si="0"/>
        <v>103</v>
      </c>
      <c r="D52" s="12">
        <v>103093.575975778</v>
      </c>
      <c r="F52" s="4"/>
      <c r="G52" s="4"/>
      <c r="H52" s="4"/>
      <c r="I52" s="4">
        <f t="shared" si="6"/>
        <v>3093.0059422649938</v>
      </c>
      <c r="J52" s="4">
        <f t="shared" si="7"/>
        <v>1682.8106323531035</v>
      </c>
      <c r="K52" s="4">
        <f t="shared" si="3"/>
        <v>377632.68903178099</v>
      </c>
    </row>
    <row r="53" spans="1:24" x14ac:dyDescent="0.25">
      <c r="A53" s="11">
        <v>51</v>
      </c>
      <c r="B53" s="23">
        <v>105.05399999999989</v>
      </c>
      <c r="C53" s="24">
        <f t="shared" si="0"/>
        <v>105</v>
      </c>
      <c r="D53" s="12">
        <v>100089.470933762</v>
      </c>
      <c r="F53" s="4"/>
      <c r="G53" s="4"/>
      <c r="H53" s="4"/>
      <c r="I53" s="4">
        <f t="shared" si="6"/>
        <v>3004.1050420160027</v>
      </c>
      <c r="J53" s="4">
        <f t="shared" si="7"/>
        <v>1634.4423514777002</v>
      </c>
      <c r="K53" s="4">
        <f t="shared" si="3"/>
        <v>380636.79407379701</v>
      </c>
    </row>
    <row r="54" spans="1:24" x14ac:dyDescent="0.25">
      <c r="A54" s="11">
        <v>52</v>
      </c>
      <c r="B54" s="23">
        <v>106.89199999999988</v>
      </c>
      <c r="C54" s="24">
        <f t="shared" si="0"/>
        <v>107</v>
      </c>
      <c r="D54" s="12">
        <v>97270.024001603597</v>
      </c>
      <c r="F54" s="4"/>
      <c r="G54" s="4"/>
      <c r="H54" s="4"/>
      <c r="I54" s="4">
        <f t="shared" si="6"/>
        <v>2819.4469321584038</v>
      </c>
      <c r="J54" s="4">
        <f t="shared" si="7"/>
        <v>1533.975479955611</v>
      </c>
      <c r="K54" s="4">
        <f t="shared" si="3"/>
        <v>383456.24100595538</v>
      </c>
    </row>
    <row r="55" spans="1:24" ht="18.75" x14ac:dyDescent="0.3">
      <c r="A55" s="11">
        <v>53</v>
      </c>
      <c r="B55" s="23">
        <v>108.72999999999988</v>
      </c>
      <c r="C55" s="24">
        <f t="shared" si="0"/>
        <v>109</v>
      </c>
      <c r="D55" s="12">
        <v>94530.931507336005</v>
      </c>
      <c r="F55" s="4"/>
      <c r="G55" s="4"/>
      <c r="H55" s="4"/>
      <c r="I55" s="4">
        <f t="shared" si="6"/>
        <v>2739.092494267592</v>
      </c>
      <c r="J55" s="4">
        <f t="shared" si="7"/>
        <v>1490.2570697865076</v>
      </c>
      <c r="K55" s="4">
        <f t="shared" si="3"/>
        <v>386195.333500223</v>
      </c>
      <c r="P55" s="95" t="s">
        <v>139</v>
      </c>
    </row>
    <row r="56" spans="1:24" x14ac:dyDescent="0.25">
      <c r="A56" s="11">
        <v>54</v>
      </c>
      <c r="B56" s="23">
        <v>111.40499999999987</v>
      </c>
      <c r="C56" s="24">
        <f t="shared" si="0"/>
        <v>111</v>
      </c>
      <c r="D56" s="12">
        <v>91106.242212218407</v>
      </c>
      <c r="F56" s="4"/>
      <c r="G56" s="4"/>
      <c r="H56" s="4"/>
      <c r="I56" s="4">
        <f t="shared" si="6"/>
        <v>3424.6892951175978</v>
      </c>
      <c r="J56" s="4">
        <f t="shared" si="7"/>
        <v>1280.257680417795</v>
      </c>
      <c r="K56" s="4">
        <f t="shared" si="3"/>
        <v>389620.02279534063</v>
      </c>
    </row>
    <row r="57" spans="1:24" x14ac:dyDescent="0.25">
      <c r="A57" s="11">
        <v>55</v>
      </c>
      <c r="B57" s="23">
        <v>114.07999999999987</v>
      </c>
      <c r="C57" s="24">
        <f t="shared" si="0"/>
        <v>114</v>
      </c>
      <c r="D57" s="12">
        <v>90498.163312954901</v>
      </c>
      <c r="F57" s="4"/>
      <c r="G57" s="4"/>
      <c r="H57" s="4"/>
      <c r="I57" s="4">
        <f t="shared" si="6"/>
        <v>608.07889926350617</v>
      </c>
      <c r="J57" s="4">
        <f t="shared" si="7"/>
        <v>227.31921467794646</v>
      </c>
      <c r="K57" s="4">
        <f t="shared" si="3"/>
        <v>390228.10169460415</v>
      </c>
    </row>
    <row r="58" spans="1:24" x14ac:dyDescent="0.25">
      <c r="A58" s="11">
        <v>56</v>
      </c>
      <c r="B58" s="23">
        <v>116.62599999999988</v>
      </c>
      <c r="C58" s="24">
        <f t="shared" si="0"/>
        <v>117</v>
      </c>
      <c r="D58" s="12">
        <v>89902.2592341126</v>
      </c>
      <c r="F58" s="4"/>
      <c r="G58" s="4"/>
      <c r="H58" s="4">
        <f>SUM(I50:I95)</f>
        <v>52805.087233642502</v>
      </c>
      <c r="I58" s="4">
        <f t="shared" si="6"/>
        <v>595.90407884230081</v>
      </c>
      <c r="J58" s="4">
        <f t="shared" si="7"/>
        <v>234.05501918393531</v>
      </c>
      <c r="K58" s="4">
        <f t="shared" si="3"/>
        <v>390824.00577344646</v>
      </c>
    </row>
    <row r="59" spans="1:24" x14ac:dyDescent="0.25">
      <c r="A59" s="11">
        <v>57</v>
      </c>
      <c r="B59" s="23">
        <v>119.17199999999988</v>
      </c>
      <c r="C59" s="24">
        <f t="shared" si="0"/>
        <v>119</v>
      </c>
      <c r="D59" s="12">
        <v>89329.015702702905</v>
      </c>
      <c r="F59" s="4"/>
      <c r="G59" s="4"/>
      <c r="H59" s="4"/>
      <c r="I59" s="4">
        <f t="shared" si="6"/>
        <v>573.2435314096947</v>
      </c>
      <c r="J59" s="4">
        <f t="shared" si="7"/>
        <v>225.15456850341448</v>
      </c>
      <c r="K59" s="4">
        <f t="shared" si="3"/>
        <v>391397.24930485617</v>
      </c>
    </row>
    <row r="60" spans="1:24" x14ac:dyDescent="0.25">
      <c r="A60" s="11">
        <v>58</v>
      </c>
      <c r="B60" s="23">
        <v>120.68999999999988</v>
      </c>
      <c r="C60" s="24">
        <f t="shared" si="0"/>
        <v>121</v>
      </c>
      <c r="D60" s="12">
        <v>88991.843610512602</v>
      </c>
      <c r="F60" s="4"/>
      <c r="G60" s="4"/>
      <c r="H60" s="4"/>
      <c r="I60" s="4">
        <f t="shared" si="6"/>
        <v>337.17209219030337</v>
      </c>
      <c r="J60" s="4">
        <f t="shared" si="7"/>
        <v>222.11600276041057</v>
      </c>
      <c r="K60" s="4">
        <f t="shared" si="3"/>
        <v>391734.42139704648</v>
      </c>
    </row>
    <row r="61" spans="1:24" x14ac:dyDescent="0.25">
      <c r="A61" s="11">
        <v>59</v>
      </c>
      <c r="B61" s="23">
        <v>123.40399999999988</v>
      </c>
      <c r="C61" s="24">
        <f t="shared" si="0"/>
        <v>123</v>
      </c>
      <c r="D61" s="12">
        <v>88414.908592834501</v>
      </c>
      <c r="F61" s="4"/>
      <c r="G61" s="4"/>
      <c r="H61" s="4"/>
      <c r="I61" s="4">
        <f t="shared" si="6"/>
        <v>576.93501767810085</v>
      </c>
      <c r="J61" s="4">
        <f t="shared" si="7"/>
        <v>212.57738307962458</v>
      </c>
      <c r="K61" s="4">
        <f t="shared" si="3"/>
        <v>392311.35641472461</v>
      </c>
    </row>
    <row r="62" spans="1:24" x14ac:dyDescent="0.25">
      <c r="A62" s="11">
        <v>60</v>
      </c>
      <c r="B62" s="23">
        <v>126.11799999999988</v>
      </c>
      <c r="C62" s="24">
        <f t="shared" si="0"/>
        <v>126</v>
      </c>
      <c r="D62" s="12">
        <v>87841.532844414396</v>
      </c>
      <c r="F62" s="4"/>
      <c r="G62" s="4"/>
      <c r="H62" s="4"/>
      <c r="I62" s="4">
        <f t="shared" si="6"/>
        <v>573.37574842010508</v>
      </c>
      <c r="J62" s="4">
        <f t="shared" si="7"/>
        <v>211.26593530586049</v>
      </c>
      <c r="K62" s="4">
        <f t="shared" si="3"/>
        <v>392884.73216314474</v>
      </c>
    </row>
    <row r="63" spans="1:24" x14ac:dyDescent="0.25">
      <c r="A63" s="11">
        <v>61</v>
      </c>
      <c r="B63" s="23">
        <v>128.31899999999987</v>
      </c>
      <c r="C63" s="24">
        <f t="shared" si="0"/>
        <v>128</v>
      </c>
      <c r="D63" s="12">
        <v>87305.301896201301</v>
      </c>
      <c r="F63" s="4"/>
      <c r="G63" s="4"/>
      <c r="H63" s="4"/>
      <c r="I63" s="4">
        <f t="shared" si="6"/>
        <v>536.23094821309496</v>
      </c>
      <c r="J63" s="4">
        <f t="shared" si="7"/>
        <v>243.63059891553684</v>
      </c>
      <c r="K63" s="4">
        <f t="shared" si="3"/>
        <v>393420.96311135782</v>
      </c>
    </row>
    <row r="64" spans="1:24" x14ac:dyDescent="0.25">
      <c r="A64" s="11">
        <v>62</v>
      </c>
      <c r="B64" s="23">
        <v>130.51999999999987</v>
      </c>
      <c r="C64" s="24">
        <f t="shared" si="0"/>
        <v>131</v>
      </c>
      <c r="D64" s="12">
        <v>86788.930712510104</v>
      </c>
      <c r="F64" s="4"/>
      <c r="G64" s="4"/>
      <c r="H64" s="4"/>
      <c r="I64" s="4">
        <f t="shared" si="6"/>
        <v>516.37118369119707</v>
      </c>
      <c r="J64" s="4">
        <f t="shared" si="7"/>
        <v>234.60753461662819</v>
      </c>
      <c r="K64" s="4">
        <f t="shared" si="3"/>
        <v>393937.33429504902</v>
      </c>
    </row>
    <row r="65" spans="1:11" x14ac:dyDescent="0.25">
      <c r="A65" s="11">
        <v>63</v>
      </c>
      <c r="B65" s="23">
        <v>132.72099999999986</v>
      </c>
      <c r="C65" s="24">
        <f t="shared" si="0"/>
        <v>133</v>
      </c>
      <c r="D65" s="12">
        <v>86292.431835859301</v>
      </c>
      <c r="F65" s="4">
        <v>72820</v>
      </c>
      <c r="G65" s="4">
        <f>F47-F65</f>
        <v>6940</v>
      </c>
      <c r="H65" s="4">
        <f>(F47-F65)/(B65-B47)</f>
        <v>179.351337382091</v>
      </c>
      <c r="I65" s="4">
        <f t="shared" si="6"/>
        <v>496.49887665080314</v>
      </c>
      <c r="J65" s="4">
        <f t="shared" si="7"/>
        <v>225.57877176320065</v>
      </c>
      <c r="K65" s="4">
        <f t="shared" si="3"/>
        <v>394433.83317169984</v>
      </c>
    </row>
    <row r="66" spans="1:11" x14ac:dyDescent="0.25">
      <c r="A66" s="11">
        <v>64</v>
      </c>
      <c r="B66" s="23">
        <v>134.61199999999985</v>
      </c>
      <c r="C66" s="24">
        <f t="shared" si="0"/>
        <v>135</v>
      </c>
      <c r="D66" s="12">
        <v>85872.043859026293</v>
      </c>
      <c r="F66" s="4"/>
      <c r="G66" s="4"/>
      <c r="H66" s="4"/>
      <c r="I66" s="4">
        <f t="shared" si="6"/>
        <v>420.387976833008</v>
      </c>
      <c r="J66" s="4">
        <f t="shared" si="7"/>
        <v>222.30987669646217</v>
      </c>
      <c r="K66" s="4">
        <f t="shared" si="3"/>
        <v>394854.22114853282</v>
      </c>
    </row>
    <row r="67" spans="1:11" x14ac:dyDescent="0.25">
      <c r="A67" s="11">
        <v>65</v>
      </c>
      <c r="B67" s="23">
        <v>136.50299999999984</v>
      </c>
      <c r="C67" s="24">
        <f t="shared" si="0"/>
        <v>137</v>
      </c>
      <c r="D67" s="12">
        <v>85453.526667249796</v>
      </c>
      <c r="F67" s="4"/>
      <c r="G67" s="4"/>
      <c r="H67" s="4"/>
      <c r="I67" s="4">
        <f t="shared" si="6"/>
        <v>418.51719177649647</v>
      </c>
      <c r="J67" s="4">
        <f t="shared" si="7"/>
        <v>221.32056677763006</v>
      </c>
      <c r="K67" s="4">
        <f t="shared" si="3"/>
        <v>395272.7383403093</v>
      </c>
    </row>
    <row r="68" spans="1:11" x14ac:dyDescent="0.25">
      <c r="A68" s="11">
        <v>66</v>
      </c>
      <c r="B68" s="23">
        <v>138.39399999999983</v>
      </c>
      <c r="C68" s="24">
        <f t="shared" si="0"/>
        <v>138</v>
      </c>
      <c r="D68" s="12">
        <v>85036.867540197694</v>
      </c>
      <c r="F68" s="4"/>
      <c r="G68" s="4"/>
      <c r="H68" s="4"/>
      <c r="I68" s="4">
        <f t="shared" si="6"/>
        <v>416.65912705210212</v>
      </c>
      <c r="J68" s="4">
        <f t="shared" si="7"/>
        <v>220.33798363411108</v>
      </c>
      <c r="K68" s="4">
        <f t="shared" si="3"/>
        <v>395689.39746736141</v>
      </c>
    </row>
    <row r="69" spans="1:11" x14ac:dyDescent="0.25">
      <c r="A69" s="11">
        <v>67</v>
      </c>
      <c r="B69" s="23">
        <v>140.46599999999984</v>
      </c>
      <c r="C69" s="24">
        <f t="shared" ref="C69:C132" si="8">ROUND(B69,0)</f>
        <v>140</v>
      </c>
      <c r="D69" s="12">
        <v>84554.597414395801</v>
      </c>
      <c r="F69" s="4"/>
      <c r="G69" s="4"/>
      <c r="H69" s="4"/>
      <c r="I69" s="4">
        <f t="shared" ref="I69:I100" si="9">D68-D69</f>
        <v>482.2701258018933</v>
      </c>
      <c r="J69" s="4">
        <f t="shared" ref="J69:J100" si="10">(I69/(B69-B68))</f>
        <v>232.75585222099068</v>
      </c>
      <c r="K69" s="4">
        <f t="shared" si="3"/>
        <v>396171.66759316332</v>
      </c>
    </row>
    <row r="70" spans="1:11" x14ac:dyDescent="0.25">
      <c r="A70" s="11">
        <v>68</v>
      </c>
      <c r="B70" s="23">
        <v>142.53799999999984</v>
      </c>
      <c r="C70" s="24">
        <f t="shared" si="8"/>
        <v>143</v>
      </c>
      <c r="D70" s="12">
        <v>84074.7993833043</v>
      </c>
      <c r="F70" s="4"/>
      <c r="G70" s="4"/>
      <c r="H70" s="4"/>
      <c r="I70" s="4">
        <f t="shared" si="9"/>
        <v>479.79803109150089</v>
      </c>
      <c r="J70" s="4">
        <f t="shared" si="10"/>
        <v>231.56275631829163</v>
      </c>
      <c r="K70" s="4">
        <f t="shared" si="3"/>
        <v>396651.46562425484</v>
      </c>
    </row>
    <row r="71" spans="1:11" x14ac:dyDescent="0.25">
      <c r="A71" s="11">
        <v>69</v>
      </c>
      <c r="B71" s="23">
        <v>144.60999999999984</v>
      </c>
      <c r="C71" s="24">
        <f t="shared" si="8"/>
        <v>145</v>
      </c>
      <c r="D71" s="12">
        <v>83610.585590549599</v>
      </c>
      <c r="F71" s="4"/>
      <c r="G71" s="4"/>
      <c r="H71" s="4"/>
      <c r="I71" s="4">
        <f t="shared" si="9"/>
        <v>464.21379275470099</v>
      </c>
      <c r="J71" s="4">
        <f t="shared" si="10"/>
        <v>224.04140576964303</v>
      </c>
      <c r="K71" s="4">
        <f t="shared" ref="K71:K134" si="11">K70+I71</f>
        <v>397115.67941700952</v>
      </c>
    </row>
    <row r="72" spans="1:11" x14ac:dyDescent="0.25">
      <c r="A72" s="11">
        <v>70</v>
      </c>
      <c r="B72" s="23">
        <v>147.20199999999986</v>
      </c>
      <c r="C72" s="24">
        <f t="shared" si="8"/>
        <v>147</v>
      </c>
      <c r="D72" s="12">
        <v>83093.522985908698</v>
      </c>
      <c r="F72" s="4"/>
      <c r="G72" s="4"/>
      <c r="H72" s="4"/>
      <c r="I72" s="4">
        <f t="shared" si="9"/>
        <v>517.06260464090155</v>
      </c>
      <c r="J72" s="4">
        <f t="shared" si="10"/>
        <v>199.48402956824805</v>
      </c>
      <c r="K72" s="4">
        <f t="shared" si="11"/>
        <v>397632.74202165043</v>
      </c>
    </row>
    <row r="73" spans="1:11" x14ac:dyDescent="0.25">
      <c r="A73" s="11">
        <v>71</v>
      </c>
      <c r="B73" s="23">
        <v>149.79399999999987</v>
      </c>
      <c r="C73" s="24">
        <f t="shared" si="8"/>
        <v>150</v>
      </c>
      <c r="D73" s="12">
        <v>82579.396402814295</v>
      </c>
      <c r="F73" s="4"/>
      <c r="G73" s="4"/>
      <c r="H73" s="4"/>
      <c r="I73" s="4">
        <f t="shared" si="9"/>
        <v>514.12658309440303</v>
      </c>
      <c r="J73" s="4">
        <f t="shared" si="10"/>
        <v>198.35130520617301</v>
      </c>
      <c r="K73" s="4">
        <f t="shared" si="11"/>
        <v>398146.86860474484</v>
      </c>
    </row>
    <row r="74" spans="1:11" x14ac:dyDescent="0.25">
      <c r="A74" s="11">
        <v>72</v>
      </c>
      <c r="B74" s="23">
        <v>151.51499999999987</v>
      </c>
      <c r="C74" s="24">
        <f t="shared" si="8"/>
        <v>152</v>
      </c>
      <c r="D74" s="12">
        <v>81316.148606545001</v>
      </c>
      <c r="F74" s="4"/>
      <c r="G74" s="4"/>
      <c r="H74" s="4"/>
      <c r="I74" s="4">
        <f t="shared" si="9"/>
        <v>1263.2477962692938</v>
      </c>
      <c r="J74" s="4">
        <f t="shared" si="10"/>
        <v>734.01963757657825</v>
      </c>
      <c r="K74" s="4">
        <f t="shared" si="11"/>
        <v>399410.11640101415</v>
      </c>
    </row>
    <row r="75" spans="1:11" x14ac:dyDescent="0.25">
      <c r="A75" s="11">
        <v>73</v>
      </c>
      <c r="B75" s="23">
        <v>153.39599999999987</v>
      </c>
      <c r="C75" s="24">
        <f t="shared" si="8"/>
        <v>153</v>
      </c>
      <c r="D75" s="12">
        <v>79967.083342026206</v>
      </c>
      <c r="F75" s="4"/>
      <c r="G75" s="4"/>
      <c r="H75" s="4"/>
      <c r="I75" s="4">
        <f t="shared" si="9"/>
        <v>1349.0652645187947</v>
      </c>
      <c r="J75" s="4">
        <f t="shared" si="10"/>
        <v>717.20641388558988</v>
      </c>
      <c r="K75" s="4">
        <f t="shared" si="11"/>
        <v>400759.18166553293</v>
      </c>
    </row>
    <row r="76" spans="1:11" x14ac:dyDescent="0.25">
      <c r="A76" s="11">
        <v>74</v>
      </c>
      <c r="B76" s="23">
        <v>155.27699999999987</v>
      </c>
      <c r="C76" s="24">
        <f t="shared" si="8"/>
        <v>155</v>
      </c>
      <c r="D76" s="12">
        <v>78640.032624307307</v>
      </c>
      <c r="F76" s="4"/>
      <c r="G76" s="4"/>
      <c r="H76" s="4"/>
      <c r="I76" s="4">
        <f t="shared" si="9"/>
        <v>1327.0507177188993</v>
      </c>
      <c r="J76" s="4">
        <f t="shared" si="10"/>
        <v>705.50277390691076</v>
      </c>
      <c r="K76" s="4">
        <f t="shared" si="11"/>
        <v>402086.23238325183</v>
      </c>
    </row>
    <row r="77" spans="1:11" x14ac:dyDescent="0.25">
      <c r="A77" s="11">
        <v>75</v>
      </c>
      <c r="B77" s="23">
        <v>157.15799999999987</v>
      </c>
      <c r="C77" s="24">
        <f t="shared" si="8"/>
        <v>157</v>
      </c>
      <c r="D77" s="12">
        <v>77334.663701904894</v>
      </c>
      <c r="F77" s="4"/>
      <c r="G77" s="4"/>
      <c r="H77" s="4"/>
      <c r="I77" s="4">
        <f t="shared" si="9"/>
        <v>1305.3689224024129</v>
      </c>
      <c r="J77" s="4">
        <f t="shared" si="10"/>
        <v>693.97603530165486</v>
      </c>
      <c r="K77" s="4">
        <f t="shared" si="11"/>
        <v>403391.60130565427</v>
      </c>
    </row>
    <row r="78" spans="1:11" x14ac:dyDescent="0.25">
      <c r="A78" s="11">
        <v>76</v>
      </c>
      <c r="B78" s="23">
        <v>159.03899999999987</v>
      </c>
      <c r="C78" s="24">
        <f t="shared" si="8"/>
        <v>159</v>
      </c>
      <c r="D78" s="12">
        <v>76050.646971448296</v>
      </c>
      <c r="F78" s="4"/>
      <c r="G78" s="4"/>
      <c r="H78" s="4"/>
      <c r="I78" s="4">
        <f t="shared" si="9"/>
        <v>1284.0167304565985</v>
      </c>
      <c r="J78" s="4">
        <f t="shared" si="10"/>
        <v>682.62452443200334</v>
      </c>
      <c r="K78" s="4">
        <f t="shared" si="11"/>
        <v>404675.61803611089</v>
      </c>
    </row>
    <row r="79" spans="1:11" x14ac:dyDescent="0.25">
      <c r="A79" s="11">
        <v>77</v>
      </c>
      <c r="B79" s="23">
        <v>160.91999999999987</v>
      </c>
      <c r="C79" s="24">
        <f t="shared" si="8"/>
        <v>161</v>
      </c>
      <c r="D79" s="12">
        <v>74787.661087140106</v>
      </c>
      <c r="F79" s="4"/>
      <c r="G79" s="4"/>
      <c r="H79" s="4"/>
      <c r="I79" s="4">
        <f t="shared" si="9"/>
        <v>1262.9858843081893</v>
      </c>
      <c r="J79" s="4">
        <f t="shared" si="10"/>
        <v>671.44385130685225</v>
      </c>
      <c r="K79" s="4">
        <f t="shared" si="11"/>
        <v>405938.60392041906</v>
      </c>
    </row>
    <row r="80" spans="1:11" x14ac:dyDescent="0.25">
      <c r="A80" s="11">
        <v>78</v>
      </c>
      <c r="B80" s="23">
        <v>162.80099999999987</v>
      </c>
      <c r="C80" s="24">
        <f t="shared" si="8"/>
        <v>163</v>
      </c>
      <c r="D80" s="12">
        <v>73545.387351809404</v>
      </c>
      <c r="F80" s="4"/>
      <c r="G80" s="4"/>
      <c r="H80" s="4"/>
      <c r="I80" s="4">
        <f t="shared" si="9"/>
        <v>1242.273735330702</v>
      </c>
      <c r="J80" s="4">
        <f t="shared" si="10"/>
        <v>660.43260783131416</v>
      </c>
      <c r="K80" s="4">
        <f t="shared" si="11"/>
        <v>407180.87765574979</v>
      </c>
    </row>
    <row r="81" spans="1:11" x14ac:dyDescent="0.25">
      <c r="A81" s="11">
        <v>79</v>
      </c>
      <c r="B81" s="23">
        <v>164.68199999999987</v>
      </c>
      <c r="C81" s="24">
        <f t="shared" si="8"/>
        <v>165</v>
      </c>
      <c r="D81" s="12">
        <v>72323.516335167602</v>
      </c>
      <c r="F81" s="4">
        <v>54657</v>
      </c>
      <c r="G81" s="4">
        <f>F65-F81</f>
        <v>18163</v>
      </c>
      <c r="H81" s="4">
        <f>(F65-F81)/(B81-B65)</f>
        <v>568.28634898782866</v>
      </c>
      <c r="I81" s="4">
        <f t="shared" si="9"/>
        <v>1221.8710166418023</v>
      </c>
      <c r="J81" s="4">
        <f t="shared" si="10"/>
        <v>649.58586743317494</v>
      </c>
      <c r="K81" s="4">
        <f t="shared" si="11"/>
        <v>408402.74867239158</v>
      </c>
    </row>
    <row r="82" spans="1:11" x14ac:dyDescent="0.25">
      <c r="A82" s="11">
        <v>80</v>
      </c>
      <c r="B82" s="23">
        <v>166.55599999999987</v>
      </c>
      <c r="C82" s="24">
        <f t="shared" si="8"/>
        <v>167</v>
      </c>
      <c r="D82" s="12">
        <v>71221.561452901296</v>
      </c>
      <c r="F82" s="4"/>
      <c r="G82" s="4"/>
      <c r="H82" s="4"/>
      <c r="I82" s="4">
        <f t="shared" si="9"/>
        <v>1101.9548822663055</v>
      </c>
      <c r="J82" s="4">
        <f t="shared" si="10"/>
        <v>588.0228827461624</v>
      </c>
      <c r="K82" s="4">
        <f t="shared" si="11"/>
        <v>409504.70355465787</v>
      </c>
    </row>
    <row r="83" spans="1:11" x14ac:dyDescent="0.25">
      <c r="A83" s="11">
        <v>81</v>
      </c>
      <c r="B83" s="23">
        <v>168.42999999999986</v>
      </c>
      <c r="C83" s="24">
        <f t="shared" si="8"/>
        <v>168</v>
      </c>
      <c r="D83" s="12">
        <v>70167.4403147423</v>
      </c>
      <c r="F83" s="4"/>
      <c r="G83" s="4"/>
      <c r="H83" s="4"/>
      <c r="I83" s="4">
        <f t="shared" si="9"/>
        <v>1054.1211381589965</v>
      </c>
      <c r="J83" s="4">
        <f t="shared" si="10"/>
        <v>562.49793925240078</v>
      </c>
      <c r="K83" s="4">
        <f t="shared" si="11"/>
        <v>410558.82469281688</v>
      </c>
    </row>
    <row r="84" spans="1:11" x14ac:dyDescent="0.25">
      <c r="A84" s="11">
        <v>82</v>
      </c>
      <c r="B84" s="23">
        <v>170.30399999999986</v>
      </c>
      <c r="C84" s="24">
        <f t="shared" si="8"/>
        <v>170</v>
      </c>
      <c r="D84" s="12">
        <v>69130.824452397093</v>
      </c>
      <c r="F84" s="4"/>
      <c r="G84" s="4"/>
      <c r="H84" s="4"/>
      <c r="I84" s="4">
        <f t="shared" si="9"/>
        <v>1036.6158623452066</v>
      </c>
      <c r="J84" s="4">
        <f t="shared" si="10"/>
        <v>553.15681021622686</v>
      </c>
      <c r="K84" s="4">
        <f t="shared" si="11"/>
        <v>411595.44055516209</v>
      </c>
    </row>
    <row r="85" spans="1:11" x14ac:dyDescent="0.25">
      <c r="A85" s="11">
        <v>83</v>
      </c>
      <c r="B85" s="23">
        <v>172.17799999999986</v>
      </c>
      <c r="C85" s="24">
        <f t="shared" si="8"/>
        <v>172</v>
      </c>
      <c r="D85" s="12">
        <v>68109.5233215021</v>
      </c>
      <c r="F85" s="4"/>
      <c r="G85" s="4"/>
      <c r="H85" s="4"/>
      <c r="I85" s="4">
        <f t="shared" si="9"/>
        <v>1021.3011308949935</v>
      </c>
      <c r="J85" s="4">
        <f t="shared" si="10"/>
        <v>544.98459492795951</v>
      </c>
      <c r="K85" s="4">
        <f t="shared" si="11"/>
        <v>412616.74168605707</v>
      </c>
    </row>
    <row r="86" spans="1:11" x14ac:dyDescent="0.25">
      <c r="A86" s="11">
        <v>84</v>
      </c>
      <c r="B86" s="23">
        <v>174.05199999999985</v>
      </c>
      <c r="C86" s="24">
        <f t="shared" si="8"/>
        <v>174</v>
      </c>
      <c r="D86" s="12">
        <v>67103.322962872597</v>
      </c>
      <c r="F86" s="4"/>
      <c r="G86" s="4"/>
      <c r="H86" s="4"/>
      <c r="I86" s="4">
        <f t="shared" si="9"/>
        <v>1006.2003586295032</v>
      </c>
      <c r="J86" s="4">
        <f t="shared" si="10"/>
        <v>536.92655209685472</v>
      </c>
      <c r="K86" s="4">
        <f t="shared" si="11"/>
        <v>413622.94204468658</v>
      </c>
    </row>
    <row r="87" spans="1:11" x14ac:dyDescent="0.25">
      <c r="A87" s="11">
        <v>85</v>
      </c>
      <c r="B87" s="23">
        <v>175.92599999999985</v>
      </c>
      <c r="C87" s="24">
        <f t="shared" si="8"/>
        <v>176</v>
      </c>
      <c r="D87" s="12">
        <v>66112.033768862995</v>
      </c>
      <c r="F87" s="4"/>
      <c r="G87" s="4"/>
      <c r="H87" s="4"/>
      <c r="I87" s="4">
        <f t="shared" si="9"/>
        <v>991.28919400960149</v>
      </c>
      <c r="J87" s="4">
        <f t="shared" si="10"/>
        <v>528.96968730501817</v>
      </c>
      <c r="K87" s="4">
        <f t="shared" si="11"/>
        <v>414614.2312386962</v>
      </c>
    </row>
    <row r="88" spans="1:11" x14ac:dyDescent="0.25">
      <c r="A88" s="11">
        <v>86</v>
      </c>
      <c r="B88" s="23">
        <v>177.79999999999984</v>
      </c>
      <c r="C88" s="24">
        <f t="shared" si="8"/>
        <v>178</v>
      </c>
      <c r="D88" s="12">
        <v>65230.028525376103</v>
      </c>
      <c r="F88" s="4"/>
      <c r="G88" s="4"/>
      <c r="H88" s="4"/>
      <c r="I88" s="4">
        <f t="shared" si="9"/>
        <v>882.00524348689214</v>
      </c>
      <c r="J88" s="4">
        <f t="shared" si="10"/>
        <v>470.65381189268646</v>
      </c>
      <c r="K88" s="4">
        <f t="shared" si="11"/>
        <v>415496.2364821831</v>
      </c>
    </row>
    <row r="89" spans="1:11" x14ac:dyDescent="0.25">
      <c r="A89" s="11">
        <v>87</v>
      </c>
      <c r="B89" s="23">
        <v>179.67399999999984</v>
      </c>
      <c r="C89" s="24">
        <f t="shared" si="8"/>
        <v>180</v>
      </c>
      <c r="D89" s="12">
        <v>64359.868323449198</v>
      </c>
      <c r="F89" s="4"/>
      <c r="G89" s="4"/>
      <c r="H89" s="4"/>
      <c r="I89" s="4">
        <f t="shared" si="9"/>
        <v>870.16020192690485</v>
      </c>
      <c r="J89" s="4">
        <f t="shared" si="10"/>
        <v>464.33308533986502</v>
      </c>
      <c r="K89" s="4">
        <f t="shared" si="11"/>
        <v>416366.39668410999</v>
      </c>
    </row>
    <row r="90" spans="1:11" x14ac:dyDescent="0.25">
      <c r="A90" s="11">
        <v>88</v>
      </c>
      <c r="B90" s="23">
        <v>181.74199999999985</v>
      </c>
      <c r="C90" s="24">
        <f t="shared" si="8"/>
        <v>182</v>
      </c>
      <c r="D90" s="12">
        <v>63443.785221204998</v>
      </c>
      <c r="F90" s="4"/>
      <c r="G90" s="4"/>
      <c r="H90" s="4"/>
      <c r="I90" s="4">
        <f t="shared" si="9"/>
        <v>916.08310224419984</v>
      </c>
      <c r="J90" s="4">
        <f t="shared" si="10"/>
        <v>442.98022352233778</v>
      </c>
      <c r="K90" s="4">
        <f t="shared" si="11"/>
        <v>417282.47978635418</v>
      </c>
    </row>
    <row r="91" spans="1:11" x14ac:dyDescent="0.25">
      <c r="A91" s="11">
        <v>89</v>
      </c>
      <c r="B91" s="23">
        <v>183.80999999999986</v>
      </c>
      <c r="C91" s="24">
        <f t="shared" si="8"/>
        <v>184</v>
      </c>
      <c r="D91" s="12">
        <v>62540.877614135497</v>
      </c>
      <c r="F91" s="4"/>
      <c r="G91" s="4"/>
      <c r="H91" s="4"/>
      <c r="I91" s="4">
        <f t="shared" si="9"/>
        <v>902.90760706950095</v>
      </c>
      <c r="J91" s="4">
        <f t="shared" si="10"/>
        <v>436.60909432760911</v>
      </c>
      <c r="K91" s="4">
        <f t="shared" si="11"/>
        <v>418185.38739342371</v>
      </c>
    </row>
    <row r="92" spans="1:11" x14ac:dyDescent="0.25">
      <c r="A92" s="11">
        <v>90</v>
      </c>
      <c r="B92" s="23">
        <v>185.87799999999987</v>
      </c>
      <c r="C92" s="24">
        <f t="shared" si="8"/>
        <v>186</v>
      </c>
      <c r="D92" s="12">
        <v>61650.982556549403</v>
      </c>
      <c r="F92" s="4"/>
      <c r="G92" s="4"/>
      <c r="H92" s="4"/>
      <c r="I92" s="4">
        <f t="shared" si="9"/>
        <v>889.89505758609448</v>
      </c>
      <c r="J92" s="4">
        <f t="shared" si="10"/>
        <v>430.31675898747062</v>
      </c>
      <c r="K92" s="4">
        <f t="shared" si="11"/>
        <v>419075.28245100979</v>
      </c>
    </row>
    <row r="93" spans="1:11" x14ac:dyDescent="0.25">
      <c r="A93" s="11">
        <v>91</v>
      </c>
      <c r="B93" s="23">
        <v>187.94599999999988</v>
      </c>
      <c r="C93" s="24">
        <f t="shared" si="8"/>
        <v>188</v>
      </c>
      <c r="D93" s="12">
        <v>60773.932851596997</v>
      </c>
      <c r="F93" s="4"/>
      <c r="G93" s="4"/>
      <c r="H93" s="4"/>
      <c r="I93" s="4">
        <f t="shared" si="9"/>
        <v>877.04970495240559</v>
      </c>
      <c r="J93" s="4">
        <f t="shared" si="10"/>
        <v>424.10527318781453</v>
      </c>
      <c r="K93" s="4">
        <f t="shared" si="11"/>
        <v>419952.33215596218</v>
      </c>
    </row>
    <row r="94" spans="1:11" x14ac:dyDescent="0.25">
      <c r="A94" s="11">
        <v>92</v>
      </c>
      <c r="B94" s="23">
        <v>190.0139999999999</v>
      </c>
      <c r="C94" s="24">
        <f t="shared" si="8"/>
        <v>190</v>
      </c>
      <c r="D94" s="82">
        <v>59909.545423731397</v>
      </c>
      <c r="E94" s="91"/>
      <c r="F94" s="69">
        <v>52907</v>
      </c>
      <c r="G94" s="69">
        <f>F81-F94</f>
        <v>1750</v>
      </c>
      <c r="H94" s="69">
        <f>(F81-F94)/(B94-B81)</f>
        <v>69.08258329385751</v>
      </c>
      <c r="I94" s="4">
        <f t="shared" si="9"/>
        <v>864.38742786560033</v>
      </c>
      <c r="J94" s="4">
        <f t="shared" si="10"/>
        <v>417.9823152154716</v>
      </c>
      <c r="K94" s="4">
        <f t="shared" si="11"/>
        <v>420816.71958382777</v>
      </c>
    </row>
    <row r="95" spans="1:11" x14ac:dyDescent="0.25">
      <c r="A95" s="11">
        <v>121</v>
      </c>
      <c r="B95" s="23">
        <v>192.27899999999988</v>
      </c>
      <c r="C95" s="24">
        <f t="shared" si="8"/>
        <v>192</v>
      </c>
      <c r="D95" s="82">
        <v>59844.663628807502</v>
      </c>
      <c r="E95" s="91"/>
      <c r="F95" s="69"/>
      <c r="G95" s="69"/>
      <c r="H95" s="69"/>
      <c r="I95" s="4">
        <f t="shared" si="9"/>
        <v>64.881794923894631</v>
      </c>
      <c r="J95" s="4">
        <f t="shared" si="10"/>
        <v>28.645384072359832</v>
      </c>
      <c r="K95" s="4">
        <f t="shared" si="11"/>
        <v>420881.60137875169</v>
      </c>
    </row>
    <row r="96" spans="1:11" x14ac:dyDescent="0.25">
      <c r="A96" s="11">
        <v>122</v>
      </c>
      <c r="B96" s="23">
        <v>195.1209999999999</v>
      </c>
      <c r="C96" s="24">
        <f t="shared" si="8"/>
        <v>195</v>
      </c>
      <c r="D96" s="82">
        <v>54564.934611495497</v>
      </c>
      <c r="E96" s="91"/>
      <c r="F96" s="69">
        <v>41389</v>
      </c>
      <c r="G96" s="69">
        <f>F94-F96</f>
        <v>11518</v>
      </c>
      <c r="H96" s="69">
        <f>(F94-F96)/(B96-B94)</f>
        <v>2255.3358135891917</v>
      </c>
      <c r="I96" s="4">
        <f t="shared" si="9"/>
        <v>5279.7290173120055</v>
      </c>
      <c r="J96" s="4">
        <f t="shared" si="10"/>
        <v>1857.7512376185718</v>
      </c>
      <c r="K96" s="4">
        <f t="shared" si="11"/>
        <v>426161.33039606368</v>
      </c>
    </row>
    <row r="97" spans="1:11" x14ac:dyDescent="0.25">
      <c r="A97" s="11">
        <v>123</v>
      </c>
      <c r="B97" s="23">
        <v>197.96299999999991</v>
      </c>
      <c r="C97" s="24">
        <f t="shared" si="8"/>
        <v>198</v>
      </c>
      <c r="D97" s="12">
        <v>54515.5814401116</v>
      </c>
      <c r="F97" s="4"/>
      <c r="G97" s="4"/>
      <c r="H97" s="4"/>
      <c r="I97" s="4">
        <f t="shared" si="9"/>
        <v>49.353171383896552</v>
      </c>
      <c r="J97" s="4">
        <f t="shared" si="10"/>
        <v>17.365647918330868</v>
      </c>
      <c r="K97" s="4">
        <f t="shared" si="11"/>
        <v>426210.68356744759</v>
      </c>
    </row>
    <row r="98" spans="1:11" x14ac:dyDescent="0.25">
      <c r="A98" s="11">
        <v>124</v>
      </c>
      <c r="B98" s="23">
        <v>200.80499999999992</v>
      </c>
      <c r="C98" s="24">
        <f t="shared" si="8"/>
        <v>201</v>
      </c>
      <c r="D98" s="12">
        <v>54466.3382855421</v>
      </c>
      <c r="F98" s="4"/>
      <c r="G98" s="4"/>
      <c r="H98" s="4"/>
      <c r="I98" s="4">
        <f t="shared" si="9"/>
        <v>49.243154569499893</v>
      </c>
      <c r="J98" s="4">
        <f t="shared" si="10"/>
        <v>17.326936864707836</v>
      </c>
      <c r="K98" s="4">
        <f t="shared" si="11"/>
        <v>426259.92672201712</v>
      </c>
    </row>
    <row r="99" spans="1:11" x14ac:dyDescent="0.25">
      <c r="A99" s="11">
        <v>125</v>
      </c>
      <c r="B99" s="23">
        <v>203.64699999999993</v>
      </c>
      <c r="C99" s="24">
        <f t="shared" si="8"/>
        <v>204</v>
      </c>
      <c r="D99" s="12">
        <v>54417.202850778303</v>
      </c>
      <c r="F99" s="4"/>
      <c r="G99" s="4"/>
      <c r="H99" s="4"/>
      <c r="I99" s="4">
        <f t="shared" si="9"/>
        <v>49.135434763797093</v>
      </c>
      <c r="J99" s="4">
        <f t="shared" si="10"/>
        <v>17.289034047782149</v>
      </c>
      <c r="K99" s="4">
        <f t="shared" si="11"/>
        <v>426309.06215678091</v>
      </c>
    </row>
    <row r="100" spans="1:11" x14ac:dyDescent="0.25">
      <c r="A100" s="11">
        <v>126</v>
      </c>
      <c r="B100" s="23">
        <v>206.48899999999995</v>
      </c>
      <c r="C100" s="24">
        <f t="shared" si="8"/>
        <v>206</v>
      </c>
      <c r="D100" s="12">
        <v>54368.177749744696</v>
      </c>
      <c r="F100" s="4"/>
      <c r="G100" s="4"/>
      <c r="H100" s="4"/>
      <c r="I100" s="4">
        <f t="shared" si="9"/>
        <v>49.025101033606916</v>
      </c>
      <c r="J100" s="4">
        <f t="shared" si="10"/>
        <v>17.25021148262023</v>
      </c>
      <c r="K100" s="4">
        <f t="shared" si="11"/>
        <v>426358.08725781454</v>
      </c>
    </row>
    <row r="101" spans="1:11" x14ac:dyDescent="0.25">
      <c r="A101" s="11">
        <v>127</v>
      </c>
      <c r="B101" s="23">
        <v>209.33099999999996</v>
      </c>
      <c r="C101" s="24">
        <f t="shared" si="8"/>
        <v>209</v>
      </c>
      <c r="D101" s="12">
        <v>54319.259507556897</v>
      </c>
      <c r="F101" s="4"/>
      <c r="G101" s="4"/>
      <c r="H101" s="4"/>
      <c r="I101" s="4">
        <f t="shared" ref="I101:I132" si="12">D100-D101</f>
        <v>48.918242187799478</v>
      </c>
      <c r="J101" s="4">
        <f t="shared" ref="J101:J132" si="13">(I101/(B101-B100))</f>
        <v>17.212611607248153</v>
      </c>
      <c r="K101" s="4">
        <f t="shared" si="11"/>
        <v>426407.00550000236</v>
      </c>
    </row>
    <row r="102" spans="1:11" x14ac:dyDescent="0.25">
      <c r="A102" s="11">
        <v>128</v>
      </c>
      <c r="B102" s="23">
        <v>211.50499999999997</v>
      </c>
      <c r="C102" s="24">
        <f t="shared" si="8"/>
        <v>212</v>
      </c>
      <c r="D102" s="12">
        <v>54285.745462299798</v>
      </c>
      <c r="F102" s="4"/>
      <c r="G102" s="4"/>
      <c r="H102" s="4"/>
      <c r="I102" s="4">
        <f t="shared" si="12"/>
        <v>33.514045257099497</v>
      </c>
      <c r="J102" s="4">
        <f t="shared" si="13"/>
        <v>15.415844184498342</v>
      </c>
      <c r="K102" s="4">
        <f t="shared" si="11"/>
        <v>426440.51954525948</v>
      </c>
    </row>
    <row r="103" spans="1:11" x14ac:dyDescent="0.25">
      <c r="A103" s="11">
        <v>129</v>
      </c>
      <c r="B103" s="23">
        <v>214.22199999999998</v>
      </c>
      <c r="C103" s="24">
        <f t="shared" si="8"/>
        <v>214</v>
      </c>
      <c r="D103" s="12">
        <v>54243.941034046002</v>
      </c>
      <c r="F103" s="4"/>
      <c r="G103" s="4"/>
      <c r="H103" s="4"/>
      <c r="I103" s="4">
        <f t="shared" si="12"/>
        <v>41.804428253795777</v>
      </c>
      <c r="J103" s="4">
        <f t="shared" si="13"/>
        <v>15.386245216707978</v>
      </c>
      <c r="K103" s="4">
        <f t="shared" si="11"/>
        <v>426482.32397351327</v>
      </c>
    </row>
    <row r="104" spans="1:11" x14ac:dyDescent="0.25">
      <c r="A104" s="11">
        <v>130</v>
      </c>
      <c r="B104" s="23">
        <v>216.93899999999999</v>
      </c>
      <c r="C104" s="24">
        <f t="shared" si="8"/>
        <v>217</v>
      </c>
      <c r="D104" s="12">
        <v>54202.223499038599</v>
      </c>
      <c r="F104" s="4"/>
      <c r="G104" s="4"/>
      <c r="H104" s="4"/>
      <c r="I104" s="4">
        <f t="shared" si="12"/>
        <v>41.717535007403058</v>
      </c>
      <c r="J104" s="4">
        <f t="shared" si="13"/>
        <v>15.35426389672538</v>
      </c>
      <c r="K104" s="4">
        <f t="shared" si="11"/>
        <v>426524.04150852066</v>
      </c>
    </row>
    <row r="105" spans="1:11" x14ac:dyDescent="0.25">
      <c r="A105" s="11">
        <v>131</v>
      </c>
      <c r="B105" s="23">
        <v>219.65600000000001</v>
      </c>
      <c r="C105" s="24">
        <f t="shared" si="8"/>
        <v>220</v>
      </c>
      <c r="D105" s="12">
        <v>54165.261997192101</v>
      </c>
      <c r="F105" s="4"/>
      <c r="G105" s="4"/>
      <c r="H105" s="4"/>
      <c r="I105" s="4">
        <f t="shared" si="12"/>
        <v>36.961501846497413</v>
      </c>
      <c r="J105" s="4">
        <f t="shared" si="13"/>
        <v>13.603791625505055</v>
      </c>
      <c r="K105" s="4">
        <f t="shared" si="11"/>
        <v>426561.00301036716</v>
      </c>
    </row>
    <row r="106" spans="1:11" x14ac:dyDescent="0.25">
      <c r="A106" s="11">
        <v>132</v>
      </c>
      <c r="B106" s="23">
        <v>222.37300000000002</v>
      </c>
      <c r="C106" s="24">
        <f t="shared" si="8"/>
        <v>222</v>
      </c>
      <c r="D106" s="12">
        <v>54133.205142844599</v>
      </c>
      <c r="F106" s="4"/>
      <c r="G106" s="4"/>
      <c r="H106" s="4"/>
      <c r="I106" s="4">
        <f t="shared" si="12"/>
        <v>32.05685434750194</v>
      </c>
      <c r="J106" s="4">
        <f t="shared" si="13"/>
        <v>11.798621401362453</v>
      </c>
      <c r="K106" s="4">
        <f t="shared" si="11"/>
        <v>426593.05986471468</v>
      </c>
    </row>
    <row r="107" spans="1:11" x14ac:dyDescent="0.25">
      <c r="A107" s="11">
        <v>133</v>
      </c>
      <c r="B107" s="23">
        <v>225.09000000000003</v>
      </c>
      <c r="C107" s="24">
        <f t="shared" si="8"/>
        <v>225</v>
      </c>
      <c r="D107" s="12">
        <v>54101.233899286999</v>
      </c>
      <c r="F107" s="4"/>
      <c r="G107" s="4"/>
      <c r="H107" s="4"/>
      <c r="I107" s="4">
        <f t="shared" si="12"/>
        <v>31.971243557600246</v>
      </c>
      <c r="J107" s="4">
        <f t="shared" si="13"/>
        <v>11.767112093338275</v>
      </c>
      <c r="K107" s="4">
        <f t="shared" si="11"/>
        <v>426625.03110827226</v>
      </c>
    </row>
    <row r="108" spans="1:11" x14ac:dyDescent="0.25">
      <c r="A108" s="11">
        <v>134</v>
      </c>
      <c r="B108" s="23">
        <v>227.80700000000004</v>
      </c>
      <c r="C108" s="24">
        <f t="shared" si="8"/>
        <v>228</v>
      </c>
      <c r="D108" s="12">
        <v>54069.332421466097</v>
      </c>
      <c r="F108" s="4"/>
      <c r="G108" s="4"/>
      <c r="H108" s="4"/>
      <c r="I108" s="4">
        <f t="shared" si="12"/>
        <v>31.901477820902073</v>
      </c>
      <c r="J108" s="4">
        <f t="shared" si="13"/>
        <v>11.74143460467498</v>
      </c>
      <c r="K108" s="4">
        <f t="shared" si="11"/>
        <v>426656.93258609314</v>
      </c>
    </row>
    <row r="109" spans="1:11" x14ac:dyDescent="0.25">
      <c r="A109" s="11">
        <v>135</v>
      </c>
      <c r="B109" s="23">
        <v>230.52400000000006</v>
      </c>
      <c r="C109" s="24">
        <f t="shared" si="8"/>
        <v>231</v>
      </c>
      <c r="D109" s="12">
        <v>54037.493879657399</v>
      </c>
      <c r="F109" s="4"/>
      <c r="G109" s="4"/>
      <c r="H109" s="4"/>
      <c r="I109" s="4">
        <f t="shared" si="12"/>
        <v>31.83854180869821</v>
      </c>
      <c r="J109" s="4">
        <f t="shared" si="13"/>
        <v>11.718270816598476</v>
      </c>
      <c r="K109" s="4">
        <f t="shared" si="11"/>
        <v>426688.77112790185</v>
      </c>
    </row>
    <row r="110" spans="1:11" x14ac:dyDescent="0.25">
      <c r="A110" s="11">
        <v>136</v>
      </c>
      <c r="B110" s="23">
        <v>234.04800000000006</v>
      </c>
      <c r="C110" s="24">
        <f t="shared" si="8"/>
        <v>234</v>
      </c>
      <c r="D110" s="12">
        <v>53996.306792978801</v>
      </c>
      <c r="F110" s="4"/>
      <c r="G110" s="4"/>
      <c r="H110" s="4"/>
      <c r="I110" s="4">
        <f t="shared" si="12"/>
        <v>41.187086678597552</v>
      </c>
      <c r="J110" s="4">
        <f t="shared" si="13"/>
        <v>11.687595538762071</v>
      </c>
      <c r="K110" s="4">
        <f t="shared" si="11"/>
        <v>426729.95821458043</v>
      </c>
    </row>
    <row r="111" spans="1:11" x14ac:dyDescent="0.25">
      <c r="A111" s="11">
        <v>137</v>
      </c>
      <c r="B111" s="23">
        <v>237.22200000000007</v>
      </c>
      <c r="C111" s="24">
        <f t="shared" si="8"/>
        <v>237</v>
      </c>
      <c r="D111" s="12">
        <v>53958.205616852902</v>
      </c>
      <c r="F111" s="4"/>
      <c r="G111" s="4"/>
      <c r="H111" s="4"/>
      <c r="I111" s="4">
        <f t="shared" si="12"/>
        <v>38.101176125899656</v>
      </c>
      <c r="J111" s="4">
        <f t="shared" si="13"/>
        <v>12.004151268399362</v>
      </c>
      <c r="K111" s="4">
        <f t="shared" si="11"/>
        <v>426768.05939070636</v>
      </c>
    </row>
    <row r="112" spans="1:11" x14ac:dyDescent="0.25">
      <c r="A112" s="11">
        <v>138</v>
      </c>
      <c r="B112" s="23">
        <v>240.39600000000007</v>
      </c>
      <c r="C112" s="24">
        <f t="shared" si="8"/>
        <v>240</v>
      </c>
      <c r="D112" s="12">
        <v>53920.185278285098</v>
      </c>
      <c r="F112" s="4"/>
      <c r="G112" s="4"/>
      <c r="H112" s="4"/>
      <c r="I112" s="4">
        <f t="shared" si="12"/>
        <v>38.020338567803265</v>
      </c>
      <c r="J112" s="4">
        <f t="shared" si="13"/>
        <v>11.978682598551728</v>
      </c>
      <c r="K112" s="4">
        <f t="shared" si="11"/>
        <v>426806.07972927415</v>
      </c>
    </row>
    <row r="113" spans="1:11" x14ac:dyDescent="0.25">
      <c r="A113" s="11">
        <v>139</v>
      </c>
      <c r="B113" s="23">
        <v>243.04500000000007</v>
      </c>
      <c r="C113" s="24">
        <f t="shared" si="8"/>
        <v>243</v>
      </c>
      <c r="D113" s="12">
        <v>53887.608165506899</v>
      </c>
      <c r="F113" s="4"/>
      <c r="G113" s="4"/>
      <c r="H113" s="4"/>
      <c r="I113" s="4">
        <f t="shared" si="12"/>
        <v>32.57711277819908</v>
      </c>
      <c r="J113" s="4">
        <f t="shared" si="13"/>
        <v>12.297890818497194</v>
      </c>
      <c r="K113" s="4">
        <f t="shared" si="11"/>
        <v>426838.65684205235</v>
      </c>
    </row>
    <row r="114" spans="1:11" x14ac:dyDescent="0.25">
      <c r="A114" s="11">
        <v>140</v>
      </c>
      <c r="B114" s="23">
        <v>245.69400000000007</v>
      </c>
      <c r="C114" s="24">
        <f t="shared" si="8"/>
        <v>246</v>
      </c>
      <c r="D114" s="12">
        <v>53857.934858420398</v>
      </c>
      <c r="F114" s="4">
        <v>39994</v>
      </c>
      <c r="G114" s="4">
        <f>F96-F114</f>
        <v>1395</v>
      </c>
      <c r="H114" s="4">
        <f>(F96-F114)/(B114-B96)</f>
        <v>27.583888636228721</v>
      </c>
      <c r="I114" s="4">
        <f t="shared" si="12"/>
        <v>29.673307086501154</v>
      </c>
      <c r="J114" s="4">
        <f t="shared" si="13"/>
        <v>11.201701429407755</v>
      </c>
      <c r="K114" s="4">
        <f t="shared" si="11"/>
        <v>426868.33014913887</v>
      </c>
    </row>
    <row r="115" spans="1:11" x14ac:dyDescent="0.25">
      <c r="A115" s="11">
        <v>141</v>
      </c>
      <c r="B115" s="23">
        <v>248.52000000000007</v>
      </c>
      <c r="C115" s="24">
        <f t="shared" si="8"/>
        <v>249</v>
      </c>
      <c r="D115" s="12">
        <v>53832.603156361904</v>
      </c>
      <c r="F115" s="4"/>
      <c r="G115" s="4"/>
      <c r="H115" s="4"/>
      <c r="I115" s="4">
        <f t="shared" si="12"/>
        <v>25.331702058494557</v>
      </c>
      <c r="J115" s="4">
        <f t="shared" si="13"/>
        <v>8.9638011530412651</v>
      </c>
      <c r="K115" s="4">
        <f t="shared" si="11"/>
        <v>426893.66185119736</v>
      </c>
    </row>
    <row r="116" spans="1:11" x14ac:dyDescent="0.25">
      <c r="A116" s="11">
        <v>142</v>
      </c>
      <c r="B116" s="23">
        <v>251.34600000000006</v>
      </c>
      <c r="C116" s="24">
        <f t="shared" si="8"/>
        <v>251</v>
      </c>
      <c r="D116" s="12">
        <v>53807.337584523899</v>
      </c>
      <c r="F116" s="4"/>
      <c r="G116" s="4"/>
      <c r="H116" s="4"/>
      <c r="I116" s="4">
        <f t="shared" si="12"/>
        <v>25.265571838004689</v>
      </c>
      <c r="J116" s="4">
        <f t="shared" si="13"/>
        <v>8.9404005088481053</v>
      </c>
      <c r="K116" s="4">
        <f t="shared" si="11"/>
        <v>426918.92742303538</v>
      </c>
    </row>
    <row r="117" spans="1:11" x14ac:dyDescent="0.25">
      <c r="A117" s="11">
        <v>143</v>
      </c>
      <c r="B117" s="23">
        <v>254.17200000000005</v>
      </c>
      <c r="C117" s="24">
        <f t="shared" si="8"/>
        <v>254</v>
      </c>
      <c r="D117" s="12">
        <v>53782.128350575098</v>
      </c>
      <c r="F117" s="4"/>
      <c r="G117" s="4"/>
      <c r="H117" s="4"/>
      <c r="I117" s="4">
        <f t="shared" si="12"/>
        <v>25.209233948800829</v>
      </c>
      <c r="J117" s="4">
        <f t="shared" si="13"/>
        <v>8.9204649500357007</v>
      </c>
      <c r="K117" s="4">
        <f t="shared" si="11"/>
        <v>426944.13665698416</v>
      </c>
    </row>
    <row r="118" spans="1:11" x14ac:dyDescent="0.25">
      <c r="A118" s="11">
        <v>144</v>
      </c>
      <c r="B118" s="23">
        <v>256.99800000000005</v>
      </c>
      <c r="C118" s="24">
        <f t="shared" si="8"/>
        <v>257</v>
      </c>
      <c r="D118" s="12">
        <v>53756.979066262502</v>
      </c>
      <c r="F118" s="4"/>
      <c r="G118" s="4"/>
      <c r="H118" s="4"/>
      <c r="I118" s="4">
        <f t="shared" si="12"/>
        <v>25.149284312596137</v>
      </c>
      <c r="J118" s="4">
        <f t="shared" si="13"/>
        <v>8.8992513491140119</v>
      </c>
      <c r="K118" s="4">
        <f t="shared" si="11"/>
        <v>426969.28594129678</v>
      </c>
    </row>
    <row r="119" spans="1:11" x14ac:dyDescent="0.25">
      <c r="A119" s="11">
        <v>145</v>
      </c>
      <c r="B119" s="23">
        <v>259.82400000000007</v>
      </c>
      <c r="C119" s="24">
        <f t="shared" si="8"/>
        <v>260</v>
      </c>
      <c r="D119" s="12">
        <v>53731.891031396102</v>
      </c>
      <c r="F119" s="4"/>
      <c r="G119" s="4"/>
      <c r="H119" s="4"/>
      <c r="I119" s="4">
        <f t="shared" si="12"/>
        <v>25.088034866399539</v>
      </c>
      <c r="J119" s="4">
        <f t="shared" si="13"/>
        <v>8.8775778012736541</v>
      </c>
      <c r="K119" s="4">
        <f t="shared" si="11"/>
        <v>426994.37397616316</v>
      </c>
    </row>
    <row r="120" spans="1:11" x14ac:dyDescent="0.25">
      <c r="A120" s="11">
        <v>146</v>
      </c>
      <c r="B120" s="23">
        <v>262.65000000000009</v>
      </c>
      <c r="C120" s="24">
        <f t="shared" si="8"/>
        <v>263</v>
      </c>
      <c r="D120" s="12">
        <v>53706.866419778999</v>
      </c>
      <c r="F120" s="4"/>
      <c r="G120" s="4"/>
      <c r="H120" s="4"/>
      <c r="I120" s="4">
        <f t="shared" si="12"/>
        <v>25.024611617103801</v>
      </c>
      <c r="J120" s="4">
        <f t="shared" si="13"/>
        <v>8.8551350378993661</v>
      </c>
      <c r="K120" s="4">
        <f t="shared" si="11"/>
        <v>427019.39858778025</v>
      </c>
    </row>
    <row r="121" spans="1:11" x14ac:dyDescent="0.25">
      <c r="A121" s="11">
        <v>147</v>
      </c>
      <c r="B121" s="23">
        <v>265.47600000000011</v>
      </c>
      <c r="C121" s="24">
        <f t="shared" si="8"/>
        <v>265</v>
      </c>
      <c r="D121" s="12">
        <v>53681.908746927198</v>
      </c>
      <c r="F121" s="4"/>
      <c r="G121" s="4"/>
      <c r="H121" s="4"/>
      <c r="I121" s="4">
        <f t="shared" si="12"/>
        <v>24.957672851800453</v>
      </c>
      <c r="J121" s="4">
        <f t="shared" si="13"/>
        <v>8.8314482844303814</v>
      </c>
      <c r="K121" s="4">
        <f t="shared" si="11"/>
        <v>427044.35626063205</v>
      </c>
    </row>
    <row r="122" spans="1:11" x14ac:dyDescent="0.25">
      <c r="A122" s="11">
        <v>148</v>
      </c>
      <c r="B122" s="23">
        <v>268.30200000000013</v>
      </c>
      <c r="C122" s="24">
        <f t="shared" si="8"/>
        <v>268</v>
      </c>
      <c r="D122" s="12">
        <v>53657.023067577502</v>
      </c>
      <c r="F122" s="4"/>
      <c r="G122" s="4"/>
      <c r="H122" s="4"/>
      <c r="I122" s="4">
        <f t="shared" si="12"/>
        <v>24.885679349696147</v>
      </c>
      <c r="J122" s="4">
        <f t="shared" si="13"/>
        <v>8.805972876750161</v>
      </c>
      <c r="K122" s="4">
        <f t="shared" si="11"/>
        <v>427069.24193998176</v>
      </c>
    </row>
    <row r="123" spans="1:11" x14ac:dyDescent="0.25">
      <c r="A123" s="11">
        <v>149</v>
      </c>
      <c r="B123" s="23">
        <v>271.12800000000016</v>
      </c>
      <c r="C123" s="24">
        <f t="shared" si="8"/>
        <v>271</v>
      </c>
      <c r="D123" s="12">
        <v>53632.211632186198</v>
      </c>
      <c r="F123" s="4"/>
      <c r="G123" s="4"/>
      <c r="H123" s="4"/>
      <c r="I123" s="4">
        <f t="shared" si="12"/>
        <v>24.811435391304258</v>
      </c>
      <c r="J123" s="4">
        <f t="shared" si="13"/>
        <v>8.7797011292654155</v>
      </c>
      <c r="K123" s="4">
        <f t="shared" si="11"/>
        <v>427094.05337537307</v>
      </c>
    </row>
    <row r="124" spans="1:11" x14ac:dyDescent="0.25">
      <c r="A124" s="11">
        <v>150</v>
      </c>
      <c r="B124" s="23">
        <v>273.95400000000018</v>
      </c>
      <c r="C124" s="24">
        <f t="shared" si="8"/>
        <v>274</v>
      </c>
      <c r="D124" s="12">
        <v>50014.687856645702</v>
      </c>
      <c r="F124" s="4"/>
      <c r="G124" s="4"/>
      <c r="H124" s="4"/>
      <c r="I124" s="4">
        <f t="shared" si="12"/>
        <v>3617.523775540496</v>
      </c>
      <c r="J124" s="4">
        <f t="shared" si="13"/>
        <v>1280.0862616916022</v>
      </c>
      <c r="K124" s="4">
        <f t="shared" si="11"/>
        <v>430711.57715091354</v>
      </c>
    </row>
    <row r="125" spans="1:11" x14ac:dyDescent="0.25">
      <c r="A125" s="11">
        <v>151</v>
      </c>
      <c r="B125" s="23">
        <v>276.7800000000002</v>
      </c>
      <c r="C125" s="24">
        <f t="shared" si="8"/>
        <v>277</v>
      </c>
      <c r="D125" s="12">
        <v>49990.005607395302</v>
      </c>
      <c r="F125" s="4"/>
      <c r="G125" s="4"/>
      <c r="H125" s="4"/>
      <c r="I125" s="4">
        <f t="shared" si="12"/>
        <v>24.682249250399764</v>
      </c>
      <c r="J125" s="4">
        <f t="shared" si="13"/>
        <v>8.7339877036091913</v>
      </c>
      <c r="K125" s="4">
        <f t="shared" si="11"/>
        <v>430736.25940016395</v>
      </c>
    </row>
    <row r="126" spans="1:11" x14ac:dyDescent="0.25">
      <c r="A126" s="11">
        <v>152</v>
      </c>
      <c r="B126" s="23">
        <v>279.60600000000022</v>
      </c>
      <c r="C126" s="24">
        <f t="shared" si="8"/>
        <v>280</v>
      </c>
      <c r="D126" s="12">
        <v>49965.407417392198</v>
      </c>
      <c r="F126" s="4"/>
      <c r="G126" s="4"/>
      <c r="H126" s="4"/>
      <c r="I126" s="4">
        <f t="shared" si="12"/>
        <v>24.598190003103809</v>
      </c>
      <c r="J126" s="4">
        <f t="shared" si="13"/>
        <v>8.7042427470288821</v>
      </c>
      <c r="K126" s="4">
        <f t="shared" si="11"/>
        <v>430760.85759016708</v>
      </c>
    </row>
    <row r="127" spans="1:11" x14ac:dyDescent="0.25">
      <c r="A127" s="11">
        <v>153</v>
      </c>
      <c r="B127" s="23">
        <v>282.43200000000024</v>
      </c>
      <c r="C127" s="24">
        <f t="shared" si="8"/>
        <v>282</v>
      </c>
      <c r="D127" s="12">
        <v>49940.900357449398</v>
      </c>
      <c r="F127" s="4"/>
      <c r="G127" s="4"/>
      <c r="H127" s="4"/>
      <c r="I127" s="4">
        <f t="shared" si="12"/>
        <v>24.50705994279997</v>
      </c>
      <c r="J127" s="4">
        <f t="shared" si="13"/>
        <v>8.6719957334747981</v>
      </c>
      <c r="K127" s="4">
        <f t="shared" si="11"/>
        <v>430785.3646501099</v>
      </c>
    </row>
    <row r="128" spans="1:11" x14ac:dyDescent="0.25">
      <c r="A128" s="11">
        <v>154</v>
      </c>
      <c r="B128" s="23">
        <v>285.25800000000027</v>
      </c>
      <c r="C128" s="24">
        <f t="shared" si="8"/>
        <v>285</v>
      </c>
      <c r="D128" s="12">
        <v>49916.490777194398</v>
      </c>
      <c r="F128" s="4"/>
      <c r="G128" s="4"/>
      <c r="H128" s="4"/>
      <c r="I128" s="4">
        <f t="shared" si="12"/>
        <v>24.409580255000037</v>
      </c>
      <c r="J128" s="4">
        <f t="shared" si="13"/>
        <v>8.6375018595187001</v>
      </c>
      <c r="K128" s="4">
        <f t="shared" si="11"/>
        <v>430809.77423036488</v>
      </c>
    </row>
    <row r="129" spans="1:11" x14ac:dyDescent="0.25">
      <c r="A129" s="11">
        <v>155</v>
      </c>
      <c r="B129" s="23">
        <v>288.08400000000029</v>
      </c>
      <c r="C129" s="24">
        <f t="shared" si="8"/>
        <v>288</v>
      </c>
      <c r="D129" s="12">
        <v>49892.180752953398</v>
      </c>
      <c r="F129" s="4"/>
      <c r="G129" s="4"/>
      <c r="H129" s="4"/>
      <c r="I129" s="4">
        <f t="shared" si="12"/>
        <v>24.310024241000065</v>
      </c>
      <c r="J129" s="4">
        <f t="shared" si="13"/>
        <v>8.6022732629157392</v>
      </c>
      <c r="K129" s="4">
        <f t="shared" si="11"/>
        <v>430834.08425460587</v>
      </c>
    </row>
    <row r="130" spans="1:11" x14ac:dyDescent="0.25">
      <c r="A130" s="11">
        <v>156</v>
      </c>
      <c r="B130" s="23">
        <v>290.91000000000031</v>
      </c>
      <c r="C130" s="24">
        <f t="shared" si="8"/>
        <v>291</v>
      </c>
      <c r="D130" s="12">
        <v>49867.972049231998</v>
      </c>
      <c r="F130" s="4"/>
      <c r="G130" s="4"/>
      <c r="H130" s="4"/>
      <c r="I130" s="4">
        <f t="shared" si="12"/>
        <v>24.208703721400525</v>
      </c>
      <c r="J130" s="4">
        <f t="shared" si="13"/>
        <v>8.5664202835811523</v>
      </c>
      <c r="K130" s="4">
        <f t="shared" si="11"/>
        <v>430858.29295832728</v>
      </c>
    </row>
    <row r="131" spans="1:11" x14ac:dyDescent="0.25">
      <c r="A131" s="11">
        <v>157</v>
      </c>
      <c r="B131" s="23">
        <v>292.7540000000003</v>
      </c>
      <c r="C131" s="24">
        <f t="shared" si="8"/>
        <v>293</v>
      </c>
      <c r="D131" s="12">
        <v>49845.748901918203</v>
      </c>
      <c r="F131" s="4"/>
      <c r="G131" s="4"/>
      <c r="H131" s="4"/>
      <c r="I131" s="4">
        <f t="shared" si="12"/>
        <v>22.22314731379447</v>
      </c>
      <c r="J131" s="4">
        <f t="shared" si="13"/>
        <v>12.051598326352789</v>
      </c>
      <c r="K131" s="4">
        <f t="shared" si="11"/>
        <v>430880.51610564109</v>
      </c>
    </row>
    <row r="132" spans="1:11" x14ac:dyDescent="0.25">
      <c r="A132" s="11">
        <v>158</v>
      </c>
      <c r="B132" s="23">
        <v>294.5980000000003</v>
      </c>
      <c r="C132" s="24">
        <f t="shared" si="8"/>
        <v>295</v>
      </c>
      <c r="D132" s="12">
        <v>49823.605397412801</v>
      </c>
      <c r="F132" s="4"/>
      <c r="G132" s="4"/>
      <c r="H132" s="4"/>
      <c r="I132" s="4">
        <f t="shared" si="12"/>
        <v>22.143504505402234</v>
      </c>
      <c r="J132" s="4">
        <f t="shared" si="13"/>
        <v>12.00840808318997</v>
      </c>
      <c r="K132" s="4">
        <f t="shared" si="11"/>
        <v>430902.65961014648</v>
      </c>
    </row>
    <row r="133" spans="1:11" x14ac:dyDescent="0.25">
      <c r="A133" s="11">
        <v>159</v>
      </c>
      <c r="B133" s="23">
        <v>297.18100000000032</v>
      </c>
      <c r="C133" s="24">
        <f t="shared" ref="C133:C196" si="14">ROUND(B133,0)</f>
        <v>297</v>
      </c>
      <c r="D133" s="12">
        <v>49798.477561388099</v>
      </c>
      <c r="F133" s="4">
        <v>26681</v>
      </c>
      <c r="G133" s="4">
        <f>F114-F133</f>
        <v>13313</v>
      </c>
      <c r="H133" s="4">
        <f>(F114-F133)/(B133-B114)</f>
        <v>258.57012449744468</v>
      </c>
      <c r="I133" s="4">
        <f t="shared" ref="I133:I164" si="15">D132-D133</f>
        <v>25.127836024701537</v>
      </c>
      <c r="J133" s="4">
        <f t="shared" ref="J133:J164" si="16">(I133/(B133-B132))</f>
        <v>9.7281595140152053</v>
      </c>
      <c r="K133" s="4">
        <f t="shared" si="11"/>
        <v>430927.78744617116</v>
      </c>
    </row>
    <row r="134" spans="1:11" x14ac:dyDescent="0.25">
      <c r="A134" s="11">
        <v>160</v>
      </c>
      <c r="B134" s="23">
        <v>299.76400000000035</v>
      </c>
      <c r="C134" s="24">
        <f t="shared" si="14"/>
        <v>300</v>
      </c>
      <c r="D134" s="12">
        <v>46118.2963173686</v>
      </c>
      <c r="F134" s="4"/>
      <c r="G134" s="4"/>
      <c r="H134" s="4"/>
      <c r="I134" s="4">
        <f t="shared" si="15"/>
        <v>3680.181244019499</v>
      </c>
      <c r="J134" s="4">
        <f t="shared" si="16"/>
        <v>1424.7701293145415</v>
      </c>
      <c r="K134" s="4">
        <f t="shared" si="11"/>
        <v>434607.96869019064</v>
      </c>
    </row>
    <row r="135" spans="1:11" x14ac:dyDescent="0.25">
      <c r="A135" s="11">
        <v>161</v>
      </c>
      <c r="B135" s="23">
        <v>302.34700000000038</v>
      </c>
      <c r="C135" s="24">
        <f t="shared" si="14"/>
        <v>302</v>
      </c>
      <c r="D135" s="12">
        <v>46093.289791060102</v>
      </c>
      <c r="F135" s="4"/>
      <c r="G135" s="4"/>
      <c r="H135" s="4"/>
      <c r="I135" s="4">
        <f t="shared" si="15"/>
        <v>25.006526308497996</v>
      </c>
      <c r="J135" s="4">
        <f t="shared" si="16"/>
        <v>9.681194854238381</v>
      </c>
      <c r="K135" s="4">
        <f t="shared" ref="K135:K198" si="17">K134+I135</f>
        <v>434632.97521649912</v>
      </c>
    </row>
    <row r="136" spans="1:11" x14ac:dyDescent="0.25">
      <c r="A136" s="11">
        <v>162</v>
      </c>
      <c r="B136" s="23">
        <v>304.9300000000004</v>
      </c>
      <c r="C136" s="24">
        <f t="shared" si="14"/>
        <v>305</v>
      </c>
      <c r="D136" s="12">
        <v>46068.385681607302</v>
      </c>
      <c r="F136" s="4"/>
      <c r="G136" s="4"/>
      <c r="H136" s="4"/>
      <c r="I136" s="4">
        <f t="shared" si="15"/>
        <v>24.904109452800185</v>
      </c>
      <c r="J136" s="4">
        <f t="shared" si="16"/>
        <v>9.6415445036004357</v>
      </c>
      <c r="K136" s="4">
        <f t="shared" si="17"/>
        <v>434657.87932595192</v>
      </c>
    </row>
    <row r="137" spans="1:11" x14ac:dyDescent="0.25">
      <c r="A137" s="11">
        <v>163</v>
      </c>
      <c r="B137" s="23">
        <v>307.51300000000043</v>
      </c>
      <c r="C137" s="24">
        <f t="shared" si="14"/>
        <v>308</v>
      </c>
      <c r="D137" s="12">
        <v>46043.5831150585</v>
      </c>
      <c r="F137" s="4"/>
      <c r="G137" s="4"/>
      <c r="H137" s="4"/>
      <c r="I137" s="4">
        <f t="shared" si="15"/>
        <v>24.802566548802133</v>
      </c>
      <c r="J137" s="4">
        <f t="shared" si="16"/>
        <v>9.6022325005040177</v>
      </c>
      <c r="K137" s="4">
        <f t="shared" si="17"/>
        <v>434682.68189250072</v>
      </c>
    </row>
    <row r="138" spans="1:11" x14ac:dyDescent="0.25">
      <c r="A138" s="11">
        <v>164</v>
      </c>
      <c r="B138" s="23">
        <v>310.09600000000046</v>
      </c>
      <c r="C138" s="24">
        <f t="shared" si="14"/>
        <v>310</v>
      </c>
      <c r="D138" s="12">
        <v>46018.878483678302</v>
      </c>
      <c r="F138" s="4"/>
      <c r="G138" s="4"/>
      <c r="H138" s="4"/>
      <c r="I138" s="4">
        <f t="shared" si="15"/>
        <v>24.704631380198407</v>
      </c>
      <c r="J138" s="4">
        <f t="shared" si="16"/>
        <v>9.5643172203632023</v>
      </c>
      <c r="K138" s="4">
        <f t="shared" si="17"/>
        <v>434707.38652388094</v>
      </c>
    </row>
    <row r="139" spans="1:11" x14ac:dyDescent="0.25">
      <c r="A139" s="11">
        <v>165</v>
      </c>
      <c r="B139" s="23">
        <v>312.67900000000049</v>
      </c>
      <c r="C139" s="24">
        <f t="shared" si="14"/>
        <v>313</v>
      </c>
      <c r="D139" s="12">
        <v>45994.2695391003</v>
      </c>
      <c r="F139" s="4"/>
      <c r="G139" s="4"/>
      <c r="H139" s="4"/>
      <c r="I139" s="4">
        <f t="shared" si="15"/>
        <v>24.608944578001683</v>
      </c>
      <c r="J139" s="4">
        <f t="shared" si="16"/>
        <v>9.5272723879215739</v>
      </c>
      <c r="K139" s="4">
        <f t="shared" si="17"/>
        <v>434731.99546845892</v>
      </c>
    </row>
    <row r="140" spans="1:11" x14ac:dyDescent="0.25">
      <c r="A140" s="11">
        <v>166</v>
      </c>
      <c r="B140" s="23">
        <v>315.26200000000051</v>
      </c>
      <c r="C140" s="24">
        <f t="shared" si="14"/>
        <v>315</v>
      </c>
      <c r="D140" s="12">
        <v>45969.752437516101</v>
      </c>
      <c r="F140" s="4"/>
      <c r="G140" s="4"/>
      <c r="H140" s="4"/>
      <c r="I140" s="4">
        <f t="shared" si="15"/>
        <v>24.517101584198826</v>
      </c>
      <c r="J140" s="4">
        <f t="shared" si="16"/>
        <v>9.4917156733250376</v>
      </c>
      <c r="K140" s="4">
        <f t="shared" si="17"/>
        <v>434756.51257004309</v>
      </c>
    </row>
    <row r="141" spans="1:11" x14ac:dyDescent="0.25">
      <c r="A141" s="11">
        <v>167</v>
      </c>
      <c r="B141" s="23">
        <v>317.84500000000054</v>
      </c>
      <c r="C141" s="24">
        <f t="shared" si="14"/>
        <v>318</v>
      </c>
      <c r="D141" s="12">
        <v>45945.324210300903</v>
      </c>
      <c r="F141" s="4"/>
      <c r="G141" s="4"/>
      <c r="H141" s="4"/>
      <c r="I141" s="4">
        <f t="shared" si="15"/>
        <v>24.428227215197694</v>
      </c>
      <c r="J141" s="4">
        <f t="shared" si="16"/>
        <v>9.4573082521089589</v>
      </c>
      <c r="K141" s="4">
        <f t="shared" si="17"/>
        <v>434780.94079725828</v>
      </c>
    </row>
    <row r="142" spans="1:11" x14ac:dyDescent="0.25">
      <c r="A142" s="11">
        <v>168</v>
      </c>
      <c r="B142" s="23">
        <v>320.42800000000057</v>
      </c>
      <c r="C142" s="24">
        <f t="shared" si="14"/>
        <v>320</v>
      </c>
      <c r="D142" s="12">
        <v>45920.982128971198</v>
      </c>
      <c r="F142" s="4"/>
      <c r="G142" s="4"/>
      <c r="H142" s="4"/>
      <c r="I142" s="4">
        <f t="shared" si="15"/>
        <v>24.342081329705252</v>
      </c>
      <c r="J142" s="4">
        <f t="shared" si="16"/>
        <v>9.4239571543573355</v>
      </c>
      <c r="K142" s="4">
        <f t="shared" si="17"/>
        <v>434805.28287858801</v>
      </c>
    </row>
    <row r="143" spans="1:11" x14ac:dyDescent="0.25">
      <c r="A143" s="11">
        <v>169</v>
      </c>
      <c r="B143" s="23">
        <v>323.01100000000059</v>
      </c>
      <c r="C143" s="24">
        <f t="shared" si="14"/>
        <v>323</v>
      </c>
      <c r="D143" s="12">
        <v>45896.722918793297</v>
      </c>
      <c r="F143" s="4"/>
      <c r="G143" s="4"/>
      <c r="H143" s="4"/>
      <c r="I143" s="4">
        <f t="shared" si="15"/>
        <v>24.259210177900968</v>
      </c>
      <c r="J143" s="4">
        <f t="shared" si="16"/>
        <v>9.3918738590401531</v>
      </c>
      <c r="K143" s="4">
        <f t="shared" si="17"/>
        <v>434829.54208876588</v>
      </c>
    </row>
    <row r="144" spans="1:11" x14ac:dyDescent="0.25">
      <c r="A144" s="11">
        <v>170</v>
      </c>
      <c r="B144" s="23">
        <v>325.59400000000062</v>
      </c>
      <c r="C144" s="24">
        <f t="shared" si="14"/>
        <v>326</v>
      </c>
      <c r="D144" s="12">
        <v>45872.544137833604</v>
      </c>
      <c r="F144" s="4"/>
      <c r="G144" s="4"/>
      <c r="H144" s="4"/>
      <c r="I144" s="4">
        <f t="shared" si="15"/>
        <v>24.17878095969354</v>
      </c>
      <c r="J144" s="4">
        <f t="shared" si="16"/>
        <v>9.3607359503264771</v>
      </c>
      <c r="K144" s="4">
        <f t="shared" si="17"/>
        <v>434853.72086972557</v>
      </c>
    </row>
    <row r="145" spans="1:11" x14ac:dyDescent="0.25">
      <c r="A145" s="11">
        <v>171</v>
      </c>
      <c r="B145" s="23">
        <v>328.53500000000059</v>
      </c>
      <c r="C145" s="24">
        <f t="shared" si="14"/>
        <v>329</v>
      </c>
      <c r="D145" s="12">
        <v>45844.103708123002</v>
      </c>
      <c r="F145" s="4"/>
      <c r="G145" s="4"/>
      <c r="H145" s="4"/>
      <c r="I145" s="4">
        <f t="shared" si="15"/>
        <v>28.440429710601165</v>
      </c>
      <c r="J145" s="4">
        <f t="shared" si="16"/>
        <v>9.6703263211837527</v>
      </c>
      <c r="K145" s="4">
        <f t="shared" si="17"/>
        <v>434882.16129943618</v>
      </c>
    </row>
    <row r="146" spans="1:11" x14ac:dyDescent="0.25">
      <c r="A146" s="11">
        <v>172</v>
      </c>
      <c r="B146" s="23">
        <v>331.47600000000057</v>
      </c>
      <c r="C146" s="24">
        <f t="shared" si="14"/>
        <v>331</v>
      </c>
      <c r="D146" s="12">
        <v>45815.780059535697</v>
      </c>
      <c r="F146" s="4"/>
      <c r="G146" s="4"/>
      <c r="H146" s="4"/>
      <c r="I146" s="4">
        <f t="shared" si="15"/>
        <v>28.323648587305797</v>
      </c>
      <c r="J146" s="4">
        <f t="shared" si="16"/>
        <v>9.6306183567854635</v>
      </c>
      <c r="K146" s="4">
        <f t="shared" si="17"/>
        <v>434910.48494802346</v>
      </c>
    </row>
    <row r="147" spans="1:11" x14ac:dyDescent="0.25">
      <c r="A147" s="11">
        <v>173</v>
      </c>
      <c r="B147" s="23">
        <v>333.78300000000058</v>
      </c>
      <c r="C147" s="24">
        <f t="shared" si="14"/>
        <v>334</v>
      </c>
      <c r="D147" s="12">
        <v>45793.665741730198</v>
      </c>
      <c r="F147" s="4"/>
      <c r="G147" s="4"/>
      <c r="H147" s="4"/>
      <c r="I147" s="4">
        <f t="shared" si="15"/>
        <v>22.114317805499013</v>
      </c>
      <c r="J147" s="4">
        <f t="shared" si="16"/>
        <v>9.5857467730814285</v>
      </c>
      <c r="K147" s="4">
        <f t="shared" si="17"/>
        <v>434932.59926582896</v>
      </c>
    </row>
    <row r="148" spans="1:11" x14ac:dyDescent="0.25">
      <c r="A148" s="11">
        <v>174</v>
      </c>
      <c r="B148" s="23">
        <v>336.0900000000006</v>
      </c>
      <c r="C148" s="24">
        <f t="shared" si="14"/>
        <v>336</v>
      </c>
      <c r="D148" s="12">
        <v>45771.614952164098</v>
      </c>
      <c r="F148" s="4"/>
      <c r="G148" s="4"/>
      <c r="H148" s="4"/>
      <c r="I148" s="4">
        <f t="shared" si="15"/>
        <v>22.050789566099411</v>
      </c>
      <c r="J148" s="4">
        <f t="shared" si="16"/>
        <v>9.5582096081921346</v>
      </c>
      <c r="K148" s="4">
        <f t="shared" si="17"/>
        <v>434954.65005539509</v>
      </c>
    </row>
    <row r="149" spans="1:11" x14ac:dyDescent="0.25">
      <c r="A149" s="11">
        <v>175</v>
      </c>
      <c r="B149" s="23">
        <v>338.39700000000062</v>
      </c>
      <c r="C149" s="24">
        <f t="shared" si="14"/>
        <v>338</v>
      </c>
      <c r="D149" s="12">
        <v>45749.627121732403</v>
      </c>
      <c r="F149" s="4"/>
      <c r="G149" s="4"/>
      <c r="H149" s="4"/>
      <c r="I149" s="4">
        <f t="shared" si="15"/>
        <v>21.987830431695329</v>
      </c>
      <c r="J149" s="4">
        <f t="shared" si="16"/>
        <v>9.5309191294734177</v>
      </c>
      <c r="K149" s="4">
        <f t="shared" si="17"/>
        <v>434976.63788582676</v>
      </c>
    </row>
    <row r="150" spans="1:11" x14ac:dyDescent="0.25">
      <c r="A150" s="11">
        <v>176</v>
      </c>
      <c r="B150" s="23">
        <v>340.70400000000063</v>
      </c>
      <c r="C150" s="24">
        <f t="shared" si="14"/>
        <v>341</v>
      </c>
      <c r="D150" s="12">
        <v>45727.700169748503</v>
      </c>
      <c r="F150" s="4"/>
      <c r="G150" s="4"/>
      <c r="H150" s="4"/>
      <c r="I150" s="4">
        <f t="shared" si="15"/>
        <v>21.926951983899926</v>
      </c>
      <c r="J150" s="4">
        <f t="shared" si="16"/>
        <v>9.504530552188891</v>
      </c>
      <c r="K150" s="4">
        <f t="shared" si="17"/>
        <v>434998.56483781064</v>
      </c>
    </row>
    <row r="151" spans="1:11" x14ac:dyDescent="0.25">
      <c r="A151" s="11">
        <v>177</v>
      </c>
      <c r="B151" s="23">
        <v>343.78000000000065</v>
      </c>
      <c r="C151" s="24">
        <f t="shared" si="14"/>
        <v>344</v>
      </c>
      <c r="D151" s="12">
        <v>45698.581653951798</v>
      </c>
      <c r="F151" s="4"/>
      <c r="G151" s="4"/>
      <c r="H151" s="4"/>
      <c r="I151" s="4">
        <f t="shared" si="15"/>
        <v>29.118515796704742</v>
      </c>
      <c r="J151" s="4">
        <f t="shared" si="16"/>
        <v>9.4663575411913321</v>
      </c>
      <c r="K151" s="4">
        <f t="shared" si="17"/>
        <v>435027.68335360737</v>
      </c>
    </row>
    <row r="152" spans="1:11" x14ac:dyDescent="0.25">
      <c r="A152" s="11">
        <v>178</v>
      </c>
      <c r="B152" s="23">
        <v>346.85600000000068</v>
      </c>
      <c r="C152" s="24">
        <f t="shared" si="14"/>
        <v>347</v>
      </c>
      <c r="D152" s="12">
        <v>45669.572969071502</v>
      </c>
      <c r="F152" s="4"/>
      <c r="G152" s="4"/>
      <c r="H152" s="4"/>
      <c r="I152" s="4">
        <f t="shared" si="15"/>
        <v>29.008684880296641</v>
      </c>
      <c r="J152" s="4">
        <f t="shared" si="16"/>
        <v>9.4306517816308304</v>
      </c>
      <c r="K152" s="4">
        <f t="shared" si="17"/>
        <v>435056.69203848764</v>
      </c>
    </row>
    <row r="153" spans="1:11" x14ac:dyDescent="0.25">
      <c r="A153" s="11">
        <v>179</v>
      </c>
      <c r="B153" s="23">
        <v>350.43700000000069</v>
      </c>
      <c r="C153" s="24">
        <f t="shared" si="14"/>
        <v>350</v>
      </c>
      <c r="D153" s="12">
        <v>45639.971212058001</v>
      </c>
      <c r="F153" s="4"/>
      <c r="G153" s="4"/>
      <c r="H153" s="4"/>
      <c r="I153" s="4">
        <f t="shared" si="15"/>
        <v>29.601757013500901</v>
      </c>
      <c r="J153" s="4">
        <f t="shared" si="16"/>
        <v>8.2663381774646076</v>
      </c>
      <c r="K153" s="4">
        <f t="shared" si="17"/>
        <v>435086.29379550111</v>
      </c>
    </row>
    <row r="154" spans="1:11" x14ac:dyDescent="0.25">
      <c r="A154" s="11">
        <v>180</v>
      </c>
      <c r="B154" s="23">
        <v>354.01800000000071</v>
      </c>
      <c r="C154" s="24">
        <f t="shared" si="14"/>
        <v>354</v>
      </c>
      <c r="D154" s="12">
        <v>45610.5071308283</v>
      </c>
      <c r="F154" s="4"/>
      <c r="G154" s="4"/>
      <c r="H154" s="4"/>
      <c r="I154" s="4">
        <f t="shared" si="15"/>
        <v>29.464081229700241</v>
      </c>
      <c r="J154" s="4">
        <f t="shared" si="16"/>
        <v>8.2278919937727171</v>
      </c>
      <c r="K154" s="4">
        <f t="shared" si="17"/>
        <v>435115.75787673082</v>
      </c>
    </row>
    <row r="155" spans="1:11" x14ac:dyDescent="0.25">
      <c r="A155" s="11">
        <v>181</v>
      </c>
      <c r="B155" s="23">
        <v>357.59900000000073</v>
      </c>
      <c r="C155" s="24">
        <f t="shared" si="14"/>
        <v>358</v>
      </c>
      <c r="D155" s="12">
        <v>45581.187143007002</v>
      </c>
      <c r="F155" s="4"/>
      <c r="G155" s="4"/>
      <c r="H155" s="4"/>
      <c r="I155" s="4">
        <f t="shared" si="15"/>
        <v>29.319987821298128</v>
      </c>
      <c r="J155" s="4">
        <f t="shared" si="16"/>
        <v>8.1876536781061109</v>
      </c>
      <c r="K155" s="4">
        <f t="shared" si="17"/>
        <v>435145.07786455209</v>
      </c>
    </row>
    <row r="156" spans="1:11" x14ac:dyDescent="0.25">
      <c r="A156" s="11">
        <v>182</v>
      </c>
      <c r="B156" s="23">
        <v>361.18000000000075</v>
      </c>
      <c r="C156" s="24">
        <f t="shared" si="14"/>
        <v>361</v>
      </c>
      <c r="D156" s="12">
        <v>45552.017717527902</v>
      </c>
      <c r="F156" s="4"/>
      <c r="G156" s="4"/>
      <c r="H156" s="4"/>
      <c r="I156" s="4">
        <f t="shared" si="15"/>
        <v>29.169425479100028</v>
      </c>
      <c r="J156" s="4">
        <f t="shared" si="16"/>
        <v>8.1456089022898315</v>
      </c>
      <c r="K156" s="4">
        <f t="shared" si="17"/>
        <v>435174.24729003117</v>
      </c>
    </row>
    <row r="157" spans="1:11" x14ac:dyDescent="0.25">
      <c r="A157" s="11">
        <v>183</v>
      </c>
      <c r="B157" s="23">
        <v>364.76100000000076</v>
      </c>
      <c r="C157" s="24">
        <f t="shared" si="14"/>
        <v>365</v>
      </c>
      <c r="D157" s="12">
        <v>45523.004720206503</v>
      </c>
      <c r="F157" s="4"/>
      <c r="G157" s="4"/>
      <c r="H157" s="4"/>
      <c r="I157" s="4">
        <f t="shared" si="15"/>
        <v>29.012997321398871</v>
      </c>
      <c r="J157" s="4">
        <f t="shared" si="16"/>
        <v>8.1019260880756026</v>
      </c>
      <c r="K157" s="4">
        <f t="shared" si="17"/>
        <v>435203.26028735255</v>
      </c>
    </row>
    <row r="158" spans="1:11" x14ac:dyDescent="0.25">
      <c r="A158" s="11">
        <v>184</v>
      </c>
      <c r="B158" s="23">
        <v>368.34200000000078</v>
      </c>
      <c r="C158" s="24">
        <f t="shared" si="14"/>
        <v>368</v>
      </c>
      <c r="D158" s="12">
        <v>45494.151879784797</v>
      </c>
      <c r="F158" s="4"/>
      <c r="G158" s="4"/>
      <c r="H158" s="4"/>
      <c r="I158" s="4">
        <f t="shared" si="15"/>
        <v>28.852840421706787</v>
      </c>
      <c r="J158" s="4">
        <f t="shared" si="16"/>
        <v>8.0572020166731768</v>
      </c>
      <c r="K158" s="4">
        <f t="shared" si="17"/>
        <v>435232.11312777427</v>
      </c>
    </row>
    <row r="159" spans="1:11" x14ac:dyDescent="0.25">
      <c r="A159" s="11">
        <v>185</v>
      </c>
      <c r="B159" s="23">
        <v>371.9230000000008</v>
      </c>
      <c r="C159" s="24">
        <f t="shared" si="14"/>
        <v>372</v>
      </c>
      <c r="D159" s="12">
        <v>45465.4612269028</v>
      </c>
      <c r="F159" s="4"/>
      <c r="G159" s="4"/>
      <c r="H159" s="4"/>
      <c r="I159" s="4">
        <f t="shared" si="15"/>
        <v>28.690652881996357</v>
      </c>
      <c r="J159" s="4">
        <f t="shared" si="16"/>
        <v>8.0119108857850367</v>
      </c>
      <c r="K159" s="4">
        <f t="shared" si="17"/>
        <v>435260.80378065625</v>
      </c>
    </row>
    <row r="160" spans="1:11" x14ac:dyDescent="0.25">
      <c r="A160" s="11">
        <v>186</v>
      </c>
      <c r="B160" s="23">
        <v>375.50400000000081</v>
      </c>
      <c r="C160" s="24">
        <f t="shared" si="14"/>
        <v>376</v>
      </c>
      <c r="D160" s="12">
        <v>45436.931112354097</v>
      </c>
      <c r="F160" s="4"/>
      <c r="G160" s="4"/>
      <c r="H160" s="4"/>
      <c r="I160" s="4">
        <f t="shared" si="15"/>
        <v>28.530114548702841</v>
      </c>
      <c r="J160" s="4">
        <f t="shared" si="16"/>
        <v>7.9670802984369455</v>
      </c>
      <c r="K160" s="4">
        <f t="shared" si="17"/>
        <v>435289.33389520494</v>
      </c>
    </row>
    <row r="161" spans="1:11" x14ac:dyDescent="0.25">
      <c r="A161" s="11">
        <v>187</v>
      </c>
      <c r="B161" s="23">
        <v>379.08500000000083</v>
      </c>
      <c r="C161" s="24">
        <f t="shared" si="14"/>
        <v>379</v>
      </c>
      <c r="D161" s="12">
        <v>45408.557341537002</v>
      </c>
      <c r="F161" s="4">
        <v>25784</v>
      </c>
      <c r="G161" s="4">
        <f>F133-F161</f>
        <v>897</v>
      </c>
      <c r="H161" s="4">
        <f>(F133-F161)/(B161-B133)</f>
        <v>10.951846063684245</v>
      </c>
      <c r="I161" s="4">
        <f t="shared" si="15"/>
        <v>28.373770817095647</v>
      </c>
      <c r="J161" s="4">
        <f t="shared" si="16"/>
        <v>7.9234210603450181</v>
      </c>
      <c r="K161" s="4">
        <f t="shared" si="17"/>
        <v>435317.707666022</v>
      </c>
    </row>
    <row r="162" spans="1:11" x14ac:dyDescent="0.25">
      <c r="A162" s="11">
        <v>188</v>
      </c>
      <c r="B162" s="23">
        <v>382.66600000000085</v>
      </c>
      <c r="C162" s="24">
        <f t="shared" si="14"/>
        <v>383</v>
      </c>
      <c r="D162" s="12">
        <v>45380.330832531603</v>
      </c>
      <c r="F162" s="4"/>
      <c r="G162" s="4"/>
      <c r="H162" s="4"/>
      <c r="I162" s="4">
        <f t="shared" si="15"/>
        <v>28.226509005398839</v>
      </c>
      <c r="J162" s="4">
        <f t="shared" si="16"/>
        <v>7.8822979629708749</v>
      </c>
      <c r="K162" s="4">
        <f t="shared" si="17"/>
        <v>435345.93417502742</v>
      </c>
    </row>
    <row r="163" spans="1:11" x14ac:dyDescent="0.25">
      <c r="A163" s="11">
        <v>189</v>
      </c>
      <c r="B163" s="23">
        <v>386.24700000000087</v>
      </c>
      <c r="C163" s="24">
        <f t="shared" si="14"/>
        <v>386</v>
      </c>
      <c r="D163" s="12">
        <v>45352.240061404802</v>
      </c>
      <c r="F163" s="4"/>
      <c r="G163" s="4"/>
      <c r="H163" s="4"/>
      <c r="I163" s="4">
        <f t="shared" si="15"/>
        <v>28.090771126800973</v>
      </c>
      <c r="J163" s="4">
        <f t="shared" si="16"/>
        <v>7.844392942418553</v>
      </c>
      <c r="K163" s="4">
        <f t="shared" si="17"/>
        <v>435374.02494615421</v>
      </c>
    </row>
    <row r="164" spans="1:11" x14ac:dyDescent="0.25">
      <c r="A164" s="11">
        <v>190</v>
      </c>
      <c r="B164" s="23">
        <v>389.82800000000088</v>
      </c>
      <c r="C164" s="24">
        <f t="shared" si="14"/>
        <v>390</v>
      </c>
      <c r="D164" s="12">
        <v>45324.271018465399</v>
      </c>
      <c r="F164" s="4"/>
      <c r="G164" s="4"/>
      <c r="H164" s="4"/>
      <c r="I164" s="4">
        <f t="shared" si="15"/>
        <v>27.969042939403153</v>
      </c>
      <c r="J164" s="4">
        <f t="shared" si="16"/>
        <v>7.8104001506291585</v>
      </c>
      <c r="K164" s="4">
        <f t="shared" si="17"/>
        <v>435401.99398909364</v>
      </c>
    </row>
    <row r="165" spans="1:11" x14ac:dyDescent="0.25">
      <c r="A165" s="11">
        <v>191</v>
      </c>
      <c r="B165" s="23">
        <v>393.51400000000086</v>
      </c>
      <c r="C165" s="24">
        <f t="shared" si="14"/>
        <v>394</v>
      </c>
      <c r="D165" s="12">
        <v>45292.984079797599</v>
      </c>
      <c r="F165" s="4"/>
      <c r="G165" s="4"/>
      <c r="H165" s="4"/>
      <c r="I165" s="4">
        <f t="shared" ref="I165:I196" si="18">D164-D165</f>
        <v>31.286938667799404</v>
      </c>
      <c r="J165" s="4">
        <f t="shared" ref="J165:J196" si="19">(I165/(B165-B164))</f>
        <v>8.4880463016276693</v>
      </c>
      <c r="K165" s="4">
        <f t="shared" si="17"/>
        <v>435433.28092776146</v>
      </c>
    </row>
    <row r="166" spans="1:11" x14ac:dyDescent="0.25">
      <c r="A166" s="11">
        <v>192</v>
      </c>
      <c r="B166" s="23">
        <v>397.20000000000084</v>
      </c>
      <c r="C166" s="24">
        <f t="shared" si="14"/>
        <v>397</v>
      </c>
      <c r="D166" s="12">
        <v>45261.779149324902</v>
      </c>
      <c r="F166" s="4"/>
      <c r="G166" s="4"/>
      <c r="H166" s="4"/>
      <c r="I166" s="4">
        <f t="shared" si="18"/>
        <v>31.204930472697015</v>
      </c>
      <c r="J166" s="4">
        <f t="shared" si="19"/>
        <v>8.4657977408294069</v>
      </c>
      <c r="K166" s="4">
        <f t="shared" si="17"/>
        <v>435464.48585823417</v>
      </c>
    </row>
    <row r="167" spans="1:11" x14ac:dyDescent="0.25">
      <c r="A167" s="11">
        <v>193</v>
      </c>
      <c r="B167" s="23">
        <v>400.88600000000082</v>
      </c>
      <c r="C167" s="24">
        <f t="shared" si="14"/>
        <v>401</v>
      </c>
      <c r="D167" s="12">
        <v>45230.639879010698</v>
      </c>
      <c r="F167" s="4"/>
      <c r="G167" s="4"/>
      <c r="H167" s="4"/>
      <c r="I167" s="4">
        <f t="shared" si="18"/>
        <v>31.139270314204623</v>
      </c>
      <c r="J167" s="4">
        <f t="shared" si="19"/>
        <v>8.4479843500284328</v>
      </c>
      <c r="K167" s="4">
        <f t="shared" si="17"/>
        <v>435495.62512854836</v>
      </c>
    </row>
    <row r="168" spans="1:11" x14ac:dyDescent="0.25">
      <c r="A168" s="11">
        <v>194</v>
      </c>
      <c r="B168" s="23">
        <v>404.5720000000008</v>
      </c>
      <c r="C168" s="24">
        <f t="shared" si="14"/>
        <v>405</v>
      </c>
      <c r="D168" s="12">
        <v>45199.548883723102</v>
      </c>
      <c r="F168" s="4"/>
      <c r="G168" s="4"/>
      <c r="H168" s="4"/>
      <c r="I168" s="4">
        <f t="shared" si="18"/>
        <v>31.090995287595433</v>
      </c>
      <c r="J168" s="4">
        <f t="shared" si="19"/>
        <v>8.4348874898523096</v>
      </c>
      <c r="K168" s="4">
        <f t="shared" si="17"/>
        <v>435526.71612383594</v>
      </c>
    </row>
    <row r="169" spans="1:11" x14ac:dyDescent="0.25">
      <c r="A169" s="11">
        <v>195</v>
      </c>
      <c r="B169" s="23">
        <v>408.25800000000078</v>
      </c>
      <c r="C169" s="24">
        <f t="shared" si="14"/>
        <v>408</v>
      </c>
      <c r="D169" s="12">
        <v>45168.487338895</v>
      </c>
      <c r="F169" s="4"/>
      <c r="G169" s="4"/>
      <c r="H169" s="4"/>
      <c r="I169" s="4">
        <f t="shared" si="18"/>
        <v>31.061544828102342</v>
      </c>
      <c r="J169" s="4">
        <f t="shared" si="19"/>
        <v>8.4268976744716557</v>
      </c>
      <c r="K169" s="4">
        <f t="shared" si="17"/>
        <v>435557.77766866406</v>
      </c>
    </row>
    <row r="170" spans="1:11" x14ac:dyDescent="0.25">
      <c r="A170" s="11">
        <v>196</v>
      </c>
      <c r="B170" s="23">
        <v>411.94400000000076</v>
      </c>
      <c r="C170" s="24">
        <f t="shared" si="14"/>
        <v>412</v>
      </c>
      <c r="D170" s="12">
        <v>45137.436195303802</v>
      </c>
      <c r="F170" s="4"/>
      <c r="G170" s="4"/>
      <c r="H170" s="4"/>
      <c r="I170" s="4">
        <f t="shared" si="18"/>
        <v>31.051143591197615</v>
      </c>
      <c r="J170" s="4">
        <f t="shared" si="19"/>
        <v>8.4240758521969052</v>
      </c>
      <c r="K170" s="4">
        <f t="shared" si="17"/>
        <v>435588.82881225523</v>
      </c>
    </row>
    <row r="171" spans="1:11" x14ac:dyDescent="0.25">
      <c r="A171" s="11">
        <v>197</v>
      </c>
      <c r="B171" s="23">
        <v>415.63000000000073</v>
      </c>
      <c r="C171" s="24">
        <f t="shared" si="14"/>
        <v>416</v>
      </c>
      <c r="D171" s="12">
        <v>45106.380357558097</v>
      </c>
      <c r="F171" s="4"/>
      <c r="G171" s="4"/>
      <c r="H171" s="4"/>
      <c r="I171" s="4">
        <f t="shared" si="18"/>
        <v>31.055837745705503</v>
      </c>
      <c r="J171" s="4">
        <f t="shared" si="19"/>
        <v>8.4253493612874895</v>
      </c>
      <c r="K171" s="4">
        <f t="shared" si="17"/>
        <v>435619.88465000095</v>
      </c>
    </row>
    <row r="172" spans="1:11" x14ac:dyDescent="0.25">
      <c r="A172" s="11">
        <v>198</v>
      </c>
      <c r="B172" s="23">
        <v>419.31600000000071</v>
      </c>
      <c r="C172" s="24">
        <f t="shared" si="14"/>
        <v>419</v>
      </c>
      <c r="D172" s="12">
        <v>45075.302653607097</v>
      </c>
      <c r="F172" s="4"/>
      <c r="G172" s="4"/>
      <c r="H172" s="4"/>
      <c r="I172" s="4">
        <f t="shared" si="18"/>
        <v>31.077703950999421</v>
      </c>
      <c r="J172" s="4">
        <f t="shared" si="19"/>
        <v>8.4312815927833977</v>
      </c>
      <c r="K172" s="4">
        <f t="shared" si="17"/>
        <v>435650.96235395194</v>
      </c>
    </row>
    <row r="173" spans="1:11" x14ac:dyDescent="0.25">
      <c r="A173" s="11">
        <v>199</v>
      </c>
      <c r="B173" s="23">
        <v>423.00200000000069</v>
      </c>
      <c r="C173" s="24">
        <f t="shared" si="14"/>
        <v>423</v>
      </c>
      <c r="D173" s="12">
        <v>45043.981709399501</v>
      </c>
      <c r="F173" s="4">
        <v>23757</v>
      </c>
      <c r="G173" s="4">
        <f>F161-F173</f>
        <v>2027</v>
      </c>
      <c r="H173" s="4">
        <f>(F161-F173)/(B173-B161)</f>
        <v>46.155247398501864</v>
      </c>
      <c r="I173" s="4">
        <f t="shared" si="18"/>
        <v>31.320944207596767</v>
      </c>
      <c r="J173" s="4">
        <f t="shared" si="19"/>
        <v>8.4972718957126823</v>
      </c>
      <c r="K173" s="4">
        <f t="shared" si="17"/>
        <v>435682.28329815954</v>
      </c>
    </row>
    <row r="174" spans="1:11" x14ac:dyDescent="0.25">
      <c r="A174" s="11">
        <v>200</v>
      </c>
      <c r="B174" s="23">
        <v>426.68800000000067</v>
      </c>
      <c r="C174" s="24">
        <f t="shared" si="14"/>
        <v>427</v>
      </c>
      <c r="D174" s="12">
        <v>45012.636237956998</v>
      </c>
      <c r="F174" s="7"/>
      <c r="G174" s="7"/>
      <c r="H174" s="7"/>
      <c r="I174" s="4">
        <f t="shared" si="18"/>
        <v>31.345471442502458</v>
      </c>
      <c r="J174" s="4">
        <f t="shared" si="19"/>
        <v>8.5039260560235057</v>
      </c>
      <c r="K174" s="4">
        <f t="shared" si="17"/>
        <v>435713.62876960204</v>
      </c>
    </row>
    <row r="175" spans="1:11" x14ac:dyDescent="0.25">
      <c r="A175" s="11">
        <v>201</v>
      </c>
      <c r="B175" s="23">
        <v>429.85700000000065</v>
      </c>
      <c r="C175" s="24">
        <f t="shared" si="14"/>
        <v>430</v>
      </c>
      <c r="D175" s="12">
        <v>44983.837729361003</v>
      </c>
      <c r="F175" s="7"/>
      <c r="G175" s="7"/>
      <c r="H175" s="7"/>
      <c r="I175" s="4">
        <f t="shared" si="18"/>
        <v>28.798508595995372</v>
      </c>
      <c r="J175" s="4">
        <f t="shared" si="19"/>
        <v>9.0875697683797814</v>
      </c>
      <c r="K175" s="4">
        <f t="shared" si="17"/>
        <v>435742.42727819807</v>
      </c>
    </row>
    <row r="176" spans="1:11" x14ac:dyDescent="0.25">
      <c r="A176" s="11">
        <v>202</v>
      </c>
      <c r="B176" s="23">
        <v>433.02600000000064</v>
      </c>
      <c r="C176" s="24">
        <f t="shared" si="14"/>
        <v>433</v>
      </c>
      <c r="D176" s="12">
        <v>44955.012523131103</v>
      </c>
      <c r="F176" s="7"/>
      <c r="G176" s="7"/>
      <c r="H176" s="7"/>
      <c r="I176" s="4">
        <f t="shared" si="18"/>
        <v>28.825206229899777</v>
      </c>
      <c r="J176" s="4">
        <f t="shared" si="19"/>
        <v>9.0959943925212787</v>
      </c>
      <c r="K176" s="4">
        <f t="shared" si="17"/>
        <v>435771.252484428</v>
      </c>
    </row>
    <row r="177" spans="1:11" x14ac:dyDescent="0.25">
      <c r="A177" s="11">
        <v>203</v>
      </c>
      <c r="B177" s="23">
        <v>436.19500000000062</v>
      </c>
      <c r="C177" s="24">
        <f t="shared" si="14"/>
        <v>436</v>
      </c>
      <c r="D177" s="12">
        <v>44926.156838148498</v>
      </c>
      <c r="F177" s="7"/>
      <c r="G177" s="7"/>
      <c r="H177" s="7"/>
      <c r="I177" s="4">
        <f t="shared" si="18"/>
        <v>28.855684982605453</v>
      </c>
      <c r="J177" s="4">
        <f t="shared" si="19"/>
        <v>9.105612175009659</v>
      </c>
      <c r="K177" s="4">
        <f t="shared" si="17"/>
        <v>435800.10816941061</v>
      </c>
    </row>
    <row r="178" spans="1:11" x14ac:dyDescent="0.25">
      <c r="A178" s="11">
        <v>204</v>
      </c>
      <c r="B178" s="23">
        <v>439.3640000000006</v>
      </c>
      <c r="C178" s="24">
        <f t="shared" si="14"/>
        <v>439</v>
      </c>
      <c r="D178" s="12">
        <v>44897.265738832699</v>
      </c>
      <c r="F178" s="7"/>
      <c r="G178" s="7"/>
      <c r="H178" s="7"/>
      <c r="I178" s="4">
        <f t="shared" si="18"/>
        <v>28.891099315798783</v>
      </c>
      <c r="J178" s="4">
        <f t="shared" si="19"/>
        <v>9.1167874142628396</v>
      </c>
      <c r="K178" s="4">
        <f t="shared" si="17"/>
        <v>435828.99926872639</v>
      </c>
    </row>
    <row r="179" spans="1:11" x14ac:dyDescent="0.25">
      <c r="A179" s="11">
        <v>205</v>
      </c>
      <c r="B179" s="23">
        <v>442.53300000000058</v>
      </c>
      <c r="C179" s="24">
        <f t="shared" si="14"/>
        <v>443</v>
      </c>
      <c r="D179" s="12">
        <v>44868.337390804802</v>
      </c>
      <c r="F179" s="7"/>
      <c r="G179" s="7"/>
      <c r="H179" s="7"/>
      <c r="I179" s="4">
        <f t="shared" si="18"/>
        <v>28.9283480278973</v>
      </c>
      <c r="J179" s="4">
        <f t="shared" si="19"/>
        <v>9.1285415045432181</v>
      </c>
      <c r="K179" s="4">
        <f t="shared" si="17"/>
        <v>435857.92761675431</v>
      </c>
    </row>
    <row r="180" spans="1:11" x14ac:dyDescent="0.25">
      <c r="A180" s="11">
        <v>206</v>
      </c>
      <c r="B180" s="23">
        <v>445.70200000000057</v>
      </c>
      <c r="C180" s="24">
        <f t="shared" si="14"/>
        <v>446</v>
      </c>
      <c r="D180" s="12">
        <v>44839.369423845099</v>
      </c>
      <c r="F180" s="7"/>
      <c r="G180" s="7"/>
      <c r="H180" s="7"/>
      <c r="I180" s="4">
        <f t="shared" si="18"/>
        <v>28.967966959702608</v>
      </c>
      <c r="J180" s="4">
        <f t="shared" si="19"/>
        <v>9.141043534144135</v>
      </c>
      <c r="K180" s="4">
        <f t="shared" si="17"/>
        <v>435886.89558371401</v>
      </c>
    </row>
    <row r="181" spans="1:11" x14ac:dyDescent="0.25">
      <c r="A181" s="11">
        <v>207</v>
      </c>
      <c r="B181" s="23">
        <v>448.87100000000055</v>
      </c>
      <c r="C181" s="24">
        <f t="shared" si="14"/>
        <v>449</v>
      </c>
      <c r="D181" s="12">
        <v>44810.357112651298</v>
      </c>
      <c r="F181" s="7"/>
      <c r="G181" s="7"/>
      <c r="H181" s="7"/>
      <c r="I181" s="4">
        <f t="shared" si="18"/>
        <v>29.012311193800997</v>
      </c>
      <c r="J181" s="4">
        <f t="shared" si="19"/>
        <v>9.1550366657624345</v>
      </c>
      <c r="K181" s="4">
        <f t="shared" si="17"/>
        <v>435915.90789490781</v>
      </c>
    </row>
    <row r="182" spans="1:11" x14ac:dyDescent="0.25">
      <c r="A182" s="11">
        <v>208</v>
      </c>
      <c r="B182" s="23">
        <v>452.04000000000053</v>
      </c>
      <c r="C182" s="24">
        <f t="shared" si="14"/>
        <v>452</v>
      </c>
      <c r="D182" s="12">
        <v>44781.300586124999</v>
      </c>
      <c r="F182" s="7"/>
      <c r="G182" s="7"/>
      <c r="H182" s="7"/>
      <c r="I182" s="4">
        <f t="shared" si="18"/>
        <v>29.056526526299422</v>
      </c>
      <c r="J182" s="4">
        <f t="shared" si="19"/>
        <v>9.1689891215839641</v>
      </c>
      <c r="K182" s="4">
        <f t="shared" si="17"/>
        <v>435944.9644214341</v>
      </c>
    </row>
    <row r="183" spans="1:11" x14ac:dyDescent="0.25">
      <c r="A183" s="11">
        <v>209</v>
      </c>
      <c r="B183" s="23">
        <v>455.20900000000051</v>
      </c>
      <c r="C183" s="24">
        <f t="shared" si="14"/>
        <v>455</v>
      </c>
      <c r="D183" s="12">
        <v>44752.1952677476</v>
      </c>
      <c r="F183" s="7"/>
      <c r="G183" s="7"/>
      <c r="H183" s="7"/>
      <c r="I183" s="4">
        <f t="shared" si="18"/>
        <v>29.105318377398362</v>
      </c>
      <c r="J183" s="4">
        <f t="shared" si="19"/>
        <v>9.1843857296934424</v>
      </c>
      <c r="K183" s="4">
        <f t="shared" si="17"/>
        <v>435974.06973981147</v>
      </c>
    </row>
    <row r="184" spans="1:11" x14ac:dyDescent="0.25">
      <c r="A184" s="11">
        <v>210</v>
      </c>
      <c r="B184" s="23">
        <v>458.3780000000005</v>
      </c>
      <c r="C184" s="24">
        <f t="shared" si="14"/>
        <v>458</v>
      </c>
      <c r="D184" s="12">
        <v>44723.040641636901</v>
      </c>
      <c r="F184" s="7"/>
      <c r="G184" s="7"/>
      <c r="H184" s="7"/>
      <c r="I184" s="4">
        <f t="shared" si="18"/>
        <v>29.15462611069961</v>
      </c>
      <c r="J184" s="4">
        <f t="shared" si="19"/>
        <v>9.1999451280213851</v>
      </c>
      <c r="K184" s="4">
        <f t="shared" si="17"/>
        <v>436003.22436592216</v>
      </c>
    </row>
    <row r="185" spans="1:11" x14ac:dyDescent="0.25">
      <c r="A185" s="11">
        <v>211</v>
      </c>
      <c r="B185" s="23">
        <v>461.54700000000048</v>
      </c>
      <c r="C185" s="24">
        <f t="shared" si="14"/>
        <v>462</v>
      </c>
      <c r="D185" s="12">
        <v>44693.833136226101</v>
      </c>
      <c r="F185" s="7"/>
      <c r="G185" s="7"/>
      <c r="H185" s="7"/>
      <c r="I185" s="4">
        <f t="shared" si="18"/>
        <v>29.207505410799058</v>
      </c>
      <c r="J185" s="4">
        <f t="shared" si="19"/>
        <v>9.2166315591035719</v>
      </c>
      <c r="K185" s="4">
        <f t="shared" si="17"/>
        <v>436032.43187133293</v>
      </c>
    </row>
    <row r="186" spans="1:11" x14ac:dyDescent="0.25">
      <c r="A186" s="11">
        <v>212</v>
      </c>
      <c r="B186" s="23">
        <v>464.71600000000046</v>
      </c>
      <c r="C186" s="24">
        <f t="shared" si="14"/>
        <v>465</v>
      </c>
      <c r="D186" s="12">
        <v>44664.571126570903</v>
      </c>
      <c r="F186" s="7"/>
      <c r="G186" s="7"/>
      <c r="H186" s="7"/>
      <c r="I186" s="4">
        <f t="shared" si="18"/>
        <v>29.262009655198199</v>
      </c>
      <c r="J186" s="4">
        <f t="shared" si="19"/>
        <v>9.2338307526659378</v>
      </c>
      <c r="K186" s="4">
        <f t="shared" si="17"/>
        <v>436061.69388098811</v>
      </c>
    </row>
    <row r="187" spans="1:11" x14ac:dyDescent="0.25">
      <c r="A187" s="11">
        <v>213</v>
      </c>
      <c r="B187" s="23">
        <v>467.88500000000045</v>
      </c>
      <c r="C187" s="24">
        <f t="shared" si="14"/>
        <v>468</v>
      </c>
      <c r="D187" s="12">
        <v>44635.2532578026</v>
      </c>
      <c r="F187" s="7"/>
      <c r="G187" s="7"/>
      <c r="H187" s="7"/>
      <c r="I187" s="4">
        <f t="shared" si="18"/>
        <v>29.317868768303015</v>
      </c>
      <c r="J187" s="4">
        <f t="shared" si="19"/>
        <v>9.2514574844755995</v>
      </c>
      <c r="K187" s="4">
        <f t="shared" si="17"/>
        <v>436091.01174975641</v>
      </c>
    </row>
    <row r="188" spans="1:11" x14ac:dyDescent="0.25">
      <c r="A188" s="11">
        <v>214</v>
      </c>
      <c r="B188" s="23">
        <v>471.05400000000043</v>
      </c>
      <c r="C188" s="24">
        <f t="shared" si="14"/>
        <v>471</v>
      </c>
      <c r="D188" s="12">
        <v>44605.876369338999</v>
      </c>
      <c r="F188" s="7"/>
      <c r="G188" s="7"/>
      <c r="H188" s="7"/>
      <c r="I188" s="4">
        <f t="shared" si="18"/>
        <v>29.376888463601063</v>
      </c>
      <c r="J188" s="4">
        <f t="shared" si="19"/>
        <v>9.270081559987764</v>
      </c>
      <c r="K188" s="4">
        <f t="shared" si="17"/>
        <v>436120.38863822003</v>
      </c>
    </row>
    <row r="189" spans="1:11" x14ac:dyDescent="0.25">
      <c r="A189" s="11">
        <v>215</v>
      </c>
      <c r="B189" s="23">
        <v>474.22300000000041</v>
      </c>
      <c r="C189" s="24">
        <f t="shared" si="14"/>
        <v>474</v>
      </c>
      <c r="D189" s="12">
        <v>44576.438392846299</v>
      </c>
      <c r="F189" s="7"/>
      <c r="G189" s="7"/>
      <c r="H189" s="7"/>
      <c r="I189" s="4">
        <f t="shared" si="18"/>
        <v>29.437976492699818</v>
      </c>
      <c r="J189" s="4">
        <f t="shared" si="19"/>
        <v>9.2893583126222712</v>
      </c>
      <c r="K189" s="4">
        <f t="shared" si="17"/>
        <v>436149.82661471271</v>
      </c>
    </row>
    <row r="190" spans="1:11" x14ac:dyDescent="0.25">
      <c r="A190" s="11">
        <v>216</v>
      </c>
      <c r="B190" s="23">
        <v>477.39200000000039</v>
      </c>
      <c r="C190" s="24">
        <f t="shared" si="14"/>
        <v>477</v>
      </c>
      <c r="D190" s="12">
        <v>44546.937880164704</v>
      </c>
      <c r="F190" s="7"/>
      <c r="G190" s="7"/>
      <c r="H190" s="7"/>
      <c r="I190" s="4">
        <f t="shared" si="18"/>
        <v>29.500512681595865</v>
      </c>
      <c r="J190" s="4">
        <f t="shared" si="19"/>
        <v>9.3090920421571557</v>
      </c>
      <c r="K190" s="4">
        <f t="shared" si="17"/>
        <v>436179.32712739432</v>
      </c>
    </row>
    <row r="191" spans="1:11" x14ac:dyDescent="0.25">
      <c r="A191" s="11">
        <v>217</v>
      </c>
      <c r="B191" s="23">
        <v>482.04700000000037</v>
      </c>
      <c r="C191" s="24">
        <f t="shared" si="14"/>
        <v>482</v>
      </c>
      <c r="D191" s="12">
        <v>44506.325025563703</v>
      </c>
      <c r="F191" s="7"/>
      <c r="G191" s="7"/>
      <c r="H191" s="7"/>
      <c r="I191" s="4">
        <f t="shared" si="18"/>
        <v>40.612854601000436</v>
      </c>
      <c r="J191" s="4">
        <f t="shared" si="19"/>
        <v>8.7245659722880067</v>
      </c>
      <c r="K191" s="4">
        <f t="shared" si="17"/>
        <v>436219.93998199533</v>
      </c>
    </row>
    <row r="192" spans="1:11" x14ac:dyDescent="0.25">
      <c r="A192" s="11">
        <v>218</v>
      </c>
      <c r="B192" s="23">
        <v>485.06700000000035</v>
      </c>
      <c r="C192" s="24">
        <f t="shared" si="14"/>
        <v>485</v>
      </c>
      <c r="D192" s="12">
        <v>44475.593046185102</v>
      </c>
      <c r="F192" s="7"/>
      <c r="G192" s="7"/>
      <c r="H192" s="7"/>
      <c r="I192" s="4">
        <f t="shared" si="18"/>
        <v>30.731979378600954</v>
      </c>
      <c r="J192" s="4">
        <f t="shared" si="19"/>
        <v>10.176152112119583</v>
      </c>
      <c r="K192" s="4">
        <f t="shared" si="17"/>
        <v>436250.67196137394</v>
      </c>
    </row>
    <row r="193" spans="1:11" x14ac:dyDescent="0.25">
      <c r="A193" s="11">
        <v>219</v>
      </c>
      <c r="B193" s="23">
        <v>488.08700000000033</v>
      </c>
      <c r="C193" s="24">
        <f t="shared" si="14"/>
        <v>488</v>
      </c>
      <c r="D193" s="12">
        <v>44444.7735078884</v>
      </c>
      <c r="F193" s="7"/>
      <c r="G193" s="7"/>
      <c r="H193" s="7"/>
      <c r="I193" s="4">
        <f t="shared" si="18"/>
        <v>30.819538296702376</v>
      </c>
      <c r="J193" s="4">
        <f t="shared" si="19"/>
        <v>10.205145131358464</v>
      </c>
      <c r="K193" s="4">
        <f t="shared" si="17"/>
        <v>436281.49149967066</v>
      </c>
    </row>
    <row r="194" spans="1:11" x14ac:dyDescent="0.25">
      <c r="A194" s="11">
        <v>220</v>
      </c>
      <c r="B194" s="23">
        <v>490.67700000000031</v>
      </c>
      <c r="C194" s="24">
        <f t="shared" si="14"/>
        <v>491</v>
      </c>
      <c r="D194" s="12">
        <v>44419.935520060601</v>
      </c>
      <c r="F194" s="7"/>
      <c r="G194" s="7"/>
      <c r="H194" s="7"/>
      <c r="I194" s="4">
        <f t="shared" si="18"/>
        <v>24.837987827799225</v>
      </c>
      <c r="J194" s="4">
        <f t="shared" si="19"/>
        <v>9.5899566902700641</v>
      </c>
      <c r="K194" s="4">
        <f t="shared" si="17"/>
        <v>436306.32948749844</v>
      </c>
    </row>
    <row r="195" spans="1:11" x14ac:dyDescent="0.25">
      <c r="A195" s="11">
        <v>221</v>
      </c>
      <c r="B195" s="23">
        <v>493.53500000000031</v>
      </c>
      <c r="C195" s="24">
        <f t="shared" si="14"/>
        <v>494</v>
      </c>
      <c r="D195" s="12">
        <v>44390.061316446903</v>
      </c>
      <c r="F195" s="7"/>
      <c r="G195" s="7"/>
      <c r="H195" s="7"/>
      <c r="I195" s="4">
        <f t="shared" si="18"/>
        <v>29.874203613697318</v>
      </c>
      <c r="J195" s="4">
        <f t="shared" si="19"/>
        <v>10.452835414169796</v>
      </c>
      <c r="K195" s="4">
        <f t="shared" si="17"/>
        <v>436336.20369111211</v>
      </c>
    </row>
    <row r="196" spans="1:11" x14ac:dyDescent="0.25">
      <c r="A196" s="11">
        <v>222</v>
      </c>
      <c r="B196" s="23">
        <v>496.31800000000032</v>
      </c>
      <c r="C196" s="24">
        <f t="shared" si="14"/>
        <v>496</v>
      </c>
      <c r="D196" s="12">
        <v>44353.660920256501</v>
      </c>
      <c r="F196" s="7"/>
      <c r="G196" s="7"/>
      <c r="H196" s="7"/>
      <c r="I196" s="4">
        <f t="shared" si="18"/>
        <v>36.400396190401807</v>
      </c>
      <c r="J196" s="4">
        <f t="shared" si="19"/>
        <v>13.079553068775279</v>
      </c>
      <c r="K196" s="4">
        <f t="shared" si="17"/>
        <v>436372.60408730252</v>
      </c>
    </row>
    <row r="197" spans="1:11" x14ac:dyDescent="0.25">
      <c r="A197" s="11">
        <v>223</v>
      </c>
      <c r="B197" s="23">
        <v>498.5810000000003</v>
      </c>
      <c r="C197" s="24">
        <f t="shared" ref="C197:C213" si="20">ROUND(B197,0)</f>
        <v>499</v>
      </c>
      <c r="D197" s="12">
        <v>44324.057770007697</v>
      </c>
      <c r="F197" s="7"/>
      <c r="G197" s="7"/>
      <c r="H197" s="7"/>
      <c r="I197" s="4">
        <f t="shared" ref="I197:I203" si="21">D196-D197</f>
        <v>29.603150248804013</v>
      </c>
      <c r="J197" s="4">
        <f t="shared" ref="J197:J203" si="22">(I197/(B197-B196))</f>
        <v>13.081374391871108</v>
      </c>
      <c r="K197" s="4">
        <f t="shared" si="17"/>
        <v>436402.20723755134</v>
      </c>
    </row>
    <row r="198" spans="1:11" x14ac:dyDescent="0.25">
      <c r="A198" s="11">
        <v>224</v>
      </c>
      <c r="B198" s="23">
        <v>500.27400000000029</v>
      </c>
      <c r="C198" s="24">
        <f t="shared" si="20"/>
        <v>500</v>
      </c>
      <c r="D198" s="12">
        <v>44301.879008629097</v>
      </c>
      <c r="F198" s="7"/>
      <c r="G198" s="7"/>
      <c r="H198" s="7"/>
      <c r="I198" s="4">
        <f t="shared" si="21"/>
        <v>22.178761378600029</v>
      </c>
      <c r="J198" s="4">
        <f t="shared" si="22"/>
        <v>13.100272521323239</v>
      </c>
      <c r="K198" s="4">
        <f t="shared" si="17"/>
        <v>436424.38599892997</v>
      </c>
    </row>
    <row r="199" spans="1:11" x14ac:dyDescent="0.25">
      <c r="A199" s="11">
        <v>225</v>
      </c>
      <c r="B199" s="23">
        <v>501.96700000000027</v>
      </c>
      <c r="C199" s="24">
        <f t="shared" si="20"/>
        <v>502</v>
      </c>
      <c r="D199" s="12">
        <v>44279.520044807898</v>
      </c>
      <c r="F199" s="7"/>
      <c r="G199" s="7"/>
      <c r="H199" s="7"/>
      <c r="I199" s="4">
        <f t="shared" si="21"/>
        <v>22.358963821199723</v>
      </c>
      <c r="J199" s="4">
        <f t="shared" si="22"/>
        <v>13.206712239338417</v>
      </c>
      <c r="K199" s="4">
        <f>K198+I199</f>
        <v>436446.74496275117</v>
      </c>
    </row>
    <row r="200" spans="1:11" x14ac:dyDescent="0.25">
      <c r="A200" s="11">
        <v>226</v>
      </c>
      <c r="B200" s="23">
        <v>503.59200000000027</v>
      </c>
      <c r="C200" s="24">
        <f t="shared" si="20"/>
        <v>504</v>
      </c>
      <c r="D200" s="12">
        <v>44257.917174875402</v>
      </c>
      <c r="F200" s="7"/>
      <c r="G200" s="7"/>
      <c r="H200" s="7"/>
      <c r="I200" s="4">
        <f t="shared" si="21"/>
        <v>21.602869932496105</v>
      </c>
      <c r="J200" s="4">
        <f t="shared" si="22"/>
        <v>13.294073804612989</v>
      </c>
      <c r="K200" s="4">
        <f>K199+I200</f>
        <v>436468.34783268365</v>
      </c>
    </row>
    <row r="201" spans="1:11" x14ac:dyDescent="0.25">
      <c r="A201" s="25">
        <v>227</v>
      </c>
      <c r="B201" s="23">
        <v>505.21700000000027</v>
      </c>
      <c r="C201" s="24">
        <f t="shared" si="20"/>
        <v>505</v>
      </c>
      <c r="D201" s="12">
        <v>44236.098015342403</v>
      </c>
      <c r="F201" s="7"/>
      <c r="G201" s="7"/>
      <c r="H201" s="7"/>
      <c r="I201" s="4">
        <f t="shared" si="21"/>
        <v>21.819159532999038</v>
      </c>
      <c r="J201" s="4">
        <f t="shared" si="22"/>
        <v>13.427175097230178</v>
      </c>
      <c r="K201" s="4">
        <f>K200+I201</f>
        <v>436490.16699221666</v>
      </c>
    </row>
    <row r="202" spans="1:11" x14ac:dyDescent="0.25">
      <c r="A202" s="11">
        <v>228</v>
      </c>
      <c r="B202" s="26">
        <v>506.84200000000027</v>
      </c>
      <c r="C202" s="24">
        <f t="shared" si="20"/>
        <v>507</v>
      </c>
      <c r="D202" s="12">
        <v>44214.0598726967</v>
      </c>
      <c r="F202" s="7"/>
      <c r="G202" s="7"/>
      <c r="H202" s="7"/>
      <c r="I202" s="4">
        <f t="shared" si="21"/>
        <v>22.038142645702465</v>
      </c>
      <c r="J202" s="4">
        <f t="shared" si="22"/>
        <v>13.561933935816901</v>
      </c>
      <c r="K202" s="4">
        <f>K201+I202</f>
        <v>436512.20513486234</v>
      </c>
    </row>
    <row r="203" spans="1:11" x14ac:dyDescent="0.25">
      <c r="A203" s="11">
        <v>229</v>
      </c>
      <c r="B203" s="23">
        <v>508.46700000000027</v>
      </c>
      <c r="C203" s="24">
        <f t="shared" si="20"/>
        <v>508</v>
      </c>
      <c r="D203" s="12">
        <v>44191.803266763098</v>
      </c>
      <c r="F203" s="7"/>
      <c r="G203" s="7"/>
      <c r="H203" s="7"/>
      <c r="I203" s="4">
        <f t="shared" si="21"/>
        <v>22.256605933602259</v>
      </c>
      <c r="J203" s="4">
        <f t="shared" si="22"/>
        <v>13.696372882216775</v>
      </c>
      <c r="K203" s="4">
        <f>K202+I203</f>
        <v>436534.46174079593</v>
      </c>
    </row>
    <row r="204" spans="1:11" x14ac:dyDescent="0.25">
      <c r="A204" s="11"/>
      <c r="B204" s="23">
        <v>510</v>
      </c>
      <c r="C204" s="24">
        <f t="shared" si="20"/>
        <v>510</v>
      </c>
      <c r="D204" s="27">
        <f>D203-((14*(C204-C203)))</f>
        <v>44163.803266763098</v>
      </c>
      <c r="E204" s="21" t="s">
        <v>55</v>
      </c>
      <c r="F204" s="22"/>
      <c r="G204" s="22"/>
      <c r="H204" s="22"/>
      <c r="I204" s="4"/>
      <c r="J204" s="4"/>
      <c r="K204" s="4"/>
    </row>
    <row r="205" spans="1:11" x14ac:dyDescent="0.25">
      <c r="A205" s="11"/>
      <c r="B205" s="23">
        <v>515</v>
      </c>
      <c r="C205" s="24">
        <f t="shared" si="20"/>
        <v>515</v>
      </c>
      <c r="D205" s="27">
        <f t="shared" ref="D205:D213" si="23">D204-((14*(C205-C204)))</f>
        <v>44093.803266763098</v>
      </c>
      <c r="F205" s="7"/>
      <c r="G205" s="7"/>
      <c r="H205" s="7"/>
      <c r="I205" s="4"/>
      <c r="J205" s="4"/>
      <c r="K205" s="4"/>
    </row>
    <row r="206" spans="1:11" x14ac:dyDescent="0.25">
      <c r="A206" s="11"/>
      <c r="B206" s="23">
        <v>520</v>
      </c>
      <c r="C206" s="24">
        <f t="shared" si="20"/>
        <v>520</v>
      </c>
      <c r="D206" s="27">
        <f t="shared" si="23"/>
        <v>44023.803266763098</v>
      </c>
      <c r="F206" s="7"/>
      <c r="G206" s="7"/>
      <c r="H206" s="7"/>
      <c r="I206" s="4"/>
      <c r="J206" s="4"/>
      <c r="K206" s="4"/>
    </row>
    <row r="207" spans="1:11" x14ac:dyDescent="0.25">
      <c r="A207" s="11"/>
      <c r="B207" s="23">
        <v>525</v>
      </c>
      <c r="C207" s="24">
        <f t="shared" si="20"/>
        <v>525</v>
      </c>
      <c r="D207" s="27">
        <f t="shared" si="23"/>
        <v>43953.803266763098</v>
      </c>
      <c r="F207" s="7"/>
      <c r="G207" s="7"/>
      <c r="H207" s="7"/>
      <c r="I207" s="4"/>
      <c r="J207" s="4"/>
      <c r="K207" s="4"/>
    </row>
    <row r="208" spans="1:11" x14ac:dyDescent="0.25">
      <c r="A208" s="11"/>
      <c r="B208" s="23">
        <v>530</v>
      </c>
      <c r="C208" s="24">
        <f t="shared" si="20"/>
        <v>530</v>
      </c>
      <c r="D208" s="27">
        <f t="shared" si="23"/>
        <v>43883.803266763098</v>
      </c>
      <c r="F208" s="7"/>
      <c r="G208" s="7"/>
      <c r="H208" s="7"/>
      <c r="I208" s="4"/>
      <c r="J208" s="4"/>
      <c r="K208" s="4"/>
    </row>
    <row r="209" spans="1:11" x14ac:dyDescent="0.25">
      <c r="A209" s="11"/>
      <c r="B209" s="23">
        <v>535</v>
      </c>
      <c r="C209" s="24">
        <f t="shared" si="20"/>
        <v>535</v>
      </c>
      <c r="D209" s="27">
        <f t="shared" si="23"/>
        <v>43813.803266763098</v>
      </c>
      <c r="F209" s="7"/>
      <c r="G209" s="7"/>
      <c r="H209" s="7"/>
      <c r="I209" s="4"/>
      <c r="J209" s="4"/>
      <c r="K209" s="4"/>
    </row>
    <row r="210" spans="1:11" x14ac:dyDescent="0.25">
      <c r="A210" s="11"/>
      <c r="B210" s="23">
        <v>540</v>
      </c>
      <c r="C210" s="24">
        <f t="shared" si="20"/>
        <v>540</v>
      </c>
      <c r="D210" s="27">
        <f t="shared" si="23"/>
        <v>43743.803266763098</v>
      </c>
      <c r="F210" s="7"/>
      <c r="G210" s="7"/>
      <c r="H210" s="7"/>
      <c r="I210" s="4"/>
      <c r="J210" s="4"/>
      <c r="K210" s="4"/>
    </row>
    <row r="211" spans="1:11" x14ac:dyDescent="0.25">
      <c r="A211" s="11"/>
      <c r="B211" s="23">
        <v>545</v>
      </c>
      <c r="C211" s="24">
        <f t="shared" si="20"/>
        <v>545</v>
      </c>
      <c r="D211" s="27">
        <f t="shared" si="23"/>
        <v>43673.803266763098</v>
      </c>
      <c r="F211" s="7"/>
      <c r="G211" s="7"/>
      <c r="H211" s="7"/>
      <c r="I211" s="4"/>
      <c r="J211" s="4"/>
      <c r="K211" s="4"/>
    </row>
    <row r="212" spans="1:11" x14ac:dyDescent="0.25">
      <c r="A212" s="11" t="s">
        <v>22</v>
      </c>
      <c r="B212" s="11">
        <v>550</v>
      </c>
      <c r="C212" s="24">
        <f t="shared" si="20"/>
        <v>550</v>
      </c>
      <c r="D212" s="27">
        <f t="shared" si="23"/>
        <v>43603.803266763098</v>
      </c>
      <c r="F212" s="126">
        <v>17895</v>
      </c>
      <c r="G212" s="4">
        <f>F173-F212</f>
        <v>5862</v>
      </c>
      <c r="H212" s="4">
        <v>17895</v>
      </c>
    </row>
    <row r="213" spans="1:11" x14ac:dyDescent="0.25">
      <c r="A213" s="11"/>
      <c r="B213" s="11">
        <v>555</v>
      </c>
      <c r="C213" s="11">
        <f t="shared" si="20"/>
        <v>555</v>
      </c>
      <c r="D213" s="127">
        <f t="shared" si="23"/>
        <v>43533.803266763098</v>
      </c>
      <c r="F213" t="s">
        <v>21</v>
      </c>
      <c r="G213" s="7"/>
      <c r="H213" s="7"/>
    </row>
    <row r="214" spans="1:11" x14ac:dyDescent="0.25">
      <c r="D214" s="125" t="s">
        <v>20</v>
      </c>
    </row>
  </sheetData>
  <sheetProtection algorithmName="SHA-512" hashValue="X36M9zIpMMeAJW8ZgJN4qXPDdAfB4L5UO32fGUZFQrpdwCXUdH/+j97jaq9+da7hpNrgOvUq21lQf6BiosP5nA==" saltValue="RfIR4p4Skx6E3riqNQ6Y+Q==" spinCount="100000" sheet="1" scenarios="1"/>
  <mergeCells count="6">
    <mergeCell ref="AC3:AD3"/>
    <mergeCell ref="D2:K2"/>
    <mergeCell ref="N1:U1"/>
    <mergeCell ref="N2:Q2"/>
    <mergeCell ref="R2:U2"/>
    <mergeCell ref="Z3:AA3"/>
  </mergeCells>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U212"/>
  <sheetViews>
    <sheetView workbookViewId="0">
      <selection activeCell="J14" sqref="J14"/>
    </sheetView>
  </sheetViews>
  <sheetFormatPr defaultRowHeight="15" x14ac:dyDescent="0.25"/>
  <cols>
    <col min="1" max="1" width="13.140625" style="11" customWidth="1"/>
    <col min="2" max="2" width="11.7109375" style="11" customWidth="1"/>
    <col min="3" max="3" width="11.5703125" style="11" customWidth="1"/>
    <col min="4" max="4" width="9.140625" style="11"/>
    <col min="5" max="5" width="11.5703125" style="11" customWidth="1"/>
    <col min="6" max="10" width="9.140625" style="11"/>
  </cols>
  <sheetData>
    <row r="1" spans="1:21" ht="23.25" customHeight="1" x14ac:dyDescent="0.3">
      <c r="A1" s="124" t="s">
        <v>171</v>
      </c>
    </row>
    <row r="2" spans="1:21" ht="36.75" x14ac:dyDescent="0.25">
      <c r="A2" s="115" t="s">
        <v>168</v>
      </c>
      <c r="B2" s="115" t="s">
        <v>169</v>
      </c>
      <c r="C2" s="115" t="s">
        <v>170</v>
      </c>
      <c r="E2" s="115" t="s">
        <v>168</v>
      </c>
      <c r="F2" s="146" t="s">
        <v>167</v>
      </c>
      <c r="G2" s="146"/>
      <c r="H2" s="146"/>
      <c r="Q2" s="96" t="s">
        <v>172</v>
      </c>
      <c r="R2" s="96"/>
      <c r="S2" s="96"/>
      <c r="T2" s="96"/>
      <c r="U2" s="96"/>
    </row>
    <row r="3" spans="1:21" x14ac:dyDescent="0.25">
      <c r="A3" s="23">
        <v>12.737</v>
      </c>
      <c r="B3" s="12">
        <v>22528.50963041198</v>
      </c>
      <c r="C3" s="11">
        <v>1000</v>
      </c>
      <c r="E3" s="11" t="s">
        <v>36</v>
      </c>
      <c r="F3" s="11" t="s">
        <v>37</v>
      </c>
      <c r="G3" s="11" t="s">
        <v>41</v>
      </c>
      <c r="H3" s="11" t="s">
        <v>40</v>
      </c>
      <c r="Q3" s="19" t="s">
        <v>38</v>
      </c>
      <c r="R3" s="96"/>
      <c r="S3" s="96"/>
      <c r="T3" s="96" t="s">
        <v>39</v>
      </c>
      <c r="U3" s="96"/>
    </row>
    <row r="4" spans="1:21" x14ac:dyDescent="0.25">
      <c r="A4" s="23">
        <v>14.370000000000001</v>
      </c>
      <c r="B4" s="12">
        <v>15059.417628953001</v>
      </c>
      <c r="E4" s="23">
        <v>12.5</v>
      </c>
      <c r="F4" s="11">
        <v>1000</v>
      </c>
      <c r="G4" s="11">
        <v>62</v>
      </c>
      <c r="H4" s="11">
        <v>9200</v>
      </c>
      <c r="P4" t="s">
        <v>173</v>
      </c>
      <c r="Q4" s="19">
        <v>12.5</v>
      </c>
      <c r="R4" s="96">
        <v>3800</v>
      </c>
      <c r="S4" s="96"/>
      <c r="T4" s="96">
        <v>193</v>
      </c>
      <c r="U4" s="96">
        <v>3800</v>
      </c>
    </row>
    <row r="5" spans="1:21" x14ac:dyDescent="0.25">
      <c r="A5" s="23">
        <v>16.003</v>
      </c>
      <c r="B5" s="12">
        <v>12165.504369236995</v>
      </c>
      <c r="C5" s="11">
        <v>700</v>
      </c>
      <c r="E5" s="23">
        <v>16.399999999999999</v>
      </c>
      <c r="F5" s="11">
        <v>700</v>
      </c>
      <c r="G5" s="11">
        <v>36</v>
      </c>
      <c r="H5" s="11">
        <v>770</v>
      </c>
      <c r="P5" t="s">
        <v>174</v>
      </c>
      <c r="Q5" s="19">
        <v>190.2</v>
      </c>
      <c r="R5" s="96">
        <v>3800</v>
      </c>
      <c r="S5" s="96"/>
      <c r="T5" s="96">
        <v>421</v>
      </c>
      <c r="U5" s="96">
        <v>3800</v>
      </c>
    </row>
    <row r="6" spans="1:21" x14ac:dyDescent="0.25">
      <c r="A6" s="23">
        <v>17.635999999999999</v>
      </c>
      <c r="B6" s="12">
        <v>12245.044071830984</v>
      </c>
      <c r="E6" s="23">
        <v>64</v>
      </c>
      <c r="F6" s="11">
        <v>3500</v>
      </c>
      <c r="G6" s="11">
        <v>150</v>
      </c>
      <c r="H6" s="11">
        <v>21000</v>
      </c>
      <c r="P6" t="s">
        <v>175</v>
      </c>
    </row>
    <row r="7" spans="1:21" x14ac:dyDescent="0.25">
      <c r="A7" s="23">
        <v>19.602</v>
      </c>
      <c r="B7" s="12">
        <v>11909.455649155017</v>
      </c>
      <c r="E7" s="23">
        <v>89.8</v>
      </c>
      <c r="F7" s="11">
        <v>2300</v>
      </c>
      <c r="G7" s="11">
        <v>100</v>
      </c>
      <c r="H7" s="11">
        <v>13000</v>
      </c>
    </row>
    <row r="8" spans="1:21" x14ac:dyDescent="0.25">
      <c r="A8" s="23">
        <v>21.568000000000001</v>
      </c>
      <c r="B8" s="12">
        <v>11587.975195785984</v>
      </c>
      <c r="E8" s="23">
        <v>94</v>
      </c>
      <c r="F8" s="11">
        <v>1300</v>
      </c>
      <c r="G8" s="11">
        <v>59</v>
      </c>
      <c r="H8" s="11">
        <v>11000</v>
      </c>
    </row>
    <row r="9" spans="1:21" x14ac:dyDescent="0.25">
      <c r="A9" s="23">
        <v>23.534000000000002</v>
      </c>
      <c r="B9" s="12">
        <v>11287.072225429991</v>
      </c>
      <c r="E9" s="11">
        <v>103.2</v>
      </c>
      <c r="F9" s="11">
        <v>220</v>
      </c>
      <c r="G9" s="11">
        <v>11</v>
      </c>
      <c r="H9" s="11">
        <v>4600</v>
      </c>
    </row>
    <row r="10" spans="1:21" x14ac:dyDescent="0.25">
      <c r="A10" s="23">
        <v>25.5</v>
      </c>
      <c r="B10" s="12">
        <v>11000.807849885023</v>
      </c>
      <c r="E10" s="11">
        <v>123.1</v>
      </c>
      <c r="F10" s="11">
        <v>390</v>
      </c>
      <c r="G10" s="11">
        <v>23</v>
      </c>
      <c r="H10" s="11">
        <v>6700</v>
      </c>
    </row>
    <row r="11" spans="1:21" x14ac:dyDescent="0.25">
      <c r="A11" s="23">
        <v>27.466000000000005</v>
      </c>
      <c r="B11" s="12">
        <v>9092.2074239550275</v>
      </c>
      <c r="E11" s="11">
        <v>147.5</v>
      </c>
      <c r="F11" s="11">
        <v>96</v>
      </c>
      <c r="G11" s="11">
        <v>7.2</v>
      </c>
      <c r="H11" s="11">
        <v>9500</v>
      </c>
    </row>
    <row r="12" spans="1:21" x14ac:dyDescent="0.25">
      <c r="A12" s="23">
        <v>29.432000000000006</v>
      </c>
      <c r="B12" s="12">
        <v>8890.4210103899823</v>
      </c>
      <c r="E12" s="11">
        <v>151.6</v>
      </c>
      <c r="F12" s="11">
        <v>270</v>
      </c>
      <c r="G12" s="11">
        <v>18</v>
      </c>
      <c r="H12" s="11">
        <v>11000</v>
      </c>
    </row>
    <row r="13" spans="1:21" x14ac:dyDescent="0.25">
      <c r="A13" s="23">
        <v>31.398000000000007</v>
      </c>
      <c r="B13" s="12">
        <v>7554.1371059209923</v>
      </c>
      <c r="E13" s="23">
        <v>158</v>
      </c>
      <c r="F13" s="11">
        <v>210</v>
      </c>
      <c r="G13" s="11">
        <v>15</v>
      </c>
      <c r="H13" s="11">
        <v>14000</v>
      </c>
    </row>
    <row r="14" spans="1:21" x14ac:dyDescent="0.25">
      <c r="A14" s="23">
        <v>33.364000000000004</v>
      </c>
      <c r="B14" s="12">
        <v>7405.0544538130052</v>
      </c>
      <c r="E14" s="11">
        <v>162.9</v>
      </c>
      <c r="F14" s="11">
        <v>320</v>
      </c>
      <c r="G14" s="11">
        <v>20</v>
      </c>
      <c r="H14" s="11">
        <v>12000</v>
      </c>
    </row>
    <row r="15" spans="1:21" x14ac:dyDescent="0.25">
      <c r="A15" s="23">
        <v>35.330000000000005</v>
      </c>
      <c r="B15" s="12">
        <v>7260.420977619011</v>
      </c>
      <c r="E15" s="11">
        <v>176.6</v>
      </c>
      <c r="F15" s="11">
        <v>120</v>
      </c>
      <c r="G15" s="11">
        <v>7.9</v>
      </c>
      <c r="H15" s="11">
        <v>11000</v>
      </c>
    </row>
    <row r="16" spans="1:21" x14ac:dyDescent="0.25">
      <c r="A16" s="23">
        <v>37.296000000000006</v>
      </c>
      <c r="B16" s="12">
        <v>7116.643266383966</v>
      </c>
      <c r="E16" s="11">
        <v>190.2</v>
      </c>
      <c r="F16" s="11">
        <v>45</v>
      </c>
      <c r="G16" s="11">
        <v>3.8</v>
      </c>
      <c r="H16" s="11">
        <v>8600</v>
      </c>
    </row>
    <row r="17" spans="1:8" x14ac:dyDescent="0.25">
      <c r="A17" s="23">
        <v>39.262000000000008</v>
      </c>
      <c r="B17" s="12">
        <v>11046.851410833013</v>
      </c>
      <c r="E17" s="11">
        <v>196.1</v>
      </c>
      <c r="F17" s="11">
        <v>10</v>
      </c>
      <c r="G17" s="11">
        <v>2.7</v>
      </c>
      <c r="H17" s="11">
        <v>8100</v>
      </c>
    </row>
    <row r="18" spans="1:8" x14ac:dyDescent="0.25">
      <c r="A18" s="23">
        <v>41.228000000000009</v>
      </c>
      <c r="B18" s="12">
        <v>10686.165855963016</v>
      </c>
      <c r="E18" s="11">
        <v>204.5</v>
      </c>
      <c r="F18" s="11">
        <v>6.2</v>
      </c>
      <c r="G18" s="11">
        <v>2.6</v>
      </c>
      <c r="H18" s="11">
        <v>3000</v>
      </c>
    </row>
    <row r="19" spans="1:8" x14ac:dyDescent="0.25">
      <c r="A19" s="23">
        <v>43.19400000000001</v>
      </c>
      <c r="B19" s="12">
        <v>10336.179772458971</v>
      </c>
      <c r="E19" s="11">
        <v>214.4</v>
      </c>
      <c r="F19" s="11">
        <v>17</v>
      </c>
      <c r="G19" s="11">
        <v>2.7</v>
      </c>
      <c r="H19" s="11">
        <v>17000</v>
      </c>
    </row>
    <row r="20" spans="1:8" x14ac:dyDescent="0.25">
      <c r="A20" s="23">
        <v>45.160000000000011</v>
      </c>
      <c r="B20" s="12">
        <v>9996.9507937169983</v>
      </c>
      <c r="E20" s="11">
        <v>227.7</v>
      </c>
      <c r="F20" s="11">
        <v>13</v>
      </c>
      <c r="G20" s="11">
        <v>1.7</v>
      </c>
      <c r="H20" s="11">
        <v>2800</v>
      </c>
    </row>
    <row r="21" spans="1:8" x14ac:dyDescent="0.25">
      <c r="A21" s="23">
        <v>47.126000000000012</v>
      </c>
      <c r="B21" s="12">
        <v>8574.7171299420297</v>
      </c>
      <c r="E21" s="11">
        <v>246.3</v>
      </c>
      <c r="F21" s="11">
        <v>6.6</v>
      </c>
      <c r="G21" s="11">
        <v>2.1</v>
      </c>
      <c r="H21" s="11">
        <v>6600</v>
      </c>
    </row>
    <row r="22" spans="1:8" x14ac:dyDescent="0.25">
      <c r="A22" s="23">
        <v>49.092000000000013</v>
      </c>
      <c r="B22" s="12">
        <v>7709.9839720969903</v>
      </c>
      <c r="E22" s="11">
        <v>272.5</v>
      </c>
      <c r="F22" s="11">
        <v>10</v>
      </c>
      <c r="G22" s="11">
        <v>3.3</v>
      </c>
      <c r="H22" s="11">
        <v>17000</v>
      </c>
    </row>
    <row r="23" spans="1:8" x14ac:dyDescent="0.25">
      <c r="A23" s="23">
        <v>51.058000000000014</v>
      </c>
      <c r="B23" s="12">
        <v>7491.9015846549883</v>
      </c>
      <c r="E23" s="11">
        <v>296.8</v>
      </c>
      <c r="F23" s="11">
        <v>7.7</v>
      </c>
      <c r="G23" s="11">
        <v>2.4</v>
      </c>
      <c r="H23" s="11">
        <v>12000</v>
      </c>
    </row>
    <row r="24" spans="1:8" x14ac:dyDescent="0.25">
      <c r="A24" s="23">
        <v>53.024000000000015</v>
      </c>
      <c r="B24" s="12">
        <v>7288.4873489350139</v>
      </c>
      <c r="E24" s="11">
        <v>333.2</v>
      </c>
      <c r="F24" s="11">
        <v>7.1</v>
      </c>
      <c r="G24" s="11">
        <v>2.1</v>
      </c>
      <c r="H24" s="11">
        <v>8900</v>
      </c>
    </row>
    <row r="25" spans="1:8" x14ac:dyDescent="0.25">
      <c r="A25" s="23">
        <v>54.990000000000016</v>
      </c>
      <c r="B25" s="12">
        <v>7090.2757459220011</v>
      </c>
      <c r="E25" s="11">
        <v>345.8</v>
      </c>
      <c r="F25" s="11">
        <v>11</v>
      </c>
      <c r="G25" s="11">
        <v>2.8</v>
      </c>
      <c r="H25" s="11">
        <v>11000</v>
      </c>
    </row>
    <row r="26" spans="1:8" x14ac:dyDescent="0.25">
      <c r="A26" s="23">
        <v>56.956000000000017</v>
      </c>
      <c r="B26" s="12">
        <v>6897.0888219370099</v>
      </c>
      <c r="E26" s="11">
        <v>377.1</v>
      </c>
      <c r="F26" s="11">
        <v>7.4</v>
      </c>
      <c r="G26" s="11">
        <v>2.2000000000000002</v>
      </c>
      <c r="H26" s="11">
        <v>9400</v>
      </c>
    </row>
    <row r="27" spans="1:8" x14ac:dyDescent="0.25">
      <c r="A27" s="23">
        <v>58.922000000000018</v>
      </c>
      <c r="B27" s="12">
        <v>6708.7735297849867</v>
      </c>
      <c r="E27" s="11">
        <v>421.3</v>
      </c>
      <c r="F27" s="11">
        <v>4</v>
      </c>
      <c r="G27" s="11">
        <v>1.3</v>
      </c>
      <c r="H27" s="11">
        <v>3700</v>
      </c>
    </row>
    <row r="28" spans="1:8" x14ac:dyDescent="0.25">
      <c r="A28" s="23">
        <v>60.888000000000019</v>
      </c>
      <c r="B28" s="12">
        <v>6525.2551467760059</v>
      </c>
      <c r="E28" s="11">
        <v>510.7</v>
      </c>
      <c r="F28" s="11">
        <v>5.5</v>
      </c>
      <c r="G28" s="11">
        <v>1.6</v>
      </c>
      <c r="H28" s="11">
        <v>5900</v>
      </c>
    </row>
    <row r="29" spans="1:8" x14ac:dyDescent="0.25">
      <c r="A29" s="23">
        <v>62.854000000000021</v>
      </c>
      <c r="B29" s="12">
        <v>6346.4043263510102</v>
      </c>
      <c r="C29" s="11">
        <v>3500</v>
      </c>
      <c r="E29" s="11">
        <v>543</v>
      </c>
      <c r="F29" s="11">
        <v>14</v>
      </c>
      <c r="G29" s="11">
        <v>4</v>
      </c>
      <c r="H29" s="11">
        <v>24000</v>
      </c>
    </row>
    <row r="30" spans="1:8" x14ac:dyDescent="0.25">
      <c r="A30" s="23">
        <v>64.820000000000022</v>
      </c>
      <c r="B30" s="12">
        <v>5732.7103016819747</v>
      </c>
    </row>
    <row r="31" spans="1:8" x14ac:dyDescent="0.25">
      <c r="A31" s="23">
        <v>66.786000000000016</v>
      </c>
      <c r="B31" s="12">
        <v>5144.0799820310203</v>
      </c>
    </row>
    <row r="32" spans="1:8" x14ac:dyDescent="0.25">
      <c r="A32" s="23">
        <v>68.294000000000011</v>
      </c>
      <c r="B32" s="12">
        <v>9864.6331489089935</v>
      </c>
    </row>
    <row r="33" spans="1:3" x14ac:dyDescent="0.25">
      <c r="A33" s="23">
        <v>70.132000000000005</v>
      </c>
      <c r="B33" s="12">
        <v>9405.0987160970108</v>
      </c>
    </row>
    <row r="34" spans="1:3" x14ac:dyDescent="0.25">
      <c r="A34" s="23">
        <v>71.97</v>
      </c>
      <c r="B34" s="12">
        <v>8966.6095683779859</v>
      </c>
    </row>
    <row r="35" spans="1:3" x14ac:dyDescent="0.25">
      <c r="A35" s="23">
        <v>73.807999999999993</v>
      </c>
      <c r="B35" s="12">
        <v>8548.1585789840028</v>
      </c>
    </row>
    <row r="36" spans="1:3" x14ac:dyDescent="0.25">
      <c r="A36" s="23">
        <v>75.645999999999987</v>
      </c>
      <c r="B36" s="12">
        <v>8148.6978666259965</v>
      </c>
    </row>
    <row r="37" spans="1:3" x14ac:dyDescent="0.25">
      <c r="A37" s="23">
        <v>77.48399999999998</v>
      </c>
      <c r="B37" s="12">
        <v>7767.307972642011</v>
      </c>
    </row>
    <row r="38" spans="1:3" x14ac:dyDescent="0.25">
      <c r="A38" s="23">
        <v>79.321999999999974</v>
      </c>
      <c r="B38" s="12">
        <v>4981.6252485489822</v>
      </c>
    </row>
    <row r="39" spans="1:3" x14ac:dyDescent="0.25">
      <c r="A39" s="23">
        <v>81.159999999999968</v>
      </c>
      <c r="B39" s="12">
        <v>4822.9232912900043</v>
      </c>
    </row>
    <row r="40" spans="1:3" x14ac:dyDescent="0.25">
      <c r="A40" s="23">
        <v>82.997999999999962</v>
      </c>
      <c r="B40" s="12">
        <v>4671.429227140994</v>
      </c>
    </row>
    <row r="41" spans="1:3" x14ac:dyDescent="0.25">
      <c r="A41" s="23">
        <v>84.835999999999956</v>
      </c>
      <c r="B41" s="12">
        <v>4524.4984883420111</v>
      </c>
    </row>
    <row r="42" spans="1:3" x14ac:dyDescent="0.25">
      <c r="A42" s="23">
        <v>86.67399999999995</v>
      </c>
      <c r="B42" s="12">
        <v>4382.0383126859961</v>
      </c>
    </row>
    <row r="43" spans="1:3" x14ac:dyDescent="0.25">
      <c r="A43" s="23">
        <v>88.511999999999944</v>
      </c>
      <c r="B43" s="12">
        <v>4243.9384820810083</v>
      </c>
    </row>
    <row r="44" spans="1:3" x14ac:dyDescent="0.25">
      <c r="A44" s="23">
        <v>90.349999999999937</v>
      </c>
      <c r="B44" s="12">
        <v>4110.0530897659919</v>
      </c>
      <c r="C44" s="11">
        <v>2300</v>
      </c>
    </row>
    <row r="45" spans="1:3" x14ac:dyDescent="0.25">
      <c r="A45" s="23">
        <v>92.187999999999931</v>
      </c>
      <c r="B45" s="12">
        <v>3980.289815969998</v>
      </c>
    </row>
    <row r="46" spans="1:3" x14ac:dyDescent="0.25">
      <c r="A46" s="23">
        <v>94.025999999999925</v>
      </c>
      <c r="B46" s="12">
        <v>3602.8556459520041</v>
      </c>
      <c r="C46" s="11">
        <v>1300</v>
      </c>
    </row>
    <row r="47" spans="1:3" x14ac:dyDescent="0.25">
      <c r="A47" s="23">
        <v>95.863999999999919</v>
      </c>
      <c r="B47" s="12">
        <v>3377.8601098399959</v>
      </c>
    </row>
    <row r="48" spans="1:3" x14ac:dyDescent="0.25">
      <c r="A48" s="23">
        <v>97.701999999999913</v>
      </c>
      <c r="B48" s="12">
        <v>3278.661473072003</v>
      </c>
    </row>
    <row r="49" spans="1:3" x14ac:dyDescent="0.25">
      <c r="A49" s="23">
        <v>99.539999999999907</v>
      </c>
      <c r="B49" s="12">
        <v>3184.5074713350041</v>
      </c>
    </row>
    <row r="50" spans="1:3" x14ac:dyDescent="0.25">
      <c r="A50" s="23">
        <v>101.3779999999999</v>
      </c>
      <c r="B50" s="12">
        <v>3093.0059422649938</v>
      </c>
    </row>
    <row r="51" spans="1:3" x14ac:dyDescent="0.25">
      <c r="A51" s="23">
        <v>103.21599999999989</v>
      </c>
      <c r="B51" s="12">
        <v>3004.1050420160027</v>
      </c>
      <c r="C51" s="11">
        <v>220</v>
      </c>
    </row>
    <row r="52" spans="1:3" x14ac:dyDescent="0.25">
      <c r="A52" s="23">
        <v>105.05399999999989</v>
      </c>
      <c r="B52" s="12">
        <v>2819.4469321584038</v>
      </c>
    </row>
    <row r="53" spans="1:3" x14ac:dyDescent="0.25">
      <c r="A53" s="23">
        <v>106.89199999999988</v>
      </c>
      <c r="B53" s="12">
        <v>2739.092494267592</v>
      </c>
    </row>
    <row r="54" spans="1:3" x14ac:dyDescent="0.25">
      <c r="A54" s="23">
        <v>108.72999999999988</v>
      </c>
      <c r="B54" s="12">
        <v>3424.6892951175978</v>
      </c>
    </row>
    <row r="55" spans="1:3" x14ac:dyDescent="0.25">
      <c r="A55" s="23">
        <v>111.40499999999987</v>
      </c>
      <c r="B55" s="12">
        <v>608.07889926350617</v>
      </c>
    </row>
    <row r="56" spans="1:3" x14ac:dyDescent="0.25">
      <c r="A56" s="23">
        <v>114.07999999999987</v>
      </c>
      <c r="B56" s="12">
        <v>595.90407884230081</v>
      </c>
    </row>
    <row r="57" spans="1:3" x14ac:dyDescent="0.25">
      <c r="A57" s="23">
        <v>116.62599999999988</v>
      </c>
      <c r="B57" s="12">
        <v>573.2435314096947</v>
      </c>
    </row>
    <row r="58" spans="1:3" x14ac:dyDescent="0.25">
      <c r="A58" s="23">
        <v>119.17199999999988</v>
      </c>
      <c r="B58" s="12">
        <v>337.17209219030337</v>
      </c>
    </row>
    <row r="59" spans="1:3" x14ac:dyDescent="0.25">
      <c r="A59" s="23">
        <v>120.68999999999988</v>
      </c>
      <c r="B59" s="12">
        <v>576.93501767810085</v>
      </c>
    </row>
    <row r="60" spans="1:3" x14ac:dyDescent="0.25">
      <c r="A60" s="23">
        <v>123.40399999999988</v>
      </c>
      <c r="B60" s="12">
        <v>573.37574842010508</v>
      </c>
      <c r="C60" s="11">
        <v>390</v>
      </c>
    </row>
    <row r="61" spans="1:3" x14ac:dyDescent="0.25">
      <c r="A61" s="23">
        <v>126.11799999999988</v>
      </c>
      <c r="B61" s="12">
        <v>536.23094821309496</v>
      </c>
    </row>
    <row r="62" spans="1:3" x14ac:dyDescent="0.25">
      <c r="A62" s="23">
        <v>128.31899999999987</v>
      </c>
      <c r="B62" s="12">
        <v>516.37118369119707</v>
      </c>
    </row>
    <row r="63" spans="1:3" x14ac:dyDescent="0.25">
      <c r="A63" s="23">
        <v>130.51999999999987</v>
      </c>
      <c r="B63" s="12">
        <v>496.49887665080314</v>
      </c>
    </row>
    <row r="64" spans="1:3" x14ac:dyDescent="0.25">
      <c r="A64" s="23">
        <v>132.72099999999986</v>
      </c>
      <c r="B64" s="12">
        <v>420.387976833008</v>
      </c>
    </row>
    <row r="65" spans="1:3" x14ac:dyDescent="0.25">
      <c r="A65" s="23">
        <v>134.61199999999985</v>
      </c>
      <c r="B65" s="12">
        <v>418.51719177649647</v>
      </c>
    </row>
    <row r="66" spans="1:3" x14ac:dyDescent="0.25">
      <c r="A66" s="23">
        <v>136.50299999999984</v>
      </c>
      <c r="B66" s="12">
        <v>416.65912705210212</v>
      </c>
    </row>
    <row r="67" spans="1:3" x14ac:dyDescent="0.25">
      <c r="A67" s="23">
        <v>138.39399999999983</v>
      </c>
      <c r="B67" s="12">
        <v>482.2701258018933</v>
      </c>
    </row>
    <row r="68" spans="1:3" x14ac:dyDescent="0.25">
      <c r="A68" s="23">
        <v>140.46599999999984</v>
      </c>
      <c r="B68" s="12">
        <v>479.79803109150089</v>
      </c>
    </row>
    <row r="69" spans="1:3" x14ac:dyDescent="0.25">
      <c r="A69" s="23">
        <v>142.53799999999984</v>
      </c>
      <c r="B69" s="12">
        <v>464.21379275470099</v>
      </c>
    </row>
    <row r="70" spans="1:3" x14ac:dyDescent="0.25">
      <c r="A70" s="23">
        <v>144.60999999999984</v>
      </c>
      <c r="B70" s="12">
        <v>517.06260464090155</v>
      </c>
    </row>
    <row r="71" spans="1:3" x14ac:dyDescent="0.25">
      <c r="A71" s="23">
        <v>147.20199999999986</v>
      </c>
      <c r="B71" s="12">
        <v>514.12658309440303</v>
      </c>
      <c r="C71" s="11">
        <v>96</v>
      </c>
    </row>
    <row r="72" spans="1:3" x14ac:dyDescent="0.25">
      <c r="A72" s="23">
        <v>149.79399999999987</v>
      </c>
      <c r="B72" s="12">
        <v>1263.2477962692938</v>
      </c>
    </row>
    <row r="73" spans="1:3" x14ac:dyDescent="0.25">
      <c r="A73" s="23">
        <v>151.51499999999987</v>
      </c>
      <c r="B73" s="12">
        <v>1349.0652645187947</v>
      </c>
      <c r="C73" s="11">
        <v>270</v>
      </c>
    </row>
    <row r="74" spans="1:3" x14ac:dyDescent="0.25">
      <c r="A74" s="23">
        <v>153.39599999999987</v>
      </c>
      <c r="B74" s="12">
        <v>1327.0507177188993</v>
      </c>
    </row>
    <row r="75" spans="1:3" x14ac:dyDescent="0.25">
      <c r="A75" s="23">
        <v>155.27699999999987</v>
      </c>
      <c r="B75" s="12">
        <v>1305.3689224024129</v>
      </c>
    </row>
    <row r="76" spans="1:3" x14ac:dyDescent="0.25">
      <c r="A76" s="23">
        <v>157.15799999999987</v>
      </c>
      <c r="B76" s="12">
        <v>1284.0167304565985</v>
      </c>
      <c r="C76" s="11">
        <v>210</v>
      </c>
    </row>
    <row r="77" spans="1:3" x14ac:dyDescent="0.25">
      <c r="A77" s="23">
        <v>159.03899999999987</v>
      </c>
      <c r="B77" s="12">
        <v>1262.9858843081893</v>
      </c>
    </row>
    <row r="78" spans="1:3" x14ac:dyDescent="0.25">
      <c r="A78" s="23">
        <v>160.91999999999987</v>
      </c>
      <c r="B78" s="12">
        <v>1242.273735330702</v>
      </c>
    </row>
    <row r="79" spans="1:3" x14ac:dyDescent="0.25">
      <c r="A79" s="23">
        <v>162.80099999999987</v>
      </c>
      <c r="B79" s="12">
        <v>1221.8710166418023</v>
      </c>
      <c r="C79" s="11">
        <v>320</v>
      </c>
    </row>
    <row r="80" spans="1:3" x14ac:dyDescent="0.25">
      <c r="A80" s="23">
        <v>164.68199999999987</v>
      </c>
      <c r="B80" s="12">
        <v>1101.9548822663055</v>
      </c>
    </row>
    <row r="81" spans="1:3" x14ac:dyDescent="0.25">
      <c r="A81" s="23">
        <v>166.55599999999987</v>
      </c>
      <c r="B81" s="12">
        <v>1054.1211381589965</v>
      </c>
    </row>
    <row r="82" spans="1:3" x14ac:dyDescent="0.25">
      <c r="A82" s="23">
        <v>168.42999999999986</v>
      </c>
      <c r="B82" s="12">
        <v>1036.6158623452066</v>
      </c>
    </row>
    <row r="83" spans="1:3" x14ac:dyDescent="0.25">
      <c r="A83" s="23">
        <v>170.30399999999986</v>
      </c>
      <c r="B83" s="12">
        <v>1021.3011308949935</v>
      </c>
    </row>
    <row r="84" spans="1:3" x14ac:dyDescent="0.25">
      <c r="A84" s="23">
        <v>172.17799999999986</v>
      </c>
      <c r="B84" s="12">
        <v>1006.2003586295032</v>
      </c>
    </row>
    <row r="85" spans="1:3" x14ac:dyDescent="0.25">
      <c r="A85" s="23">
        <v>174.05199999999985</v>
      </c>
      <c r="B85" s="12">
        <v>991.28919400960149</v>
      </c>
    </row>
    <row r="86" spans="1:3" x14ac:dyDescent="0.25">
      <c r="A86" s="23">
        <v>175.92599999999985</v>
      </c>
      <c r="B86" s="12">
        <v>882.00524348689214</v>
      </c>
    </row>
    <row r="87" spans="1:3" x14ac:dyDescent="0.25">
      <c r="A87" s="23">
        <v>177.79999999999984</v>
      </c>
      <c r="B87" s="12">
        <v>870.16020192690485</v>
      </c>
      <c r="C87" s="11">
        <v>120</v>
      </c>
    </row>
    <row r="88" spans="1:3" x14ac:dyDescent="0.25">
      <c r="A88" s="23">
        <v>179.67399999999984</v>
      </c>
      <c r="B88" s="12">
        <v>916.08310224419984</v>
      </c>
    </row>
    <row r="89" spans="1:3" x14ac:dyDescent="0.25">
      <c r="A89" s="23">
        <v>181.74199999999985</v>
      </c>
      <c r="B89" s="12">
        <v>902.90760706950095</v>
      </c>
    </row>
    <row r="90" spans="1:3" x14ac:dyDescent="0.25">
      <c r="A90" s="23">
        <v>183.80999999999986</v>
      </c>
      <c r="B90" s="12">
        <v>889.89505758609448</v>
      </c>
    </row>
    <row r="91" spans="1:3" x14ac:dyDescent="0.25">
      <c r="A91" s="23">
        <v>185.87799999999987</v>
      </c>
      <c r="B91" s="12">
        <v>877.04970495240559</v>
      </c>
    </row>
    <row r="92" spans="1:3" x14ac:dyDescent="0.25">
      <c r="A92" s="23">
        <v>187.94599999999988</v>
      </c>
      <c r="B92" s="12">
        <v>864.38742786560033</v>
      </c>
    </row>
    <row r="93" spans="1:3" x14ac:dyDescent="0.25">
      <c r="A93" s="23">
        <v>190.0139999999999</v>
      </c>
      <c r="B93" s="12">
        <v>64.881794923894631</v>
      </c>
      <c r="C93" s="11">
        <v>45</v>
      </c>
    </row>
    <row r="94" spans="1:3" x14ac:dyDescent="0.25">
      <c r="A94" s="32">
        <v>192.27899999999988</v>
      </c>
      <c r="B94" s="12">
        <v>5279.7290173120055</v>
      </c>
    </row>
    <row r="95" spans="1:3" x14ac:dyDescent="0.25">
      <c r="A95" s="23">
        <v>195.1209999999999</v>
      </c>
      <c r="B95" s="12">
        <v>49.353171383896552</v>
      </c>
      <c r="C95" s="11">
        <v>10</v>
      </c>
    </row>
    <row r="96" spans="1:3" x14ac:dyDescent="0.25">
      <c r="A96" s="23">
        <v>197.96299999999991</v>
      </c>
      <c r="B96" s="12">
        <v>49.243154569499893</v>
      </c>
    </row>
    <row r="97" spans="1:3" x14ac:dyDescent="0.25">
      <c r="A97" s="23">
        <v>200.80499999999992</v>
      </c>
      <c r="B97" s="12">
        <v>49.135434763797093</v>
      </c>
    </row>
    <row r="98" spans="1:3" x14ac:dyDescent="0.25">
      <c r="A98" s="23">
        <v>203.64699999999993</v>
      </c>
      <c r="B98" s="12">
        <v>49.025101033606916</v>
      </c>
      <c r="C98" s="11">
        <v>6.2</v>
      </c>
    </row>
    <row r="99" spans="1:3" x14ac:dyDescent="0.25">
      <c r="A99" s="23">
        <v>206.48899999999995</v>
      </c>
      <c r="B99" s="12">
        <v>48.918242187799478</v>
      </c>
    </row>
    <row r="100" spans="1:3" x14ac:dyDescent="0.25">
      <c r="A100" s="23">
        <v>209.33099999999996</v>
      </c>
      <c r="B100" s="12">
        <v>33.514045257099497</v>
      </c>
    </row>
    <row r="101" spans="1:3" x14ac:dyDescent="0.25">
      <c r="A101" s="23">
        <v>211.50499999999997</v>
      </c>
      <c r="B101" s="12">
        <v>41.804428253795777</v>
      </c>
    </row>
    <row r="102" spans="1:3" x14ac:dyDescent="0.25">
      <c r="A102" s="23">
        <v>214.22199999999998</v>
      </c>
      <c r="B102" s="12">
        <v>41.717535007403058</v>
      </c>
      <c r="C102" s="11">
        <v>17</v>
      </c>
    </row>
    <row r="103" spans="1:3" x14ac:dyDescent="0.25">
      <c r="A103" s="23">
        <v>216.93899999999999</v>
      </c>
      <c r="B103" s="12">
        <v>36.961501846497413</v>
      </c>
    </row>
    <row r="104" spans="1:3" x14ac:dyDescent="0.25">
      <c r="A104" s="23">
        <v>219.65600000000001</v>
      </c>
      <c r="B104" s="12">
        <v>32.05685434750194</v>
      </c>
    </row>
    <row r="105" spans="1:3" x14ac:dyDescent="0.25">
      <c r="A105" s="23">
        <v>222.37300000000002</v>
      </c>
      <c r="B105" s="12">
        <v>31.971243557600246</v>
      </c>
    </row>
    <row r="106" spans="1:3" x14ac:dyDescent="0.25">
      <c r="A106" s="23">
        <v>225.09000000000003</v>
      </c>
      <c r="B106" s="12">
        <v>31.901477820902073</v>
      </c>
    </row>
    <row r="107" spans="1:3" x14ac:dyDescent="0.25">
      <c r="A107" s="23">
        <v>227.80700000000004</v>
      </c>
      <c r="B107" s="12">
        <v>31.83854180869821</v>
      </c>
    </row>
    <row r="108" spans="1:3" x14ac:dyDescent="0.25">
      <c r="A108" s="23">
        <v>230.52400000000006</v>
      </c>
      <c r="B108" s="12">
        <v>41.187086678597552</v>
      </c>
    </row>
    <row r="109" spans="1:3" x14ac:dyDescent="0.25">
      <c r="A109" s="23">
        <v>234.04800000000006</v>
      </c>
      <c r="B109" s="12">
        <v>38.101176125899656</v>
      </c>
    </row>
    <row r="110" spans="1:3" x14ac:dyDescent="0.25">
      <c r="A110" s="23">
        <v>237.22200000000007</v>
      </c>
      <c r="B110" s="12">
        <v>38.020338567803265</v>
      </c>
    </row>
    <row r="111" spans="1:3" x14ac:dyDescent="0.25">
      <c r="A111" s="23">
        <v>240.39600000000007</v>
      </c>
      <c r="B111" s="12">
        <v>32.57711277819908</v>
      </c>
    </row>
    <row r="112" spans="1:3" x14ac:dyDescent="0.25">
      <c r="A112" s="23">
        <v>243.04500000000007</v>
      </c>
      <c r="B112" s="12">
        <v>29.673307086501154</v>
      </c>
    </row>
    <row r="113" spans="1:3" x14ac:dyDescent="0.25">
      <c r="A113" s="23">
        <v>245.69400000000007</v>
      </c>
      <c r="B113" s="12">
        <v>25.331702058494557</v>
      </c>
      <c r="C113" s="11">
        <v>6.6</v>
      </c>
    </row>
    <row r="114" spans="1:3" x14ac:dyDescent="0.25">
      <c r="A114" s="23">
        <v>248.52000000000007</v>
      </c>
      <c r="B114" s="12">
        <v>25.265571838004689</v>
      </c>
    </row>
    <row r="115" spans="1:3" x14ac:dyDescent="0.25">
      <c r="A115" s="23">
        <v>251.34600000000006</v>
      </c>
      <c r="B115" s="12">
        <v>25.209233948800829</v>
      </c>
    </row>
    <row r="116" spans="1:3" x14ac:dyDescent="0.25">
      <c r="A116" s="23">
        <v>254.17200000000005</v>
      </c>
      <c r="B116" s="12">
        <v>25.149284312596137</v>
      </c>
    </row>
    <row r="117" spans="1:3" x14ac:dyDescent="0.25">
      <c r="A117" s="23">
        <v>256.99800000000005</v>
      </c>
      <c r="B117" s="12">
        <v>25.088034866399539</v>
      </c>
    </row>
    <row r="118" spans="1:3" x14ac:dyDescent="0.25">
      <c r="A118" s="23">
        <v>259.82400000000007</v>
      </c>
      <c r="B118" s="12">
        <v>25.024611617103801</v>
      </c>
    </row>
    <row r="119" spans="1:3" x14ac:dyDescent="0.25">
      <c r="A119" s="23">
        <v>262.65000000000009</v>
      </c>
      <c r="B119" s="12">
        <v>24.957672851800453</v>
      </c>
    </row>
    <row r="120" spans="1:3" x14ac:dyDescent="0.25">
      <c r="A120" s="23">
        <v>265.47600000000011</v>
      </c>
      <c r="B120" s="12">
        <v>24.885679349696147</v>
      </c>
    </row>
    <row r="121" spans="1:3" x14ac:dyDescent="0.25">
      <c r="A121" s="23">
        <v>268.30200000000013</v>
      </c>
      <c r="B121" s="12">
        <v>24.811435391304258</v>
      </c>
    </row>
    <row r="122" spans="1:3" x14ac:dyDescent="0.25">
      <c r="A122" s="32">
        <v>271.12800000000016</v>
      </c>
      <c r="B122" s="12">
        <v>3617.523775540496</v>
      </c>
      <c r="C122" s="11">
        <v>10</v>
      </c>
    </row>
    <row r="123" spans="1:3" x14ac:dyDescent="0.25">
      <c r="A123" s="23">
        <v>273.95400000000018</v>
      </c>
      <c r="B123" s="12">
        <v>24.682249250399764</v>
      </c>
    </row>
    <row r="124" spans="1:3" x14ac:dyDescent="0.25">
      <c r="A124" s="23">
        <v>276.7800000000002</v>
      </c>
      <c r="B124" s="12">
        <v>24.598190003103809</v>
      </c>
    </row>
    <row r="125" spans="1:3" x14ac:dyDescent="0.25">
      <c r="A125" s="23">
        <v>279.60600000000022</v>
      </c>
      <c r="B125" s="12">
        <v>24.50705994279997</v>
      </c>
    </row>
    <row r="126" spans="1:3" x14ac:dyDescent="0.25">
      <c r="A126" s="23">
        <v>282.43200000000024</v>
      </c>
      <c r="B126" s="12">
        <v>24.409580255000037</v>
      </c>
    </row>
    <row r="127" spans="1:3" x14ac:dyDescent="0.25">
      <c r="A127" s="23">
        <v>285.25800000000027</v>
      </c>
      <c r="B127" s="12">
        <v>24.310024241000065</v>
      </c>
    </row>
    <row r="128" spans="1:3" x14ac:dyDescent="0.25">
      <c r="A128" s="23">
        <v>288.08400000000029</v>
      </c>
      <c r="B128" s="12">
        <v>24.208703721400525</v>
      </c>
    </row>
    <row r="129" spans="1:3" x14ac:dyDescent="0.25">
      <c r="A129" s="23">
        <v>290.91000000000031</v>
      </c>
      <c r="B129" s="12">
        <v>22.22314731379447</v>
      </c>
    </row>
    <row r="130" spans="1:3" x14ac:dyDescent="0.25">
      <c r="A130" s="23">
        <v>292.7540000000003</v>
      </c>
      <c r="B130" s="12">
        <v>22.143504505402234</v>
      </c>
    </row>
    <row r="131" spans="1:3" x14ac:dyDescent="0.25">
      <c r="A131" s="23">
        <v>294.5980000000003</v>
      </c>
      <c r="B131" s="12">
        <v>25.127836024701537</v>
      </c>
      <c r="C131" s="11">
        <v>7.7</v>
      </c>
    </row>
    <row r="132" spans="1:3" x14ac:dyDescent="0.25">
      <c r="A132" s="32">
        <v>297.18100000000032</v>
      </c>
      <c r="B132" s="12">
        <v>3680.181244019499</v>
      </c>
    </row>
    <row r="133" spans="1:3" x14ac:dyDescent="0.25">
      <c r="A133" s="23">
        <v>299.76400000000035</v>
      </c>
      <c r="B133" s="12">
        <v>25.006526308497996</v>
      </c>
    </row>
    <row r="134" spans="1:3" x14ac:dyDescent="0.25">
      <c r="A134" s="23">
        <v>302.34700000000038</v>
      </c>
      <c r="B134" s="12">
        <v>24.904109452800185</v>
      </c>
    </row>
    <row r="135" spans="1:3" x14ac:dyDescent="0.25">
      <c r="A135" s="23">
        <v>304.9300000000004</v>
      </c>
      <c r="B135" s="12">
        <v>24.802566548802133</v>
      </c>
    </row>
    <row r="136" spans="1:3" x14ac:dyDescent="0.25">
      <c r="A136" s="23">
        <v>307.51300000000043</v>
      </c>
      <c r="B136" s="12">
        <v>24.704631380198407</v>
      </c>
    </row>
    <row r="137" spans="1:3" x14ac:dyDescent="0.25">
      <c r="A137" s="23">
        <v>310.09600000000046</v>
      </c>
      <c r="B137" s="12">
        <v>24.608944578001683</v>
      </c>
    </row>
    <row r="138" spans="1:3" x14ac:dyDescent="0.25">
      <c r="A138" s="23">
        <v>312.67900000000049</v>
      </c>
      <c r="B138" s="12">
        <v>24.517101584198826</v>
      </c>
    </row>
    <row r="139" spans="1:3" x14ac:dyDescent="0.25">
      <c r="A139" s="23">
        <v>315.26200000000051</v>
      </c>
      <c r="B139" s="12">
        <v>24.428227215197694</v>
      </c>
    </row>
    <row r="140" spans="1:3" x14ac:dyDescent="0.25">
      <c r="A140" s="23">
        <v>317.84500000000054</v>
      </c>
      <c r="B140" s="12">
        <v>24.342081329705252</v>
      </c>
    </row>
    <row r="141" spans="1:3" x14ac:dyDescent="0.25">
      <c r="A141" s="23">
        <v>320.42800000000057</v>
      </c>
      <c r="B141" s="12">
        <v>24.259210177900968</v>
      </c>
    </row>
    <row r="142" spans="1:3" x14ac:dyDescent="0.25">
      <c r="A142" s="23">
        <v>323.01100000000059</v>
      </c>
      <c r="B142" s="12">
        <v>24.17878095969354</v>
      </c>
    </row>
    <row r="143" spans="1:3" x14ac:dyDescent="0.25">
      <c r="A143" s="23">
        <v>325.59400000000062</v>
      </c>
      <c r="B143" s="12">
        <v>28.440429710601165</v>
      </c>
    </row>
    <row r="144" spans="1:3" x14ac:dyDescent="0.25">
      <c r="A144" s="23">
        <v>328.53500000000059</v>
      </c>
      <c r="B144" s="12">
        <v>28.323648587305797</v>
      </c>
    </row>
    <row r="145" spans="1:3" x14ac:dyDescent="0.25">
      <c r="A145" s="23">
        <v>331.47600000000057</v>
      </c>
      <c r="B145" s="12">
        <v>22.114317805499013</v>
      </c>
    </row>
    <row r="146" spans="1:3" x14ac:dyDescent="0.25">
      <c r="A146" s="23">
        <v>333.78300000000058</v>
      </c>
      <c r="B146" s="12">
        <v>22.050789566099411</v>
      </c>
    </row>
    <row r="147" spans="1:3" x14ac:dyDescent="0.25">
      <c r="A147" s="23">
        <v>336.0900000000006</v>
      </c>
      <c r="B147" s="12">
        <v>21.987830431695329</v>
      </c>
    </row>
    <row r="148" spans="1:3" x14ac:dyDescent="0.25">
      <c r="A148" s="23">
        <v>338.39700000000062</v>
      </c>
      <c r="B148" s="12">
        <v>21.926951983899926</v>
      </c>
    </row>
    <row r="149" spans="1:3" x14ac:dyDescent="0.25">
      <c r="A149" s="23">
        <v>340.70400000000063</v>
      </c>
      <c r="B149" s="12">
        <v>29.118515796704742</v>
      </c>
    </row>
    <row r="150" spans="1:3" x14ac:dyDescent="0.25">
      <c r="A150" s="23">
        <v>343.78000000000065</v>
      </c>
      <c r="B150" s="12">
        <v>29.008684880296641</v>
      </c>
    </row>
    <row r="151" spans="1:3" x14ac:dyDescent="0.25">
      <c r="A151" s="23">
        <v>346.85600000000068</v>
      </c>
      <c r="B151" s="12">
        <v>29.601757013500901</v>
      </c>
      <c r="C151" s="11">
        <v>11</v>
      </c>
    </row>
    <row r="152" spans="1:3" x14ac:dyDescent="0.25">
      <c r="A152" s="23">
        <v>350.43700000000069</v>
      </c>
      <c r="B152" s="12">
        <v>29.464081229700241</v>
      </c>
    </row>
    <row r="153" spans="1:3" x14ac:dyDescent="0.25">
      <c r="A153" s="23">
        <v>354.01800000000071</v>
      </c>
      <c r="B153" s="12">
        <v>29.319987821298128</v>
      </c>
    </row>
    <row r="154" spans="1:3" x14ac:dyDescent="0.25">
      <c r="A154" s="23">
        <v>357.59900000000073</v>
      </c>
      <c r="B154" s="12">
        <v>29.169425479100028</v>
      </c>
    </row>
    <row r="155" spans="1:3" x14ac:dyDescent="0.25">
      <c r="A155" s="23">
        <v>361.18000000000075</v>
      </c>
      <c r="B155" s="12">
        <v>29.012997321398871</v>
      </c>
    </row>
    <row r="156" spans="1:3" x14ac:dyDescent="0.25">
      <c r="A156" s="23">
        <v>364.76100000000076</v>
      </c>
      <c r="B156" s="12">
        <v>28.852840421706787</v>
      </c>
    </row>
    <row r="157" spans="1:3" x14ac:dyDescent="0.25">
      <c r="A157" s="23">
        <v>368.34200000000078</v>
      </c>
      <c r="B157" s="12">
        <v>28.690652881996357</v>
      </c>
    </row>
    <row r="158" spans="1:3" x14ac:dyDescent="0.25">
      <c r="A158" s="23">
        <v>371.9230000000008</v>
      </c>
      <c r="B158" s="12">
        <v>28.530114548702841</v>
      </c>
    </row>
    <row r="159" spans="1:3" x14ac:dyDescent="0.25">
      <c r="A159" s="23">
        <v>375.50400000000081</v>
      </c>
      <c r="B159" s="12">
        <v>28.373770817095647</v>
      </c>
    </row>
    <row r="160" spans="1:3" x14ac:dyDescent="0.25">
      <c r="A160" s="23">
        <v>379.08500000000083</v>
      </c>
      <c r="B160" s="12">
        <v>28.226509005398839</v>
      </c>
      <c r="C160" s="11">
        <v>7.4</v>
      </c>
    </row>
    <row r="161" spans="1:3" x14ac:dyDescent="0.25">
      <c r="A161" s="23">
        <v>382.66600000000085</v>
      </c>
      <c r="B161" s="12">
        <v>28.090771126800973</v>
      </c>
    </row>
    <row r="162" spans="1:3" x14ac:dyDescent="0.25">
      <c r="A162" s="23">
        <v>386.24700000000087</v>
      </c>
      <c r="B162" s="12">
        <v>27.969042939403153</v>
      </c>
    </row>
    <row r="163" spans="1:3" x14ac:dyDescent="0.25">
      <c r="A163" s="23">
        <v>389.82800000000088</v>
      </c>
      <c r="B163" s="12">
        <v>31.286938667799404</v>
      </c>
    </row>
    <row r="164" spans="1:3" x14ac:dyDescent="0.25">
      <c r="A164" s="23">
        <v>393.51400000000086</v>
      </c>
      <c r="B164" s="12">
        <v>31.204930472697015</v>
      </c>
    </row>
    <row r="165" spans="1:3" x14ac:dyDescent="0.25">
      <c r="A165" s="23">
        <v>397.20000000000084</v>
      </c>
      <c r="B165" s="12">
        <v>31.139270314204623</v>
      </c>
    </row>
    <row r="166" spans="1:3" x14ac:dyDescent="0.25">
      <c r="A166" s="23">
        <v>400.88600000000082</v>
      </c>
      <c r="B166" s="12">
        <v>31.090995287595433</v>
      </c>
    </row>
    <row r="167" spans="1:3" x14ac:dyDescent="0.25">
      <c r="A167" s="23">
        <v>404.5720000000008</v>
      </c>
      <c r="B167" s="12">
        <v>31.061544828102342</v>
      </c>
    </row>
    <row r="168" spans="1:3" x14ac:dyDescent="0.25">
      <c r="A168" s="23">
        <v>408.25800000000078</v>
      </c>
      <c r="B168" s="12">
        <v>31.051143591197615</v>
      </c>
    </row>
    <row r="169" spans="1:3" x14ac:dyDescent="0.25">
      <c r="A169" s="23">
        <v>411.94400000000076</v>
      </c>
      <c r="B169" s="12">
        <v>31.055837745705503</v>
      </c>
    </row>
    <row r="170" spans="1:3" x14ac:dyDescent="0.25">
      <c r="A170" s="23">
        <v>415.63000000000073</v>
      </c>
      <c r="B170" s="12">
        <v>31.077703950999421</v>
      </c>
    </row>
    <row r="171" spans="1:3" x14ac:dyDescent="0.25">
      <c r="A171" s="23">
        <v>419.31600000000071</v>
      </c>
      <c r="B171" s="12">
        <v>31.320944207596767</v>
      </c>
    </row>
    <row r="172" spans="1:3" x14ac:dyDescent="0.25">
      <c r="A172" s="23">
        <v>423.00200000000069</v>
      </c>
      <c r="B172" s="12">
        <v>31.345471442502458</v>
      </c>
      <c r="C172" s="11">
        <v>4</v>
      </c>
    </row>
    <row r="173" spans="1:3" x14ac:dyDescent="0.25">
      <c r="A173" s="23">
        <v>426.68800000000067</v>
      </c>
      <c r="B173" s="12">
        <v>28.798508595995372</v>
      </c>
    </row>
    <row r="174" spans="1:3" x14ac:dyDescent="0.25">
      <c r="A174" s="23">
        <v>429.85700000000065</v>
      </c>
      <c r="B174" s="12">
        <v>28.825206229899777</v>
      </c>
    </row>
    <row r="175" spans="1:3" x14ac:dyDescent="0.25">
      <c r="A175" s="23">
        <v>433.02600000000064</v>
      </c>
      <c r="B175" s="12">
        <v>28.855684982605453</v>
      </c>
    </row>
    <row r="176" spans="1:3" x14ac:dyDescent="0.25">
      <c r="A176" s="23">
        <v>436.19500000000062</v>
      </c>
      <c r="B176" s="12">
        <v>28.891099315798783</v>
      </c>
    </row>
    <row r="177" spans="1:2" x14ac:dyDescent="0.25">
      <c r="A177" s="23">
        <v>439.3640000000006</v>
      </c>
      <c r="B177" s="12">
        <v>28.9283480278973</v>
      </c>
    </row>
    <row r="178" spans="1:2" x14ac:dyDescent="0.25">
      <c r="A178" s="23">
        <v>442.53300000000058</v>
      </c>
      <c r="B178" s="12">
        <v>28.967966959702608</v>
      </c>
    </row>
    <row r="179" spans="1:2" x14ac:dyDescent="0.25">
      <c r="A179" s="23">
        <v>445.70200000000057</v>
      </c>
      <c r="B179" s="12">
        <v>29.012311193800997</v>
      </c>
    </row>
    <row r="180" spans="1:2" x14ac:dyDescent="0.25">
      <c r="A180" s="23">
        <v>448.87100000000055</v>
      </c>
      <c r="B180" s="12">
        <v>29.056526526299422</v>
      </c>
    </row>
    <row r="181" spans="1:2" x14ac:dyDescent="0.25">
      <c r="A181" s="23">
        <v>452.04000000000053</v>
      </c>
      <c r="B181" s="12">
        <v>29.105318377398362</v>
      </c>
    </row>
    <row r="182" spans="1:2" x14ac:dyDescent="0.25">
      <c r="A182" s="23">
        <v>455.20900000000051</v>
      </c>
      <c r="B182" s="12">
        <v>29.15462611069961</v>
      </c>
    </row>
    <row r="183" spans="1:2" x14ac:dyDescent="0.25">
      <c r="A183" s="23">
        <v>458.3780000000005</v>
      </c>
      <c r="B183" s="12">
        <v>29.207505410799058</v>
      </c>
    </row>
    <row r="184" spans="1:2" x14ac:dyDescent="0.25">
      <c r="A184" s="23">
        <v>461.54700000000048</v>
      </c>
      <c r="B184" s="12">
        <v>29.262009655198199</v>
      </c>
    </row>
    <row r="185" spans="1:2" x14ac:dyDescent="0.25">
      <c r="A185" s="23">
        <v>464.71600000000046</v>
      </c>
      <c r="B185" s="12">
        <v>29.317868768303015</v>
      </c>
    </row>
    <row r="186" spans="1:2" x14ac:dyDescent="0.25">
      <c r="A186" s="23">
        <v>467.88500000000045</v>
      </c>
      <c r="B186" s="12">
        <v>29.376888463601063</v>
      </c>
    </row>
    <row r="187" spans="1:2" x14ac:dyDescent="0.25">
      <c r="A187" s="23">
        <v>471.05400000000043</v>
      </c>
      <c r="B187" s="12">
        <v>29.437976492699818</v>
      </c>
    </row>
    <row r="188" spans="1:2" x14ac:dyDescent="0.25">
      <c r="A188" s="23">
        <v>474.22300000000041</v>
      </c>
      <c r="B188" s="12">
        <v>29.500512681595865</v>
      </c>
    </row>
    <row r="189" spans="1:2" x14ac:dyDescent="0.25">
      <c r="A189" s="23">
        <v>477.39200000000039</v>
      </c>
      <c r="B189" s="12">
        <v>40.612854601000436</v>
      </c>
    </row>
    <row r="190" spans="1:2" x14ac:dyDescent="0.25">
      <c r="A190" s="23">
        <v>482.04700000000037</v>
      </c>
      <c r="B190" s="12">
        <v>30.731979378600954</v>
      </c>
    </row>
    <row r="191" spans="1:2" x14ac:dyDescent="0.25">
      <c r="A191" s="23">
        <v>485.06700000000035</v>
      </c>
      <c r="B191" s="12">
        <v>30.819538296702376</v>
      </c>
    </row>
    <row r="192" spans="1:2" x14ac:dyDescent="0.25">
      <c r="A192" s="23">
        <v>488.08700000000033</v>
      </c>
      <c r="B192" s="12">
        <v>24.837987827799225</v>
      </c>
    </row>
    <row r="193" spans="1:3" x14ac:dyDescent="0.25">
      <c r="A193" s="23">
        <v>490.67700000000031</v>
      </c>
      <c r="B193" s="12">
        <v>29.874203613697318</v>
      </c>
    </row>
    <row r="194" spans="1:3" x14ac:dyDescent="0.25">
      <c r="A194" s="23">
        <v>493.53500000000031</v>
      </c>
      <c r="B194" s="12">
        <v>36.400396190401807</v>
      </c>
    </row>
    <row r="195" spans="1:3" x14ac:dyDescent="0.25">
      <c r="A195" s="23">
        <v>496.31800000000032</v>
      </c>
      <c r="B195" s="12">
        <v>29.603150248804013</v>
      </c>
    </row>
    <row r="196" spans="1:3" x14ac:dyDescent="0.25">
      <c r="A196" s="23">
        <v>498.5810000000003</v>
      </c>
      <c r="B196" s="12">
        <v>22.178761378600029</v>
      </c>
    </row>
    <row r="197" spans="1:3" x14ac:dyDescent="0.25">
      <c r="A197" s="23">
        <v>500.27400000000029</v>
      </c>
      <c r="B197" s="12">
        <v>22.358963821199723</v>
      </c>
    </row>
    <row r="198" spans="1:3" x14ac:dyDescent="0.25">
      <c r="A198" s="23">
        <v>501.96700000000027</v>
      </c>
      <c r="B198" s="12">
        <v>21.602869932496105</v>
      </c>
    </row>
    <row r="199" spans="1:3" x14ac:dyDescent="0.25">
      <c r="A199" s="23">
        <v>503.59200000000027</v>
      </c>
      <c r="B199" s="12">
        <v>21.819159532999038</v>
      </c>
    </row>
    <row r="200" spans="1:3" x14ac:dyDescent="0.25">
      <c r="A200" s="23">
        <v>505.21700000000027</v>
      </c>
      <c r="B200" s="12">
        <v>22.038142645702465</v>
      </c>
    </row>
    <row r="201" spans="1:3" x14ac:dyDescent="0.25">
      <c r="A201" s="26">
        <v>506.84200000000027</v>
      </c>
      <c r="B201" s="12">
        <v>22.256605933602259</v>
      </c>
    </row>
    <row r="202" spans="1:3" x14ac:dyDescent="0.25">
      <c r="A202" s="23">
        <v>508.46700000000027</v>
      </c>
      <c r="B202" s="12">
        <v>22.256605933602259</v>
      </c>
    </row>
    <row r="203" spans="1:3" x14ac:dyDescent="0.25">
      <c r="A203" s="23">
        <v>510</v>
      </c>
      <c r="B203" s="12">
        <v>22.256605933602259</v>
      </c>
      <c r="C203" s="11">
        <v>5.5</v>
      </c>
    </row>
    <row r="204" spans="1:3" x14ac:dyDescent="0.25">
      <c r="A204" s="23">
        <v>515</v>
      </c>
      <c r="B204" s="12"/>
    </row>
    <row r="205" spans="1:3" x14ac:dyDescent="0.25">
      <c r="A205" s="23">
        <v>520</v>
      </c>
      <c r="B205" s="12"/>
    </row>
    <row r="206" spans="1:3" x14ac:dyDescent="0.25">
      <c r="A206" s="23">
        <v>525</v>
      </c>
      <c r="B206" s="12"/>
    </row>
    <row r="207" spans="1:3" x14ac:dyDescent="0.25">
      <c r="A207" s="23">
        <v>530</v>
      </c>
      <c r="B207" s="12"/>
    </row>
    <row r="208" spans="1:3" x14ac:dyDescent="0.25">
      <c r="A208" s="23">
        <v>535</v>
      </c>
      <c r="B208" s="12"/>
    </row>
    <row r="209" spans="1:2" x14ac:dyDescent="0.25">
      <c r="A209" s="23">
        <v>540</v>
      </c>
      <c r="B209" s="12"/>
    </row>
    <row r="210" spans="1:2" x14ac:dyDescent="0.25">
      <c r="A210" s="23">
        <v>545</v>
      </c>
      <c r="B210" s="12"/>
    </row>
    <row r="211" spans="1:2" x14ac:dyDescent="0.25">
      <c r="A211" s="11">
        <v>550</v>
      </c>
      <c r="B211" s="12"/>
    </row>
    <row r="212" spans="1:2" x14ac:dyDescent="0.25">
      <c r="A212" s="11">
        <v>555</v>
      </c>
      <c r="B212" s="12"/>
    </row>
  </sheetData>
  <sheetProtection algorithmName="SHA-512" hashValue="Yig8sxONCYDSx1chrOZN8vQd/BCb1rFshrmwCGEolBZWZw8zGS+M7mJ7us8pxUBRNbCpH+AvgclAw/egtMpcFQ==" saltValue="d32qQXK0QqUMjDGVm4o7Ow==" spinCount="100000" sheet="1" scenarios="1"/>
  <mergeCells count="1">
    <mergeCell ref="F2:H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Q28"/>
  <sheetViews>
    <sheetView workbookViewId="0">
      <selection activeCell="J14" sqref="J14"/>
    </sheetView>
  </sheetViews>
  <sheetFormatPr defaultRowHeight="15" x14ac:dyDescent="0.25"/>
  <cols>
    <col min="1" max="1" width="32.85546875" customWidth="1"/>
    <col min="2" max="2" width="13.7109375" customWidth="1"/>
    <col min="3" max="6" width="14.7109375" bestFit="1" customWidth="1"/>
    <col min="7" max="7" width="9.85546875" customWidth="1"/>
    <col min="8" max="8" width="8" customWidth="1"/>
    <col min="11" max="12" width="11.7109375" bestFit="1" customWidth="1"/>
  </cols>
  <sheetData>
    <row r="1" spans="1:17" ht="21" x14ac:dyDescent="0.35">
      <c r="A1" s="17" t="s">
        <v>103</v>
      </c>
      <c r="H1" s="37"/>
      <c r="J1" s="38"/>
      <c r="K1" s="38"/>
      <c r="L1" s="11"/>
      <c r="M1" s="11"/>
      <c r="N1" s="11"/>
      <c r="O1" s="11"/>
      <c r="P1" s="11"/>
      <c r="Q1" s="11"/>
    </row>
    <row r="2" spans="1:17" x14ac:dyDescent="0.25">
      <c r="A2" s="11"/>
      <c r="B2" s="31"/>
      <c r="C2" s="31"/>
      <c r="D2" s="31" t="s">
        <v>108</v>
      </c>
      <c r="E2" s="31" t="s">
        <v>70</v>
      </c>
      <c r="F2" s="31" t="s">
        <v>109</v>
      </c>
      <c r="G2" s="31"/>
      <c r="H2" s="31"/>
      <c r="I2" s="31"/>
      <c r="J2" s="31"/>
      <c r="K2" s="11"/>
      <c r="L2" s="11"/>
      <c r="M2" s="11"/>
      <c r="N2" s="11"/>
      <c r="O2" s="11"/>
      <c r="P2" s="11"/>
      <c r="Q2" s="11"/>
    </row>
    <row r="3" spans="1:17" x14ac:dyDescent="0.25">
      <c r="A3" s="11"/>
      <c r="B3" s="31" t="s">
        <v>104</v>
      </c>
      <c r="C3" s="31" t="s">
        <v>53</v>
      </c>
      <c r="D3" s="147" t="s">
        <v>57</v>
      </c>
      <c r="E3" s="147"/>
      <c r="F3" s="147"/>
      <c r="G3" s="147" t="s">
        <v>110</v>
      </c>
      <c r="H3" s="147"/>
      <c r="I3" s="147"/>
      <c r="J3" s="147"/>
      <c r="K3" s="11"/>
      <c r="L3" s="11"/>
      <c r="M3" s="11"/>
      <c r="N3" s="11"/>
      <c r="O3" s="11"/>
      <c r="P3" s="11"/>
      <c r="Q3" s="11"/>
    </row>
    <row r="4" spans="1:17" ht="36.75" x14ac:dyDescent="0.25">
      <c r="A4" s="43" t="s">
        <v>46</v>
      </c>
      <c r="B4" s="113" t="s">
        <v>142</v>
      </c>
      <c r="C4" s="65" t="s">
        <v>105</v>
      </c>
      <c r="D4" s="65" t="s">
        <v>105</v>
      </c>
      <c r="E4" s="65" t="s">
        <v>105</v>
      </c>
      <c r="F4" s="65" t="s">
        <v>105</v>
      </c>
      <c r="G4" s="31" t="s">
        <v>106</v>
      </c>
      <c r="H4" s="31" t="s">
        <v>107</v>
      </c>
      <c r="I4" s="29" t="s">
        <v>108</v>
      </c>
      <c r="J4" s="29" t="s">
        <v>109</v>
      </c>
      <c r="K4" s="11"/>
      <c r="L4" s="11"/>
      <c r="M4" s="11"/>
      <c r="N4" s="11"/>
      <c r="O4" s="11"/>
      <c r="P4" s="11"/>
      <c r="Q4" s="11"/>
    </row>
    <row r="5" spans="1:17" x14ac:dyDescent="0.25">
      <c r="A5" s="111" t="s">
        <v>94</v>
      </c>
      <c r="B5" s="111">
        <v>12.54</v>
      </c>
      <c r="C5" s="14">
        <v>39683</v>
      </c>
      <c r="D5" s="14">
        <v>27282</v>
      </c>
      <c r="E5" s="14">
        <v>26582.99</v>
      </c>
      <c r="F5" s="66">
        <v>25883.852999999999</v>
      </c>
      <c r="G5" s="14">
        <f t="shared" ref="G5:G11" si="0">MAX(D5:F5)</f>
        <v>27282</v>
      </c>
      <c r="H5" s="14">
        <f t="shared" ref="H5:H11" si="1">MIN(D5:F5)</f>
        <v>25883.852999999999</v>
      </c>
      <c r="I5" s="14">
        <f t="shared" ref="I5:I11" si="2">G5-E5</f>
        <v>699.0099999999984</v>
      </c>
      <c r="J5" s="14">
        <f t="shared" ref="J5:J11" si="3">E5-H5</f>
        <v>699.13700000000244</v>
      </c>
      <c r="K5" s="11"/>
      <c r="L5" s="11"/>
      <c r="M5" s="11"/>
      <c r="N5" s="11"/>
      <c r="O5" s="11"/>
      <c r="P5" s="11"/>
      <c r="Q5" s="11"/>
    </row>
    <row r="6" spans="1:17" x14ac:dyDescent="0.25">
      <c r="A6" s="111" t="s">
        <v>73</v>
      </c>
      <c r="B6" s="111">
        <v>16.399999999999999</v>
      </c>
      <c r="C6" s="14">
        <v>11582.880545033418</v>
      </c>
      <c r="D6" s="14">
        <v>4967</v>
      </c>
      <c r="E6" s="14">
        <v>4927.4430000000002</v>
      </c>
      <c r="F6" s="66">
        <v>4887.4399999999996</v>
      </c>
      <c r="G6" s="14">
        <f t="shared" si="0"/>
        <v>4967</v>
      </c>
      <c r="H6" s="14">
        <f t="shared" si="1"/>
        <v>4887.4399999999996</v>
      </c>
      <c r="I6" s="14">
        <f t="shared" si="2"/>
        <v>39.556999999999789</v>
      </c>
      <c r="J6" s="14">
        <f t="shared" si="3"/>
        <v>40.003000000000611</v>
      </c>
      <c r="K6" s="11"/>
      <c r="L6" s="11"/>
      <c r="M6" s="11"/>
      <c r="N6" s="11"/>
      <c r="O6" s="11"/>
      <c r="P6" s="11"/>
      <c r="Q6" s="11"/>
    </row>
    <row r="7" spans="1:17" x14ac:dyDescent="0.25">
      <c r="A7" s="111" t="s">
        <v>74</v>
      </c>
      <c r="B7" s="112">
        <v>63.8</v>
      </c>
      <c r="C7" s="14">
        <v>520.95064719109382</v>
      </c>
      <c r="D7" s="14">
        <v>463.93220000000002</v>
      </c>
      <c r="E7" s="14">
        <v>406.15910000000002</v>
      </c>
      <c r="F7" s="66">
        <v>341.07060000000001</v>
      </c>
      <c r="G7" s="14">
        <f t="shared" si="0"/>
        <v>463.93220000000002</v>
      </c>
      <c r="H7" s="14">
        <f t="shared" si="1"/>
        <v>341.07060000000001</v>
      </c>
      <c r="I7" s="14">
        <f t="shared" si="2"/>
        <v>57.773099999999999</v>
      </c>
      <c r="J7" s="14">
        <f t="shared" si="3"/>
        <v>65.08850000000001</v>
      </c>
      <c r="K7" s="11"/>
      <c r="L7" s="11"/>
      <c r="M7" s="11"/>
      <c r="N7" s="11"/>
      <c r="O7" s="11"/>
      <c r="P7" s="11"/>
      <c r="Q7" s="11"/>
    </row>
    <row r="8" spans="1:17" x14ac:dyDescent="0.25">
      <c r="A8" s="111" t="s">
        <v>75</v>
      </c>
      <c r="B8" s="111">
        <v>94.2</v>
      </c>
      <c r="C8" s="14">
        <v>217.80463573163169</v>
      </c>
      <c r="D8" s="14">
        <v>137.06842</v>
      </c>
      <c r="E8" s="14">
        <v>130.66669999999999</v>
      </c>
      <c r="F8" s="66">
        <v>119.9705</v>
      </c>
      <c r="G8" s="14">
        <f t="shared" si="0"/>
        <v>137.06842</v>
      </c>
      <c r="H8" s="14">
        <f t="shared" si="1"/>
        <v>119.9705</v>
      </c>
      <c r="I8" s="14">
        <f t="shared" si="2"/>
        <v>6.4017200000000116</v>
      </c>
      <c r="J8" s="14">
        <f t="shared" si="3"/>
        <v>10.69619999999999</v>
      </c>
      <c r="K8" s="11"/>
      <c r="L8" s="11"/>
      <c r="M8" s="11"/>
      <c r="N8" s="11"/>
      <c r="O8" s="11"/>
      <c r="P8" s="11"/>
      <c r="Q8" s="11"/>
    </row>
    <row r="9" spans="1:17" x14ac:dyDescent="0.25">
      <c r="A9" s="111" t="s">
        <v>76</v>
      </c>
      <c r="B9" s="111">
        <v>132</v>
      </c>
      <c r="C9" s="14">
        <v>103.12039481186366</v>
      </c>
      <c r="D9" s="11">
        <v>77</v>
      </c>
      <c r="E9" s="11">
        <v>67</v>
      </c>
      <c r="F9" s="24">
        <v>57</v>
      </c>
      <c r="G9" s="14">
        <f t="shared" si="0"/>
        <v>77</v>
      </c>
      <c r="H9" s="14">
        <f t="shared" si="1"/>
        <v>57</v>
      </c>
      <c r="I9" s="14">
        <f t="shared" si="2"/>
        <v>10</v>
      </c>
      <c r="J9" s="14">
        <f t="shared" si="3"/>
        <v>10</v>
      </c>
      <c r="K9" s="11"/>
      <c r="L9" s="11"/>
      <c r="M9" s="11"/>
      <c r="N9" s="11"/>
      <c r="O9" s="11"/>
      <c r="P9" s="11"/>
      <c r="Q9" s="11"/>
    </row>
    <row r="10" spans="1:17" x14ac:dyDescent="0.25">
      <c r="A10" s="111" t="s">
        <v>77</v>
      </c>
      <c r="B10" s="111">
        <v>164.1</v>
      </c>
      <c r="C10" s="14">
        <v>63.551925436669137</v>
      </c>
      <c r="D10" s="14">
        <v>51</v>
      </c>
      <c r="E10" s="14">
        <v>50.290460000000003</v>
      </c>
      <c r="F10" s="66">
        <v>46</v>
      </c>
      <c r="G10" s="14">
        <f t="shared" si="0"/>
        <v>51</v>
      </c>
      <c r="H10" s="14">
        <f t="shared" si="1"/>
        <v>46</v>
      </c>
      <c r="I10" s="14">
        <f t="shared" si="2"/>
        <v>0.70953999999999695</v>
      </c>
      <c r="J10" s="14">
        <f t="shared" si="3"/>
        <v>4.290460000000003</v>
      </c>
      <c r="K10" s="11"/>
      <c r="L10" s="11"/>
      <c r="M10" s="11"/>
      <c r="N10" s="11"/>
      <c r="O10" s="11"/>
      <c r="P10" s="11"/>
      <c r="Q10" s="11"/>
    </row>
    <row r="11" spans="1:17" x14ac:dyDescent="0.25">
      <c r="A11" s="111" t="s">
        <v>78</v>
      </c>
      <c r="B11" s="111">
        <v>190.2</v>
      </c>
      <c r="C11" s="14">
        <v>64.08135</v>
      </c>
      <c r="D11" s="14">
        <v>40</v>
      </c>
      <c r="E11" s="14">
        <v>39.125819999999997</v>
      </c>
      <c r="F11" s="66">
        <v>36</v>
      </c>
      <c r="G11" s="14">
        <f t="shared" si="0"/>
        <v>40</v>
      </c>
      <c r="H11" s="14">
        <f t="shared" si="1"/>
        <v>36</v>
      </c>
      <c r="I11" s="14">
        <f t="shared" si="2"/>
        <v>0.87418000000000262</v>
      </c>
      <c r="J11" s="14">
        <f t="shared" si="3"/>
        <v>3.1258199999999974</v>
      </c>
      <c r="K11" s="11"/>
      <c r="L11" s="11"/>
      <c r="M11" s="11"/>
      <c r="N11" s="11"/>
      <c r="O11" s="11"/>
      <c r="P11" s="11"/>
      <c r="Q11" s="11"/>
    </row>
    <row r="12" spans="1:17" x14ac:dyDescent="0.25">
      <c r="A12" s="11"/>
      <c r="B12" s="114" t="s">
        <v>157</v>
      </c>
      <c r="C12" s="11"/>
      <c r="D12" s="11"/>
      <c r="E12" s="11"/>
      <c r="F12" s="41"/>
      <c r="G12" s="11"/>
      <c r="H12" s="11"/>
      <c r="I12" s="11"/>
      <c r="J12" s="11"/>
      <c r="K12" s="11"/>
      <c r="L12" s="11"/>
      <c r="M12" s="11"/>
      <c r="N12" s="11"/>
      <c r="O12" s="11"/>
      <c r="P12" s="11"/>
      <c r="Q12" s="11"/>
    </row>
    <row r="13" spans="1:17" x14ac:dyDescent="0.25">
      <c r="A13" s="11"/>
      <c r="B13" s="11"/>
      <c r="C13" s="11"/>
      <c r="D13" s="11"/>
      <c r="E13" s="11"/>
      <c r="F13" s="41"/>
      <c r="G13" s="11"/>
      <c r="H13" s="11"/>
      <c r="I13" s="11"/>
      <c r="J13" s="11"/>
      <c r="K13" s="11"/>
      <c r="L13" s="11"/>
      <c r="M13" s="11"/>
      <c r="N13" s="11"/>
      <c r="O13" s="11"/>
      <c r="P13" s="11"/>
      <c r="Q13" s="11"/>
    </row>
    <row r="14" spans="1:17" x14ac:dyDescent="0.25">
      <c r="A14" s="11"/>
      <c r="B14" s="11"/>
      <c r="C14" s="11"/>
      <c r="D14" s="11"/>
      <c r="E14" s="11"/>
      <c r="F14" s="41"/>
      <c r="G14" s="11"/>
      <c r="H14" s="11"/>
      <c r="I14" s="11"/>
      <c r="J14" s="11"/>
      <c r="K14" s="11"/>
      <c r="L14" s="11"/>
      <c r="M14" s="11"/>
      <c r="N14" s="11"/>
      <c r="O14" s="11"/>
      <c r="P14" s="11"/>
      <c r="Q14" s="11"/>
    </row>
    <row r="15" spans="1:17" x14ac:dyDescent="0.25">
      <c r="A15" s="11"/>
      <c r="B15" s="11"/>
      <c r="C15" s="11"/>
      <c r="D15" s="11"/>
      <c r="E15" s="11"/>
      <c r="F15" s="41"/>
      <c r="G15" s="11"/>
      <c r="H15" s="11"/>
      <c r="I15" s="11"/>
      <c r="J15" s="11"/>
      <c r="K15" s="11"/>
      <c r="L15" s="11"/>
      <c r="M15" s="11"/>
      <c r="N15" s="11"/>
      <c r="O15" s="11"/>
      <c r="P15" s="11"/>
      <c r="Q15" s="11"/>
    </row>
    <row r="16" spans="1:17" x14ac:dyDescent="0.25">
      <c r="A16" s="11"/>
      <c r="B16" s="11"/>
      <c r="C16" s="11"/>
      <c r="D16" s="11"/>
      <c r="E16" s="11"/>
      <c r="F16" s="41"/>
      <c r="G16" s="11"/>
      <c r="H16" s="11"/>
      <c r="I16" s="11"/>
      <c r="J16" s="11"/>
      <c r="K16" s="11"/>
      <c r="L16" s="11"/>
      <c r="M16" s="11"/>
      <c r="N16" s="11"/>
      <c r="O16" s="11"/>
      <c r="P16" s="11"/>
      <c r="Q16" s="11"/>
    </row>
    <row r="17" spans="1:17" x14ac:dyDescent="0.25">
      <c r="A17" s="11"/>
      <c r="B17" s="11"/>
      <c r="C17" s="11"/>
      <c r="D17" s="11"/>
      <c r="E17" s="11"/>
      <c r="F17" s="41"/>
      <c r="G17" s="11"/>
      <c r="H17" s="11"/>
      <c r="I17" s="11"/>
      <c r="J17" s="11"/>
      <c r="K17" s="11"/>
      <c r="L17" s="11"/>
      <c r="M17" s="11"/>
      <c r="N17" s="11"/>
      <c r="O17" s="11"/>
      <c r="P17" s="11"/>
      <c r="Q17" s="11"/>
    </row>
    <row r="18" spans="1:17" x14ac:dyDescent="0.25">
      <c r="A18" s="11"/>
      <c r="B18" s="11"/>
      <c r="C18" s="11"/>
      <c r="D18" s="11"/>
      <c r="E18" s="11"/>
      <c r="F18" s="41"/>
      <c r="G18" s="11"/>
      <c r="H18" s="11"/>
      <c r="I18" s="11"/>
      <c r="J18" s="11"/>
      <c r="K18" s="11"/>
    </row>
    <row r="19" spans="1:17" x14ac:dyDescent="0.25">
      <c r="F19" s="67"/>
    </row>
    <row r="20" spans="1:17" x14ac:dyDescent="0.25">
      <c r="F20" s="67"/>
    </row>
    <row r="21" spans="1:17" x14ac:dyDescent="0.25">
      <c r="F21" s="67"/>
    </row>
    <row r="22" spans="1:17" x14ac:dyDescent="0.25">
      <c r="F22" s="67"/>
    </row>
    <row r="23" spans="1:17" x14ac:dyDescent="0.25">
      <c r="F23" s="67"/>
    </row>
    <row r="24" spans="1:17" x14ac:dyDescent="0.25">
      <c r="F24" s="67"/>
    </row>
    <row r="25" spans="1:17" x14ac:dyDescent="0.25">
      <c r="F25" s="67"/>
    </row>
    <row r="26" spans="1:17" x14ac:dyDescent="0.25">
      <c r="F26" s="67"/>
    </row>
    <row r="27" spans="1:17" x14ac:dyDescent="0.25">
      <c r="F27" s="67"/>
    </row>
    <row r="28" spans="1:17" x14ac:dyDescent="0.25">
      <c r="F28" s="67"/>
    </row>
  </sheetData>
  <sheetProtection algorithmName="SHA-512" hashValue="8p9qGZgjX419Ea02aMJdl+Z+ezwIlK/QJs3MmY6UpWUZ/+sxMUfEvm32IiK5xDVhEUKc8tdV0wy5gOPrSdFcvA==" saltValue="8g8sAqcWPYwt3R3iE5rH0Q==" spinCount="100000" sheet="1" scenarios="1"/>
  <mergeCells count="2">
    <mergeCell ref="G3:J3"/>
    <mergeCell ref="D3:F3"/>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README</vt:lpstr>
      <vt:lpstr>Mass in Transport</vt:lpstr>
      <vt:lpstr>Particulate Load_KG</vt:lpstr>
      <vt:lpstr>Deposited Mass</vt:lpstr>
      <vt:lpstr>Bed Concentrations</vt:lpstr>
      <vt:lpstr>Water Concentration</vt:lpstr>
      <vt:lpstr>'Particulate Load_KG'!_Toc461570440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Avant, Brian</dc:creator>
  <cp:keywords>Plume Analysis</cp:keywords>
  <cp:lastModifiedBy>K Sullivan</cp:lastModifiedBy>
  <cp:lastPrinted>2016-10-25T16:41:58Z</cp:lastPrinted>
  <dcterms:created xsi:type="dcterms:W3CDTF">2016-08-26T20:43:02Z</dcterms:created>
  <dcterms:modified xsi:type="dcterms:W3CDTF">2017-07-30T20:20:00Z</dcterms:modified>
  <cp:category>Plume Mass</cp:category>
</cp:coreProperties>
</file>