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2" yWindow="120" windowWidth="22176" windowHeight="9588" activeTab="1"/>
  </bookViews>
  <sheets>
    <sheet name="Chart1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BI183" i="1" l="1"/>
  <c r="BI171" i="1"/>
  <c r="BI172" i="1"/>
  <c r="BI173" i="1"/>
  <c r="BI174" i="1"/>
  <c r="BI175" i="1"/>
  <c r="BI176" i="1"/>
  <c r="BI177" i="1"/>
  <c r="BI178" i="1"/>
  <c r="BI179" i="1"/>
  <c r="BI180" i="1"/>
  <c r="BI181" i="1"/>
  <c r="BI182" i="1"/>
  <c r="BI170" i="1"/>
  <c r="BH50" i="1"/>
  <c r="BG50" i="1"/>
  <c r="BH49" i="1"/>
  <c r="BG49" i="1"/>
  <c r="BH48" i="1"/>
  <c r="BG48" i="1"/>
  <c r="BH47" i="1"/>
  <c r="BG47" i="1"/>
  <c r="BH46" i="1"/>
  <c r="BG46" i="1"/>
  <c r="BH45" i="1"/>
  <c r="BG45" i="1"/>
  <c r="BH44" i="1"/>
  <c r="BG44" i="1"/>
  <c r="BH43" i="1"/>
  <c r="BG43" i="1"/>
  <c r="BH42" i="1"/>
  <c r="BG42" i="1"/>
  <c r="BH41" i="1"/>
  <c r="BG41" i="1"/>
  <c r="BH40" i="1"/>
  <c r="BG40" i="1"/>
  <c r="BH39" i="1"/>
  <c r="BG39" i="1"/>
  <c r="BH38" i="1"/>
  <c r="BG38" i="1"/>
  <c r="BH37" i="1"/>
  <c r="BG37" i="1"/>
  <c r="BH36" i="1"/>
  <c r="BG36" i="1"/>
  <c r="BH35" i="1"/>
  <c r="BG35" i="1"/>
  <c r="BH34" i="1"/>
  <c r="BG34" i="1"/>
  <c r="BH33" i="1"/>
  <c r="BG33" i="1"/>
  <c r="BH32" i="1"/>
  <c r="BG32" i="1"/>
  <c r="BH31" i="1"/>
  <c r="BG31" i="1"/>
  <c r="BH30" i="1"/>
  <c r="BG30" i="1"/>
  <c r="BH29" i="1"/>
  <c r="BG29" i="1"/>
  <c r="BH28" i="1"/>
  <c r="BG28" i="1"/>
  <c r="AZ137" i="1"/>
  <c r="AZ141" i="1"/>
  <c r="AZ145" i="1"/>
  <c r="AZ149" i="1"/>
  <c r="AZ153" i="1"/>
  <c r="AZ133" i="1"/>
  <c r="BD109" i="1"/>
  <c r="BE109" i="1" s="1"/>
  <c r="BA109" i="1"/>
  <c r="AY109" i="1"/>
  <c r="BC109" i="1" s="1"/>
  <c r="BD108" i="1"/>
  <c r="BE108" i="1" s="1"/>
  <c r="BA108" i="1"/>
  <c r="AY108" i="1"/>
  <c r="BC108" i="1" s="1"/>
  <c r="BD107" i="1"/>
  <c r="BE107" i="1" s="1"/>
  <c r="BA107" i="1"/>
  <c r="AY107" i="1"/>
  <c r="BC107" i="1" s="1"/>
  <c r="BD106" i="1"/>
  <c r="BE106" i="1" s="1"/>
  <c r="BA106" i="1"/>
  <c r="AY106" i="1"/>
  <c r="BC106" i="1" s="1"/>
  <c r="BD105" i="1"/>
  <c r="BE105" i="1" s="1"/>
  <c r="BA105" i="1"/>
  <c r="AY105" i="1"/>
  <c r="BC105" i="1" s="1"/>
  <c r="BD104" i="1"/>
  <c r="BE104" i="1" s="1"/>
  <c r="BA104" i="1"/>
  <c r="AY104" i="1"/>
  <c r="BC104" i="1" s="1"/>
  <c r="BD103" i="1"/>
  <c r="BE103" i="1" s="1"/>
  <c r="BA103" i="1"/>
  <c r="AY103" i="1"/>
  <c r="BC103" i="1" s="1"/>
  <c r="BD102" i="1"/>
  <c r="BE102" i="1" s="1"/>
  <c r="BA102" i="1"/>
  <c r="AY102" i="1"/>
  <c r="BC102" i="1" s="1"/>
  <c r="BD101" i="1"/>
  <c r="BE101" i="1" s="1"/>
  <c r="BA101" i="1"/>
  <c r="AY101" i="1"/>
  <c r="BC101" i="1" s="1"/>
  <c r="AY183" i="1"/>
  <c r="AY182" i="1"/>
  <c r="AY181" i="1"/>
  <c r="AY180" i="1"/>
  <c r="AY179" i="1"/>
  <c r="AY178" i="1"/>
  <c r="AY177" i="1"/>
  <c r="AY176" i="1"/>
  <c r="AY175" i="1"/>
  <c r="AY174" i="1"/>
  <c r="AY173" i="1"/>
  <c r="AY172" i="1"/>
  <c r="AY171" i="1"/>
  <c r="AY170" i="1"/>
  <c r="AY166" i="1"/>
  <c r="AY165" i="1"/>
  <c r="AY164" i="1"/>
  <c r="AY163" i="1"/>
  <c r="AY162" i="1"/>
  <c r="AY161" i="1"/>
  <c r="AY160" i="1"/>
  <c r="BA156" i="1"/>
  <c r="AY156" i="1"/>
  <c r="AZ156" i="1" s="1"/>
  <c r="BA155" i="1"/>
  <c r="AY155" i="1"/>
  <c r="AZ155" i="1" s="1"/>
  <c r="BA154" i="1"/>
  <c r="AY154" i="1"/>
  <c r="AZ154" i="1" s="1"/>
  <c r="BA153" i="1"/>
  <c r="AY153" i="1"/>
  <c r="BA152" i="1"/>
  <c r="AY152" i="1"/>
  <c r="AZ152" i="1" s="1"/>
  <c r="BA151" i="1"/>
  <c r="AY151" i="1"/>
  <c r="AZ151" i="1" s="1"/>
  <c r="BA150" i="1"/>
  <c r="AY150" i="1"/>
  <c r="AZ150" i="1" s="1"/>
  <c r="BA149" i="1"/>
  <c r="AY149" i="1"/>
  <c r="BA148" i="1"/>
  <c r="AY148" i="1"/>
  <c r="AZ148" i="1" s="1"/>
  <c r="BA147" i="1"/>
  <c r="AY147" i="1"/>
  <c r="AZ147" i="1" s="1"/>
  <c r="BA146" i="1"/>
  <c r="AY146" i="1"/>
  <c r="AZ146" i="1" s="1"/>
  <c r="BA145" i="1"/>
  <c r="AY145" i="1"/>
  <c r="BA144" i="1"/>
  <c r="AY144" i="1"/>
  <c r="AZ144" i="1" s="1"/>
  <c r="BA143" i="1"/>
  <c r="AY143" i="1"/>
  <c r="AZ143" i="1" s="1"/>
  <c r="BA142" i="1"/>
  <c r="AY142" i="1"/>
  <c r="AZ142" i="1" s="1"/>
  <c r="BA141" i="1"/>
  <c r="AY141" i="1"/>
  <c r="BA140" i="1"/>
  <c r="AY140" i="1"/>
  <c r="AZ140" i="1" s="1"/>
  <c r="BA139" i="1"/>
  <c r="AY139" i="1"/>
  <c r="AZ139" i="1" s="1"/>
  <c r="BA138" i="1"/>
  <c r="AY138" i="1"/>
  <c r="AZ138" i="1" s="1"/>
  <c r="BA137" i="1"/>
  <c r="AY137" i="1"/>
  <c r="BA136" i="1"/>
  <c r="AY136" i="1"/>
  <c r="AZ136" i="1" s="1"/>
  <c r="BA135" i="1"/>
  <c r="AY135" i="1"/>
  <c r="AZ135" i="1" s="1"/>
  <c r="BA134" i="1"/>
  <c r="AY134" i="1"/>
  <c r="AZ134" i="1" s="1"/>
  <c r="BA133" i="1"/>
  <c r="AY133" i="1"/>
  <c r="BC129" i="1"/>
  <c r="BD129" i="1" s="1"/>
  <c r="AY129" i="1"/>
  <c r="AZ129" i="1" s="1"/>
  <c r="BC128" i="1"/>
  <c r="BD128" i="1" s="1"/>
  <c r="AY128" i="1"/>
  <c r="AZ128" i="1" s="1"/>
  <c r="BC127" i="1"/>
  <c r="BD127" i="1" s="1"/>
  <c r="AY127" i="1"/>
  <c r="AZ127" i="1" s="1"/>
  <c r="BC126" i="1"/>
  <c r="BD126" i="1" s="1"/>
  <c r="AY126" i="1"/>
  <c r="AZ126" i="1" s="1"/>
  <c r="BC125" i="1"/>
  <c r="BD125" i="1" s="1"/>
  <c r="AY125" i="1"/>
  <c r="AZ125" i="1" s="1"/>
  <c r="BC124" i="1"/>
  <c r="BD124" i="1" s="1"/>
  <c r="AY124" i="1"/>
  <c r="AZ124" i="1" s="1"/>
  <c r="BC123" i="1"/>
  <c r="BD123" i="1" s="1"/>
  <c r="AY123" i="1"/>
  <c r="AZ123" i="1" s="1"/>
  <c r="BC122" i="1"/>
  <c r="BD122" i="1" s="1"/>
  <c r="AY122" i="1"/>
  <c r="AZ122" i="1" s="1"/>
  <c r="BC121" i="1"/>
  <c r="BD121" i="1" s="1"/>
  <c r="AY121" i="1"/>
  <c r="AZ121" i="1" s="1"/>
  <c r="BC120" i="1"/>
  <c r="BD120" i="1" s="1"/>
  <c r="AY120" i="1"/>
  <c r="AZ120" i="1" s="1"/>
  <c r="BC119" i="1"/>
  <c r="BD119" i="1" s="1"/>
  <c r="AY119" i="1"/>
  <c r="AZ119" i="1" s="1"/>
  <c r="BC115" i="1"/>
  <c r="BD115" i="1" s="1"/>
  <c r="AZ115" i="1"/>
  <c r="AY115" i="1"/>
  <c r="BA115" i="1" s="1"/>
  <c r="BC114" i="1"/>
  <c r="BD114" i="1" s="1"/>
  <c r="AZ114" i="1"/>
  <c r="AY114" i="1"/>
  <c r="BA114" i="1" s="1"/>
  <c r="BC113" i="1"/>
  <c r="BD113" i="1" s="1"/>
  <c r="AZ113" i="1"/>
  <c r="AY113" i="1"/>
  <c r="BA113" i="1" s="1"/>
  <c r="BC97" i="1"/>
  <c r="BD97" i="1" s="1"/>
  <c r="BA97" i="1"/>
  <c r="AY97" i="1"/>
  <c r="BB97" i="1" s="1"/>
  <c r="BC96" i="1"/>
  <c r="BD96" i="1" s="1"/>
  <c r="BA96" i="1"/>
  <c r="AY96" i="1"/>
  <c r="BB96" i="1" s="1"/>
  <c r="BC95" i="1"/>
  <c r="BD95" i="1" s="1"/>
  <c r="BB95" i="1"/>
  <c r="BA95" i="1"/>
  <c r="AY95" i="1"/>
  <c r="BC94" i="1"/>
  <c r="BD94" i="1" s="1"/>
  <c r="BA94" i="1"/>
  <c r="AY94" i="1"/>
  <c r="BB94" i="1" s="1"/>
  <c r="BC93" i="1"/>
  <c r="BD93" i="1" s="1"/>
  <c r="BA93" i="1"/>
  <c r="AY93" i="1"/>
  <c r="BB93" i="1" s="1"/>
  <c r="BC92" i="1"/>
  <c r="BD92" i="1" s="1"/>
  <c r="BA92" i="1"/>
  <c r="AY92" i="1"/>
  <c r="BB92" i="1" s="1"/>
  <c r="BC91" i="1"/>
  <c r="BD91" i="1" s="1"/>
  <c r="BA91" i="1"/>
  <c r="AY91" i="1"/>
  <c r="BB91" i="1" s="1"/>
  <c r="BC90" i="1"/>
  <c r="BD90" i="1" s="1"/>
  <c r="BA90" i="1"/>
  <c r="AY90" i="1"/>
  <c r="BB90" i="1" s="1"/>
  <c r="BC89" i="1"/>
  <c r="BD89" i="1" s="1"/>
  <c r="BA89" i="1"/>
  <c r="AY89" i="1"/>
  <c r="BB89" i="1" s="1"/>
  <c r="BC88" i="1"/>
  <c r="BD88" i="1" s="1"/>
  <c r="BA88" i="1"/>
  <c r="AY88" i="1"/>
  <c r="BB88" i="1" s="1"/>
  <c r="BC87" i="1"/>
  <c r="BD87" i="1" s="1"/>
  <c r="BA87" i="1"/>
  <c r="AY87" i="1"/>
  <c r="BB87" i="1" s="1"/>
  <c r="BC86" i="1"/>
  <c r="BD86" i="1" s="1"/>
  <c r="BA86" i="1"/>
  <c r="AY86" i="1"/>
  <c r="BB86" i="1" s="1"/>
  <c r="BC85" i="1"/>
  <c r="BD85" i="1" s="1"/>
  <c r="BA85" i="1"/>
  <c r="AY85" i="1"/>
  <c r="BB85" i="1" s="1"/>
  <c r="BC84" i="1"/>
  <c r="BD84" i="1" s="1"/>
  <c r="BA84" i="1"/>
  <c r="AY84" i="1"/>
  <c r="BB84" i="1" s="1"/>
  <c r="BC83" i="1"/>
  <c r="BD83" i="1" s="1"/>
  <c r="BA83" i="1"/>
  <c r="AY83" i="1"/>
  <c r="BB83" i="1" s="1"/>
  <c r="BC82" i="1"/>
  <c r="BD82" i="1" s="1"/>
  <c r="BA82" i="1"/>
  <c r="AY82" i="1"/>
  <c r="BB82" i="1" s="1"/>
  <c r="AY78" i="1"/>
  <c r="AZ78" i="1" s="1"/>
  <c r="AY77" i="1"/>
  <c r="AZ77" i="1" s="1"/>
  <c r="AY76" i="1"/>
  <c r="AZ76" i="1" s="1"/>
  <c r="AY75" i="1"/>
  <c r="AZ75" i="1" s="1"/>
  <c r="AY74" i="1"/>
  <c r="AZ74" i="1" s="1"/>
  <c r="AY73" i="1"/>
  <c r="AZ73" i="1" s="1"/>
  <c r="AY72" i="1"/>
  <c r="AZ72" i="1" s="1"/>
  <c r="AY71" i="1"/>
  <c r="AZ71" i="1" s="1"/>
  <c r="AY70" i="1"/>
  <c r="AZ70" i="1" s="1"/>
  <c r="AY69" i="1"/>
  <c r="AZ69" i="1" s="1"/>
  <c r="AY68" i="1"/>
  <c r="AZ68" i="1" s="1"/>
  <c r="AY67" i="1"/>
  <c r="AZ67" i="1" s="1"/>
  <c r="AY66" i="1"/>
  <c r="AZ66" i="1" s="1"/>
  <c r="AY65" i="1"/>
  <c r="AZ65" i="1" s="1"/>
  <c r="AY64" i="1"/>
  <c r="AZ64" i="1" s="1"/>
  <c r="AY63" i="1"/>
  <c r="AZ63" i="1" s="1"/>
  <c r="AY62" i="1"/>
  <c r="AZ62" i="1" s="1"/>
  <c r="AY61" i="1"/>
  <c r="AZ61" i="1" s="1"/>
  <c r="AY60" i="1"/>
  <c r="AZ60" i="1" s="1"/>
  <c r="AY59" i="1"/>
  <c r="AZ59" i="1" s="1"/>
  <c r="AY58" i="1"/>
  <c r="AZ58" i="1" s="1"/>
  <c r="AY57" i="1"/>
  <c r="AZ57" i="1" s="1"/>
  <c r="AY56" i="1"/>
  <c r="AZ56" i="1" s="1"/>
  <c r="AY55" i="1"/>
  <c r="AZ55" i="1" s="1"/>
  <c r="AY54" i="1"/>
  <c r="AZ54" i="1" s="1"/>
  <c r="BB50" i="1"/>
  <c r="BA50" i="1"/>
  <c r="AY50" i="1"/>
  <c r="AZ50" i="1" s="1"/>
  <c r="BB49" i="1"/>
  <c r="BA49" i="1"/>
  <c r="AY49" i="1"/>
  <c r="AZ49" i="1" s="1"/>
  <c r="BB48" i="1"/>
  <c r="BA48" i="1"/>
  <c r="AY48" i="1"/>
  <c r="AZ48" i="1" s="1"/>
  <c r="BB47" i="1"/>
  <c r="BA47" i="1"/>
  <c r="AY47" i="1"/>
  <c r="AZ47" i="1" s="1"/>
  <c r="BB46" i="1"/>
  <c r="BA46" i="1"/>
  <c r="AY46" i="1"/>
  <c r="AZ46" i="1" s="1"/>
  <c r="BB45" i="1"/>
  <c r="BA45" i="1"/>
  <c r="AY45" i="1"/>
  <c r="AZ45" i="1" s="1"/>
  <c r="BB44" i="1"/>
  <c r="BA44" i="1"/>
  <c r="AY44" i="1"/>
  <c r="AZ44" i="1" s="1"/>
  <c r="BB43" i="1"/>
  <c r="BA43" i="1"/>
  <c r="AY43" i="1"/>
  <c r="AZ43" i="1" s="1"/>
  <c r="BB42" i="1"/>
  <c r="BA42" i="1"/>
  <c r="AY42" i="1"/>
  <c r="AZ42" i="1" s="1"/>
  <c r="BB41" i="1"/>
  <c r="BA41" i="1"/>
  <c r="AY41" i="1"/>
  <c r="AZ41" i="1" s="1"/>
  <c r="BB40" i="1"/>
  <c r="BA40" i="1"/>
  <c r="AY40" i="1"/>
  <c r="AZ40" i="1" s="1"/>
  <c r="BB39" i="1"/>
  <c r="BA39" i="1"/>
  <c r="AY39" i="1"/>
  <c r="AZ39" i="1" s="1"/>
  <c r="BB38" i="1"/>
  <c r="BA38" i="1"/>
  <c r="AY38" i="1"/>
  <c r="AZ38" i="1" s="1"/>
  <c r="BB37" i="1"/>
  <c r="BA37" i="1"/>
  <c r="AY37" i="1"/>
  <c r="AZ37" i="1" s="1"/>
  <c r="BB36" i="1"/>
  <c r="BA36" i="1"/>
  <c r="AY36" i="1"/>
  <c r="AZ36" i="1" s="1"/>
  <c r="BB35" i="1"/>
  <c r="BA35" i="1"/>
  <c r="AY35" i="1"/>
  <c r="AZ35" i="1" s="1"/>
  <c r="BB34" i="1"/>
  <c r="BA34" i="1"/>
  <c r="AY34" i="1"/>
  <c r="AZ34" i="1" s="1"/>
  <c r="BB33" i="1"/>
  <c r="BA33" i="1"/>
  <c r="AY33" i="1"/>
  <c r="AZ33" i="1" s="1"/>
  <c r="BB32" i="1"/>
  <c r="BA32" i="1"/>
  <c r="AY32" i="1"/>
  <c r="AZ32" i="1" s="1"/>
  <c r="BB31" i="1"/>
  <c r="BA31" i="1"/>
  <c r="AY31" i="1"/>
  <c r="AZ31" i="1" s="1"/>
  <c r="BB30" i="1"/>
  <c r="BA30" i="1"/>
  <c r="AY30" i="1"/>
  <c r="AZ30" i="1" s="1"/>
  <c r="BB29" i="1"/>
  <c r="BA29" i="1"/>
  <c r="AY29" i="1"/>
  <c r="AZ29" i="1" s="1"/>
  <c r="BB28" i="1"/>
  <c r="BA28" i="1"/>
  <c r="AY28" i="1"/>
  <c r="AZ28" i="1" s="1"/>
  <c r="BH24" i="1"/>
  <c r="BH23" i="1"/>
  <c r="BH22" i="1"/>
  <c r="BH21" i="1"/>
  <c r="BH20" i="1"/>
  <c r="BH19" i="1"/>
  <c r="BH18" i="1"/>
  <c r="BH17" i="1"/>
  <c r="BH16" i="1"/>
  <c r="BH15" i="1"/>
  <c r="BH14" i="1"/>
  <c r="BH4" i="1"/>
  <c r="BH5" i="1"/>
  <c r="BH6" i="1"/>
  <c r="BH7" i="1"/>
  <c r="BH8" i="1"/>
  <c r="BH9" i="1"/>
  <c r="BH10" i="1"/>
  <c r="BH3" i="1"/>
  <c r="BG24" i="1"/>
  <c r="BG23" i="1"/>
  <c r="BG22" i="1"/>
  <c r="BG21" i="1"/>
  <c r="BG20" i="1"/>
  <c r="BG19" i="1"/>
  <c r="BG18" i="1"/>
  <c r="BG17" i="1"/>
  <c r="BG16" i="1"/>
  <c r="BG15" i="1"/>
  <c r="BG14" i="1"/>
  <c r="AY24" i="1"/>
  <c r="AZ24" i="1" s="1"/>
  <c r="AY23" i="1"/>
  <c r="AZ23" i="1" s="1"/>
  <c r="AY22" i="1"/>
  <c r="AZ22" i="1" s="1"/>
  <c r="AY21" i="1"/>
  <c r="AZ21" i="1" s="1"/>
  <c r="AY20" i="1"/>
  <c r="AZ20" i="1" s="1"/>
  <c r="AY19" i="1"/>
  <c r="AZ19" i="1" s="1"/>
  <c r="AY18" i="1"/>
  <c r="AZ18" i="1" s="1"/>
  <c r="AY17" i="1"/>
  <c r="AZ17" i="1" s="1"/>
  <c r="AY16" i="1"/>
  <c r="AZ16" i="1" s="1"/>
  <c r="AY15" i="1"/>
  <c r="AZ15" i="1" s="1"/>
  <c r="AY14" i="1"/>
  <c r="AZ14" i="1" s="1"/>
  <c r="BG10" i="1"/>
  <c r="BD10" i="1"/>
  <c r="BC10" i="1"/>
  <c r="BE10" i="1" s="1"/>
  <c r="BA10" i="1"/>
  <c r="BG9" i="1"/>
  <c r="BD9" i="1"/>
  <c r="BC9" i="1"/>
  <c r="BA9" i="1"/>
  <c r="BG8" i="1"/>
  <c r="BD8" i="1"/>
  <c r="BC8" i="1"/>
  <c r="BA8" i="1"/>
  <c r="BG7" i="1"/>
  <c r="BD7" i="1"/>
  <c r="BC7" i="1"/>
  <c r="BA7" i="1"/>
  <c r="BG6" i="1"/>
  <c r="BD6" i="1"/>
  <c r="BC6" i="1"/>
  <c r="BA6" i="1"/>
  <c r="BG5" i="1"/>
  <c r="BD5" i="1"/>
  <c r="BC5" i="1"/>
  <c r="BA5" i="1"/>
  <c r="BG4" i="1"/>
  <c r="BD4" i="1"/>
  <c r="BC4" i="1"/>
  <c r="BA4" i="1"/>
  <c r="BG3" i="1"/>
  <c r="BD3" i="1"/>
  <c r="BC3" i="1"/>
  <c r="BA3" i="1"/>
  <c r="BE4" i="1" l="1"/>
  <c r="BE5" i="1"/>
  <c r="BE6" i="1"/>
  <c r="BE8" i="1"/>
  <c r="BE9" i="1"/>
  <c r="BE3" i="1"/>
  <c r="BE7" i="1"/>
</calcChain>
</file>

<file path=xl/comments1.xml><?xml version="1.0" encoding="utf-8"?>
<comments xmlns="http://schemas.openxmlformats.org/spreadsheetml/2006/main">
  <authors>
    <author>Gogolek</author>
  </authors>
  <commentList>
    <comment ref="AG6" authorId="0">
      <text>
        <r>
          <rPr>
            <b/>
            <sz val="8"/>
            <color indexed="81"/>
            <rFont val="Tahoma"/>
          </rPr>
          <t>Gogolek:</t>
        </r>
        <r>
          <rPr>
            <sz val="8"/>
            <color indexed="81"/>
            <rFont val="Tahoma"/>
          </rPr>
          <t xml:space="preserve">
Carbon loading may be overestimated due to humidity.</t>
        </r>
      </text>
    </comment>
  </commentList>
</comments>
</file>

<file path=xl/sharedStrings.xml><?xml version="1.0" encoding="utf-8"?>
<sst xmlns="http://schemas.openxmlformats.org/spreadsheetml/2006/main" count="1616" uniqueCount="331">
  <si>
    <t>Run Label</t>
  </si>
  <si>
    <t>Date</t>
  </si>
  <si>
    <t>Fuel Type</t>
  </si>
  <si>
    <t>Total Fuel</t>
  </si>
  <si>
    <t>Pipe Diameter</t>
  </si>
  <si>
    <t>Pipe Length</t>
  </si>
  <si>
    <t>Tip Geometry</t>
  </si>
  <si>
    <t>Nominal Wind Speed</t>
  </si>
  <si>
    <t>Ceiling Height</t>
  </si>
  <si>
    <t>Comments</t>
  </si>
  <si>
    <t>P</t>
  </si>
  <si>
    <t>Temp</t>
  </si>
  <si>
    <t>Relative Humidity</t>
  </si>
  <si>
    <t>Measured Air</t>
  </si>
  <si>
    <t>NG</t>
  </si>
  <si>
    <t>Propylene</t>
  </si>
  <si>
    <t>Steam Flow</t>
  </si>
  <si>
    <t>Steam Pressure</t>
  </si>
  <si>
    <t>SFR</t>
  </si>
  <si>
    <t>N2</t>
  </si>
  <si>
    <t>CO2</t>
  </si>
  <si>
    <t>C:H</t>
  </si>
  <si>
    <t>O2</t>
  </si>
  <si>
    <t>CO</t>
  </si>
  <si>
    <t>CH4</t>
  </si>
  <si>
    <t>NMHC</t>
  </si>
  <si>
    <t>Ethylene</t>
  </si>
  <si>
    <t>1-Butene</t>
  </si>
  <si>
    <t>2-butenes</t>
  </si>
  <si>
    <t>1-3 Butadiene</t>
  </si>
  <si>
    <t>carbon</t>
  </si>
  <si>
    <t>C in</t>
  </si>
  <si>
    <t>C out</t>
  </si>
  <si>
    <t>C Balance</t>
  </si>
  <si>
    <t>Efficiency</t>
  </si>
  <si>
    <t>Inefficiency</t>
  </si>
  <si>
    <t>DE %</t>
  </si>
  <si>
    <t>NOx emission, g/MJ</t>
  </si>
  <si>
    <t>CO emission, %</t>
  </si>
  <si>
    <t>Air Speed</t>
  </si>
  <si>
    <t>density</t>
  </si>
  <si>
    <t>viscosity</t>
  </si>
  <si>
    <t>Re air (OD)</t>
  </si>
  <si>
    <t>Velocity</t>
  </si>
  <si>
    <t>LHV m</t>
  </si>
  <si>
    <t>LHV v</t>
  </si>
  <si>
    <t>Power Factor</t>
  </si>
  <si>
    <t>ethylene EF</t>
  </si>
  <si>
    <t>net stack C approx</t>
  </si>
  <si>
    <t>Fuel C</t>
  </si>
  <si>
    <t>CB factor</t>
  </si>
  <si>
    <t>NOx, ppmv</t>
  </si>
  <si>
    <t>in</t>
  </si>
  <si>
    <t>m/s</t>
  </si>
  <si>
    <t>ft</t>
  </si>
  <si>
    <t>kPa</t>
  </si>
  <si>
    <t>C</t>
  </si>
  <si>
    <t>%</t>
  </si>
  <si>
    <t>kg/h</t>
  </si>
  <si>
    <t>ppb</t>
  </si>
  <si>
    <t>kg/m3</t>
  </si>
  <si>
    <t>Ns/m2</t>
  </si>
  <si>
    <t>MJ/kg</t>
  </si>
  <si>
    <t>MJ/m3</t>
  </si>
  <si>
    <t>mg/MJ</t>
  </si>
  <si>
    <t>IFC-060907-01</t>
  </si>
  <si>
    <t>FRR</t>
  </si>
  <si>
    <t>3" FRR pipe 10 kg Propylene with pilots 50 000 kg air</t>
  </si>
  <si>
    <t>IFC-060907-02</t>
  </si>
  <si>
    <t>3" FRR pipe 10 kg Propylene with pilots 35 000 kg air</t>
  </si>
  <si>
    <t>IFC-060907-03</t>
  </si>
  <si>
    <t>3" FRR pipe 10 kg Propylene with pilots 80 000 kg air</t>
  </si>
  <si>
    <t>CHECK</t>
  </si>
  <si>
    <t>IFC-070907-01</t>
  </si>
  <si>
    <t>3" FRR pipe 10 kg Propylene 65 000 kg air with pilots cooling on, carbon loading likely overestimated due to humidity.</t>
  </si>
  <si>
    <t>IFC-070907-02</t>
  </si>
  <si>
    <t xml:space="preserve">3" FRR pipe 10 kg Propylene 95 000 kg air with pilots </t>
  </si>
  <si>
    <t>IFC-110907-01</t>
  </si>
  <si>
    <t xml:space="preserve">3" FRR pipe 30 kg Propylene with pilots 35 000 kg air cooling on </t>
  </si>
  <si>
    <t>IFC-130907-01</t>
  </si>
  <si>
    <t xml:space="preserve">3" FRR pipe 30 kg Propylene with pilots 50 000 kg air cooling on </t>
  </si>
  <si>
    <t>IFC-130907-02</t>
  </si>
  <si>
    <t>3"FRR pipe 30 kg Propylene with pilots 65 000 kg air cooling on</t>
  </si>
  <si>
    <t>Nom Wind Speed</t>
  </si>
  <si>
    <t>sigma</t>
  </si>
  <si>
    <t>Uncertainty</t>
  </si>
  <si>
    <t>mg/m3</t>
  </si>
  <si>
    <t>IFC-200907-01</t>
  </si>
  <si>
    <t>3" FRR pipe 10 kg Ethylene with pilots 35 000 kg air cooling on</t>
  </si>
  <si>
    <t>IFC-200907-01a</t>
  </si>
  <si>
    <t>IFC-200907-02</t>
  </si>
  <si>
    <t>3" FRR pipe 10 kg Ethylene with pilots 95 000 kg air cooling on</t>
  </si>
  <si>
    <t>IFC-200907-02a</t>
  </si>
  <si>
    <t>IFC-200907-03</t>
  </si>
  <si>
    <t>3" FRR pipe 10 kg Ethylene with pilots 65 000 kg air cooling on</t>
  </si>
  <si>
    <t>IFC-200907-03a</t>
  </si>
  <si>
    <t>IFC-250907-01</t>
  </si>
  <si>
    <t>3" FRR pipe 30 kg Ethylene with pilots 35 000 kg air cooling on - DE okay, Inefficiency includes solid carbon, that's why it looks high.</t>
  </si>
  <si>
    <t>IFC-270907-01</t>
  </si>
  <si>
    <t>3" FRR pipe 30 kg Ethylene with pilots 65 000 kg air cooling on</t>
  </si>
  <si>
    <t>IFC-270907-02</t>
  </si>
  <si>
    <t>3" FRR pipe 30 kg Ethylene with pilots 95 000 kg air cooling on</t>
  </si>
  <si>
    <t>NOx, lb/MMBTU</t>
  </si>
  <si>
    <t>Propane</t>
  </si>
  <si>
    <t>Steam Vol Fr</t>
  </si>
  <si>
    <t>1-butene EF</t>
  </si>
  <si>
    <t>Pilots On/Off</t>
  </si>
  <si>
    <t>Number of pilots on</t>
  </si>
  <si>
    <t>IFC-301007-01</t>
  </si>
  <si>
    <t>3" FRR pipe 30 kg Propylene 15 kg steam pilots on 35 000 kg air cooling on</t>
  </si>
  <si>
    <t>Not filmed</t>
  </si>
  <si>
    <t>IFC-301007-01a</t>
  </si>
  <si>
    <t>IFC-301007-02</t>
  </si>
  <si>
    <t>3" FRR pipe 30 kg Propylene 15 kg steam pilots on 65 000 kg air cooling on</t>
  </si>
  <si>
    <t>IFC-301007-02a</t>
  </si>
  <si>
    <t>IFC-301007-03</t>
  </si>
  <si>
    <t>3" FRR pipe 30 kg Propylene 15 kg steam pilots on 95 000 kg air cooling on</t>
  </si>
  <si>
    <t>IFC-180308-01</t>
  </si>
  <si>
    <t>3" FRR pipe 10 kg Propylene 5 kg steam pilots on 35 000 kg air</t>
  </si>
  <si>
    <t>IFC-180308-01a</t>
  </si>
  <si>
    <t>IFC-180308-02</t>
  </si>
  <si>
    <t>3" FRR pipe 10 kg Propylene 5 kg steam pilots on 65 000 kg air</t>
  </si>
  <si>
    <t>Hard to tell</t>
  </si>
  <si>
    <t>IFC-180308-02a</t>
  </si>
  <si>
    <t>IFC-190308-01</t>
  </si>
  <si>
    <t>3" FRR pipe 10 kg Propylene pilots on 5 kg steam  95000 kg air</t>
  </si>
  <si>
    <t>IFC-190308-01a</t>
  </si>
  <si>
    <t>IFC-190308-02</t>
  </si>
  <si>
    <t>3" FRR pipe 10 kg Propylene pilots on 10 kg steam  95000 kg air</t>
  </si>
  <si>
    <t>IFC-190308-02a</t>
  </si>
  <si>
    <t>IFC-190308-03</t>
  </si>
  <si>
    <t>3" FRR pipe 10 kg Propylene pilots on 10 kg steam  65000 kg air</t>
  </si>
  <si>
    <t>IFC-250308-01</t>
  </si>
  <si>
    <t xml:space="preserve">3" FRR pipe 10 kg Propylene with pilots 65 000 kg air 10 kg steam </t>
  </si>
  <si>
    <t>IFC-250308-01a</t>
  </si>
  <si>
    <t>IFC-250308-02</t>
  </si>
  <si>
    <t xml:space="preserve">3" FRR pipe 10 kg Propylene with pilots 35 000 kg air 10 kg steam </t>
  </si>
  <si>
    <t>IFC-250308-02a</t>
  </si>
  <si>
    <t>IFC 110908-01</t>
  </si>
  <si>
    <t>3" FRR pipe 10 kg Propylene 10 kg steam 95 000 kg air ( single nozzle in place)</t>
  </si>
  <si>
    <t>IFC 110908-02</t>
  </si>
  <si>
    <t>3" FRR pipe 20 kg Propylene 20 kg steam 95 000 kg air ( single nozzle in place)</t>
  </si>
  <si>
    <t>IFC 110908-03</t>
  </si>
  <si>
    <t>3" FRR pipe 20 kg Propylene 20 kg steam 65 000 kg air ( single nozzle in place)</t>
  </si>
  <si>
    <t>IFC 110908-04</t>
  </si>
  <si>
    <t>3" FRR pipe  10 kg Propylene 10 kg steam 35 000 kg air ( single nozzle in place)</t>
  </si>
  <si>
    <t>Pilots on/off</t>
  </si>
  <si>
    <t># of Pilots</t>
  </si>
  <si>
    <t>IFC-140208-01</t>
  </si>
  <si>
    <t>3"FRR 10 kg Ethylene 15 kg steam pilots on 65 000 kg air</t>
  </si>
  <si>
    <t>IFC-140208-02</t>
  </si>
  <si>
    <t>3" FRR pipe 10 kg Ethylene 5 kg steam 35 000 kg air pilots on</t>
  </si>
  <si>
    <t>IFC-140208-03</t>
  </si>
  <si>
    <t>3" FRR pipe 10 kg Ethylene 5 kg steam 65 000 kg air pilots on</t>
  </si>
  <si>
    <t>IFC-140208-03a</t>
  </si>
  <si>
    <t>IFC-150208-01</t>
  </si>
  <si>
    <t>3" FRR pipe 10 kg Ethylene 5 kg steam pilots on 95 000kg air</t>
  </si>
  <si>
    <t>weak/not lit</t>
  </si>
  <si>
    <t>IFC-150208-01a</t>
  </si>
  <si>
    <t>IFC-150208-02</t>
  </si>
  <si>
    <t>3" FRR pipe 10 kg Ethylene 10 kg steam pilots on 95 000kg air</t>
  </si>
  <si>
    <t>IFC-180208-02</t>
  </si>
  <si>
    <t>3" FRR pipe 10 kg Ethylene 10 kg steam pilots on 65 000kg air</t>
  </si>
  <si>
    <t>IFC-250208-02</t>
  </si>
  <si>
    <t>3" FRR pipe 10 kg Ethylene 10 kg steam 65 000 kg air pilots on</t>
  </si>
  <si>
    <t>IFC-250208-03</t>
  </si>
  <si>
    <t>3" FRR pipe 10 kg Ethylene 20 kg steam 35 000 kg air pilots on</t>
  </si>
  <si>
    <t>IFC-250208-03a</t>
  </si>
  <si>
    <t>IFC-250208-04</t>
  </si>
  <si>
    <t>3" FRR pipe 10 kg Ethylene 20 kg steam 65 000 kg air pilots on</t>
  </si>
  <si>
    <t>IFC-250208-04a</t>
  </si>
  <si>
    <t>IFC-260208-01</t>
  </si>
  <si>
    <t>3" FRR pipe 10 kg Ethylene 20 kg steam 95 000 kg air pilots on</t>
  </si>
  <si>
    <t>IFC-260208-02</t>
  </si>
  <si>
    <t>3" FRR pipe 10 kg Ethylene 30 kg steam 35 000 kg air pilots on</t>
  </si>
  <si>
    <t>IFC-270208-01</t>
  </si>
  <si>
    <t>3" FRR pipe 10 kg Ethylene 30 kg steam 65 000 kg air pilots on, possible problem with GC trap</t>
  </si>
  <si>
    <t>IFC-270208-01a</t>
  </si>
  <si>
    <t>IFC-270208-02</t>
  </si>
  <si>
    <t>3" FRR pipe 10 kg Ethylene 30 kg steam 95 000 kg air pilots on, possible problem with GC trap</t>
  </si>
  <si>
    <t>IFC-270208-02a</t>
  </si>
  <si>
    <t>IFC-140308-01</t>
  </si>
  <si>
    <t>3" FRR pipe 30 kg Ethylene 15 kg steam pilots on 35 000 kg air cooling on</t>
  </si>
  <si>
    <t>IFC 310708-01</t>
  </si>
  <si>
    <t>3"  FRR pipe 10 kg Ethylene 35 000 kg air 5 kg steam pilots on</t>
  </si>
  <si>
    <t>IFC 310708-02</t>
  </si>
  <si>
    <t>3"  FRR pipe 10 kg Ethylene 95 000 kg air 5 kg steam pilots on</t>
  </si>
  <si>
    <t>IFC 310708-03</t>
  </si>
  <si>
    <t>3"  FRR pipe 10 kg Ethylene 95 000 kg air 10 kg steam pilots on</t>
  </si>
  <si>
    <t>IFC 310708-04</t>
  </si>
  <si>
    <t>3"  FRR pipe 10 kg Ethylene 35 000 kg air 10 kg steam pilots on</t>
  </si>
  <si>
    <t>Vol Fr Inert</t>
  </si>
  <si>
    <t>RVFI</t>
  </si>
  <si>
    <t>IFC-140108-01</t>
  </si>
  <si>
    <t>3"FRR pipe 10 kg NG 26 kg CO2 25 000 kg air</t>
  </si>
  <si>
    <t>IFC-140108-02</t>
  </si>
  <si>
    <t>3"FRR pipe 10 kg NG 39 kg CO2 25 000 kg air</t>
  </si>
  <si>
    <t>IFC-140108-03</t>
  </si>
  <si>
    <t>3"FRR pipe 10 kg NG 50 kg CO2 25 000 kg air</t>
  </si>
  <si>
    <t>IFC-140108-04</t>
  </si>
  <si>
    <t>3"FRR pipe 10 kg NG 55 kg CO2 25 000 kg air</t>
  </si>
  <si>
    <t>IFC-280108-01</t>
  </si>
  <si>
    <t>3" FRR pipe 10 kg NG 25.9 CO2 25 000 kg air</t>
  </si>
  <si>
    <t>IFC-280108-02</t>
  </si>
  <si>
    <t>3" FRR pipe 10 kg NG 38.8 CO2 25 000 kg air</t>
  </si>
  <si>
    <t>IFC-280108-03</t>
  </si>
  <si>
    <t>3" FRR pipe 10 kg NG 60.4 CO2 25 000 kg air</t>
  </si>
  <si>
    <t>IFC 150708  01</t>
  </si>
  <si>
    <t>NG/CO2</t>
  </si>
  <si>
    <t>3" FRR pipe 10 kg NG 27.5 kg CO2 35 000 kg air</t>
  </si>
  <si>
    <t>IFC 150708  02</t>
  </si>
  <si>
    <t>3" FRR pipe 10 kg NG 27.5 kg CO2 65 000 kg air</t>
  </si>
  <si>
    <t>IFC 150708  03</t>
  </si>
  <si>
    <t>3" FRR pipe 10 kg NG 27.5 kg CO2 95 000 kg air</t>
  </si>
  <si>
    <t>IFC 160708  01</t>
  </si>
  <si>
    <t>3" FRR pipe 30 kg NG 82.5 kg CO2 pilots on cooling on</t>
  </si>
  <si>
    <t>IFC 160708  02</t>
  </si>
  <si>
    <t>3" FRR pipe 30 kg NG 82.5 kg CO2 pilots on 65 000 kg air cooling on</t>
  </si>
  <si>
    <t>IFC 160708  03</t>
  </si>
  <si>
    <t>3" FRR pipe 30 kg NG 82.5 kg CO2 pilots on 95 000 kg air cooling on</t>
  </si>
  <si>
    <t>IFC 220708  01</t>
  </si>
  <si>
    <t>IFC 220708  02</t>
  </si>
  <si>
    <t>3" FRR pipe 10 kg NG 27.5 kg CO2 65 000 kg air pilots on</t>
  </si>
  <si>
    <t>IFC 220708  03</t>
  </si>
  <si>
    <t>3" FRR pipe 10 kg NG 27.5 kg CO2 95 000 kg air pilots on</t>
  </si>
  <si>
    <t>BTU/ft3</t>
  </si>
  <si>
    <t>IFC-180108-01</t>
  </si>
  <si>
    <t>3" FRR pipe 10 kg Propylene 10.5 kg CO2 25 000 kg air</t>
  </si>
  <si>
    <t>IFC-180108-01a</t>
  </si>
  <si>
    <t>IFC-180108-02</t>
  </si>
  <si>
    <t>3" FRR pipe 10 kg Propylene 41.9 kg CO2 25 000 kg air</t>
  </si>
  <si>
    <t># pilots</t>
  </si>
  <si>
    <t>IFC-290108-01</t>
  </si>
  <si>
    <t>3" FRR pipe 10 kg Ethylene 15.7 kg CO2 25 000 kg air cooling on</t>
  </si>
  <si>
    <t>IFC-290108-02</t>
  </si>
  <si>
    <t>IFC-300108-01</t>
  </si>
  <si>
    <t>3" FRR pipe 10 kg Ethylene 36.7 kg CO2 25 000 kg air cooling on</t>
  </si>
  <si>
    <t>IFC-300108-02</t>
  </si>
  <si>
    <t xml:space="preserve">3" FRR pipe 10 kg Ethylene 62.9 kg CO2 25 000 kg air </t>
  </si>
  <si>
    <t>IFC 240708-01</t>
  </si>
  <si>
    <t>3" FRR pipe 10 ktg Ethylene 40 kg CO2 25 000 kg air pilots on cooling on</t>
  </si>
  <si>
    <t>IFC 240708-02</t>
  </si>
  <si>
    <t>3" FRR pipe 10 ktg Ethylene 50 kg CO2 25 000 kg air pilots on cooling on</t>
  </si>
  <si>
    <t>IFC 240708-03</t>
  </si>
  <si>
    <t>3" FRR pipe 10 ktg Ethylene 60 kg CO2 25 000 kg air pilots on cooling on</t>
  </si>
  <si>
    <t>IFC 240708-04</t>
  </si>
  <si>
    <t>3" FRR pipe 10 ktg Ethylene 80 kg CO2 25 000 kg air pilots on cooling on</t>
  </si>
  <si>
    <t>Steam Vol Fraction</t>
  </si>
  <si>
    <t>IFC-200208-03</t>
  </si>
  <si>
    <t>3" FRR pipe 10 kg Natural gas 10 kg steam pilots on 35 000 kg air</t>
  </si>
  <si>
    <t>IFC 030608-01</t>
  </si>
  <si>
    <t>3" FRR pipe 3-5kg  steam 7 kg NG pilots on 35 000 kg air</t>
  </si>
  <si>
    <t>IFC-110308-03</t>
  </si>
  <si>
    <t>3" FRR pipe 30 kg NG 15 kg steam 35 000 kg air pilots on</t>
  </si>
  <si>
    <t>IFC-110308-01</t>
  </si>
  <si>
    <t>3" FRR pipe 20 kg NG 20 kg steam 35 000 kg air</t>
  </si>
  <si>
    <t>IFC-050208-01</t>
  </si>
  <si>
    <t>3" FRR pipe 15 kg NG 1-4 kg steam pilots on 35 000 kg air cooling on</t>
  </si>
  <si>
    <t>IFC-100308-02</t>
  </si>
  <si>
    <t>3" FRR pipe 10 kg NG 20 kg steam pilots on 35 000 kg air</t>
  </si>
  <si>
    <t>IFC-100308-03</t>
  </si>
  <si>
    <t>3" FRR pipe 20 kg NG 10 kg steam pilots on 35 000 kg air</t>
  </si>
  <si>
    <t>IFC-070208-01</t>
  </si>
  <si>
    <t>3" FRR 8 kg NG 1-3 kg steam pilots on 35000kg air</t>
  </si>
  <si>
    <t>IFC-070208-02</t>
  </si>
  <si>
    <t>IFC-050208-02</t>
  </si>
  <si>
    <t>3" FRR pipe 12 kg NG 1-4 kg steam pilots on 35 000 kg air cooling on</t>
  </si>
  <si>
    <t>IFC-100308-01</t>
  </si>
  <si>
    <t>IFC-050208-03</t>
  </si>
  <si>
    <t>3" FRR pipe 8 kg NG 1-4 kg steam pilots on 35 000 kg air cooling on</t>
  </si>
  <si>
    <t>IFC-190208-01</t>
  </si>
  <si>
    <t>3" FRR 10 kg NG 5 kg steam pilots on 35 000 kg air</t>
  </si>
  <si>
    <t>IFC-190208-02</t>
  </si>
  <si>
    <t>3" FRR 10 kg NG 5 kg steam pilots on 65 000 kg air</t>
  </si>
  <si>
    <t>IFC-110308-04</t>
  </si>
  <si>
    <t>3" FRR pipe 30 kg NG 15 kg steam 65 000 kg air pilots on</t>
  </si>
  <si>
    <t>IFC-200208-04</t>
  </si>
  <si>
    <t>3" FRR pipe 10 kg Natural gas 10 kg steam pilots on 65 000 kg air</t>
  </si>
  <si>
    <t>IFC 030608-02</t>
  </si>
  <si>
    <t>3" FRR pipe 3-5kg  steam 7 kg NG pilots on 65 000 kg air</t>
  </si>
  <si>
    <t>IFC 040608-02</t>
  </si>
  <si>
    <t>3" FRR pipe 30 kg steam 30 kg NG pilots on 65 000 kg air</t>
  </si>
  <si>
    <t>IFC-070208-03</t>
  </si>
  <si>
    <t>3" FRR 8 kg NG 1-3 kg steam pilots on 95 000 kg air</t>
  </si>
  <si>
    <t>IFC-190208-03</t>
  </si>
  <si>
    <t>3" FRR 10 kg NG 5 kg steam pilots on 95 000 kg air</t>
  </si>
  <si>
    <t>IFC 040608-01</t>
  </si>
  <si>
    <t>3" FRR pipe 3-5 kg steam 7 kg NG pilots on 95 000 kg air, large nozzles</t>
  </si>
  <si>
    <t>IFC-250208-01</t>
  </si>
  <si>
    <t>3" FRR pipe 10 kg NG 10 kg steam 95 000 kg air pilots on, large nozzle</t>
  </si>
  <si>
    <t>IFC-100308-04</t>
  </si>
  <si>
    <t>3" FRR pipe 20 kg NG 10 kg steam pilots on 95 000 kg air, large nozzles</t>
  </si>
  <si>
    <t>IFC-110308-05</t>
  </si>
  <si>
    <t>3" FRR pipe 30 kg NG 15 kg steam 95 000 kg air pilots on, large nozzles</t>
  </si>
  <si>
    <t>BTU/scf</t>
  </si>
  <si>
    <t>IFC-280807-02</t>
  </si>
  <si>
    <t>N2 dilution</t>
  </si>
  <si>
    <t>3" FRR pipe 10 kg NG 100 kg N2 24 000 kg air cooling on</t>
  </si>
  <si>
    <t>IFC-280807-03</t>
  </si>
  <si>
    <t>3" FRR pipe 10 kg NG 135 kg N2 24 000 kg air cooling on</t>
  </si>
  <si>
    <t>IFC-050907-02</t>
  </si>
  <si>
    <t>3" FRR pipe 10 kg NG with pilots 20 000 kg air 130 kg N2 cooling on</t>
  </si>
  <si>
    <t>IFC-121007-02</t>
  </si>
  <si>
    <t>3" FRR pipe 10 kg NG 40 kg N2 25 000 kg air pilots on cooling on</t>
  </si>
  <si>
    <t>IFC-121007-03</t>
  </si>
  <si>
    <t xml:space="preserve">3" FRR pipe 10 kg NG 70 kg N2 25 000 kg air pilots on </t>
  </si>
  <si>
    <t>IFC-121007-04</t>
  </si>
  <si>
    <t xml:space="preserve">3" FRR pipe 10 kg NG 100 kg N2 25 000 kg air pilots on </t>
  </si>
  <si>
    <t>IFC-121007-05</t>
  </si>
  <si>
    <t>IFC-170907-01</t>
  </si>
  <si>
    <t>3" FRR pipe 10.6 kg Ethylene with pilots 70 kg N2 20 000 kg air cooling on</t>
  </si>
  <si>
    <t>IFC-170907-02</t>
  </si>
  <si>
    <t>3" FRR pipe 10.6 kg Ethylene with pilots 99.2 kg N2 20 000 kg air cooling on</t>
  </si>
  <si>
    <t>IFC-170907-03</t>
  </si>
  <si>
    <t>3" FRR pipe 10.6 kg Ethylene with pilots 135 kg N2 20 000 kg air cooling on</t>
  </si>
  <si>
    <t>IFC-101007-01</t>
  </si>
  <si>
    <t>3" FRR pipe 10 kg Ethylene 24 000 kg air 40 kg N2 pilots on</t>
  </si>
  <si>
    <t>IFC-101007-02</t>
  </si>
  <si>
    <t>IFC-101007-03</t>
  </si>
  <si>
    <t>3" FRR pipe 10 kg Ethylene 24 000 kg air 70 kg N2 pilots on</t>
  </si>
  <si>
    <t>IFC-121007-01</t>
  </si>
  <si>
    <t>3" FRR pipe 10 kg Ethylene 135 kg N2 25 000 kg air pilots on cooling on</t>
  </si>
  <si>
    <t>IFC-310108-01</t>
  </si>
  <si>
    <t>3" FRR pipe 10 kg Propane 10 kg CO2 25 000 kg air cooling on</t>
  </si>
  <si>
    <t>IFC-310108-02</t>
  </si>
  <si>
    <t>3" FRR pipe 10 kg Propane 15 kg CO2 25 000 kg air cooling on</t>
  </si>
  <si>
    <t>IFC-310108-03</t>
  </si>
  <si>
    <t>3" FRR pipe 10 kg Propane 23.3 kg CO2 25 000 kg air cooling on</t>
  </si>
  <si>
    <t>IFC-010208-01</t>
  </si>
  <si>
    <t>IFC 230708 01</t>
  </si>
  <si>
    <t>3" FRR pipe 10 kg Propane 25 000 kg air 50 kg CO2 pilots on cooling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</si>
</sst>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dd\-mmm\-yy"/>
    <numFmt numFmtId="166" formatCode="0.0"/>
  </numFmts>
  <fonts count="4" x14ac:knownFonts="1">
    <font>
      <sz val="11"/>
      <color theme="1"/>
      <name val="Calibri"/>
      <family val="2"/>
      <scheme val="minor"/>
    </font>
    <font>
      <sz val="9"/>
      <name val="Geneva"/>
      <family val="2"/>
    </font>
    <font>
      <b/>
      <sz val="8"/>
      <color indexed="81"/>
      <name val="Tahoma"/>
    </font>
    <font>
      <sz val="8"/>
      <color indexed="81"/>
      <name val="Tahom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center" wrapText="1"/>
    </xf>
    <xf numFmtId="15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4" fontId="0" fillId="0" borderId="0" xfId="0" applyNumberFormat="1"/>
    <xf numFmtId="0" fontId="0" fillId="0" borderId="0" xfId="0" applyFill="1"/>
    <xf numFmtId="2" fontId="0" fillId="0" borderId="0" xfId="0" applyNumberFormat="1"/>
    <xf numFmtId="164" fontId="0" fillId="0" borderId="0" xfId="0" applyNumberFormat="1" applyFill="1"/>
    <xf numFmtId="2" fontId="0" fillId="0" borderId="0" xfId="0" applyNumberFormat="1" applyFill="1"/>
    <xf numFmtId="15" fontId="0" fillId="0" borderId="0" xfId="0" applyNumberFormat="1"/>
    <xf numFmtId="0" fontId="0" fillId="0" borderId="0" xfId="0" applyNumberFormat="1" applyAlignment="1">
      <alignment horizontal="center" wrapText="1"/>
    </xf>
    <xf numFmtId="15" fontId="0" fillId="0" borderId="0" xfId="0" applyNumberFormat="1" applyFill="1"/>
    <xf numFmtId="0" fontId="0" fillId="0" borderId="0" xfId="0" applyNumberFormat="1" applyFill="1" applyAlignment="1">
      <alignment horizontal="center"/>
    </xf>
    <xf numFmtId="0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1" fontId="0" fillId="0" borderId="0" xfId="0" applyNumberFormat="1" applyFill="1"/>
    <xf numFmtId="0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5" fontId="0" fillId="0" borderId="0" xfId="0" applyNumberFormat="1" applyFont="1" applyFill="1"/>
    <xf numFmtId="164" fontId="0" fillId="0" borderId="0" xfId="0" applyNumberFormat="1" applyFont="1" applyFill="1"/>
    <xf numFmtId="0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center" wrapText="1"/>
    </xf>
    <xf numFmtId="165" fontId="0" fillId="0" borderId="0" xfId="0" applyNumberFormat="1" applyFill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right"/>
    </xf>
    <xf numFmtId="166" fontId="0" fillId="0" borderId="0" xfId="0" applyNumberFormat="1"/>
    <xf numFmtId="1" fontId="0" fillId="0" borderId="0" xfId="0" applyNumberFormat="1"/>
    <xf numFmtId="166" fontId="0" fillId="0" borderId="0" xfId="0" applyNumberFormat="1" applyFill="1"/>
    <xf numFmtId="0" fontId="0" fillId="0" borderId="0" xfId="0" applyFill="1" applyAlignment="1">
      <alignment horizontal="left"/>
    </xf>
    <xf numFmtId="166" fontId="0" fillId="0" borderId="0" xfId="0" applyNumberFormat="1" applyFill="1" applyAlignment="1">
      <alignment horizontal="right"/>
    </xf>
    <xf numFmtId="165" fontId="0" fillId="0" borderId="0" xfId="0" applyNumberFormat="1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946577658249412E-2"/>
          <c:y val="1.4359312659459259E-2"/>
          <c:w val="0.76460140164049228"/>
          <c:h val="0.92690635149894685"/>
        </c:manualLayout>
      </c:layout>
      <c:scatterChart>
        <c:scatterStyle val="lineMarker"/>
        <c:varyColors val="0"/>
        <c:ser>
          <c:idx val="1"/>
          <c:order val="0"/>
          <c:tx>
            <c:v>Ethylene No Steam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50"/>
                </a:solidFill>
              </a:ln>
            </c:spPr>
          </c:marker>
          <c:xVal>
            <c:numRef>
              <c:f>Sheet1!$AL$14:$AL$24</c:f>
              <c:numCache>
                <c:formatCode>General</c:formatCode>
                <c:ptCount val="11"/>
                <c:pt idx="0">
                  <c:v>0.85363625033575374</c:v>
                </c:pt>
                <c:pt idx="1">
                  <c:v>0.92545685867143845</c:v>
                </c:pt>
                <c:pt idx="2">
                  <c:v>2.4687585276505928</c:v>
                </c:pt>
                <c:pt idx="3">
                  <c:v>2.2887719484997717</c:v>
                </c:pt>
                <c:pt idx="4">
                  <c:v>1.0758142419941805</c:v>
                </c:pt>
                <c:pt idx="5">
                  <c:v>1.1013365727404505</c:v>
                </c:pt>
                <c:pt idx="6">
                  <c:v>6.3938857863800393</c:v>
                </c:pt>
                <c:pt idx="7">
                  <c:v>2.7002277673970525</c:v>
                </c:pt>
                <c:pt idx="8">
                  <c:v>2.7465867080852746</c:v>
                </c:pt>
                <c:pt idx="9">
                  <c:v>3.7456652063106759</c:v>
                </c:pt>
                <c:pt idx="10">
                  <c:v>3.7473360907666233</c:v>
                </c:pt>
              </c:numCache>
            </c:numRef>
          </c:xVal>
          <c:yVal>
            <c:numRef>
              <c:f>Sheet1!$AN$14:$AN$24</c:f>
              <c:numCache>
                <c:formatCode>General</c:formatCode>
                <c:ptCount val="11"/>
                <c:pt idx="0">
                  <c:v>9.0851306830211035E-3</c:v>
                </c:pt>
                <c:pt idx="1">
                  <c:v>9.0851316103206757E-3</c:v>
                </c:pt>
                <c:pt idx="2">
                  <c:v>3.3902964130391205E-2</c:v>
                </c:pt>
                <c:pt idx="3">
                  <c:v>3.3902959991604739E-2</c:v>
                </c:pt>
                <c:pt idx="4">
                  <c:v>2.2733909838960464E-2</c:v>
                </c:pt>
                <c:pt idx="5">
                  <c:v>2.2733910344325883E-2</c:v>
                </c:pt>
                <c:pt idx="6">
                  <c:v>1.4819318739244235E-2</c:v>
                </c:pt>
                <c:pt idx="7">
                  <c:v>1.6452424567006078E-2</c:v>
                </c:pt>
                <c:pt idx="8">
                  <c:v>1.6452426896271986E-2</c:v>
                </c:pt>
                <c:pt idx="9">
                  <c:v>2.6662627227422801E-2</c:v>
                </c:pt>
                <c:pt idx="10">
                  <c:v>2.66626273260905E-2</c:v>
                </c:pt>
              </c:numCache>
            </c:numRef>
          </c:yVal>
          <c:smooth val="0"/>
        </c:ser>
        <c:ser>
          <c:idx val="0"/>
          <c:order val="1"/>
          <c:tx>
            <c:v>Propylene No Steam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Sheet1!$AL$3:$AL$10</c:f>
              <c:numCache>
                <c:formatCode>General</c:formatCode>
                <c:ptCount val="8"/>
                <c:pt idx="0">
                  <c:v>8.4172053647690177</c:v>
                </c:pt>
                <c:pt idx="1">
                  <c:v>3.7529039905436719</c:v>
                </c:pt>
                <c:pt idx="2">
                  <c:v>3.5620009291465919</c:v>
                </c:pt>
                <c:pt idx="3">
                  <c:v>11.347159399355121</c:v>
                </c:pt>
                <c:pt idx="4">
                  <c:v>3.3416345906437499</c:v>
                </c:pt>
                <c:pt idx="5">
                  <c:v>3.6627837068253228</c:v>
                </c:pt>
                <c:pt idx="6">
                  <c:v>6.101822990842706</c:v>
                </c:pt>
                <c:pt idx="7">
                  <c:v>9.5699962756832093</c:v>
                </c:pt>
              </c:numCache>
            </c:numRef>
          </c:xVal>
          <c:yVal>
            <c:numRef>
              <c:f>Sheet1!$AN$3:$AN$10</c:f>
              <c:numCache>
                <c:formatCode>General</c:formatCode>
                <c:ptCount val="8"/>
                <c:pt idx="0">
                  <c:v>1.6198379909367476E-2</c:v>
                </c:pt>
                <c:pt idx="1">
                  <c:v>1.2769417436148487E-2</c:v>
                </c:pt>
                <c:pt idx="2">
                  <c:v>2.2121261157285368E-2</c:v>
                </c:pt>
                <c:pt idx="3">
                  <c:v>1.901273732270552E-2</c:v>
                </c:pt>
                <c:pt idx="4">
                  <c:v>2.446089039437372E-2</c:v>
                </c:pt>
                <c:pt idx="5">
                  <c:v>1.4574661830781021E-2</c:v>
                </c:pt>
                <c:pt idx="6">
                  <c:v>1.5912149388768788E-2</c:v>
                </c:pt>
                <c:pt idx="7">
                  <c:v>1.8527875191996664E-2</c:v>
                </c:pt>
              </c:numCache>
            </c:numRef>
          </c:yVal>
          <c:smooth val="0"/>
        </c:ser>
        <c:ser>
          <c:idx val="3"/>
          <c:order val="2"/>
          <c:tx>
            <c:v>Ethylene Steam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Sheet1!$AL$54:$AL$78</c:f>
              <c:numCache>
                <c:formatCode>General</c:formatCode>
                <c:ptCount val="25"/>
                <c:pt idx="0">
                  <c:v>70.758279786939255</c:v>
                </c:pt>
                <c:pt idx="1">
                  <c:v>0.45918891557572294</c:v>
                </c:pt>
                <c:pt idx="2">
                  <c:v>1.9837600506463104</c:v>
                </c:pt>
                <c:pt idx="3">
                  <c:v>1.8689404868824795</c:v>
                </c:pt>
                <c:pt idx="4">
                  <c:v>2.8590477433541537</c:v>
                </c:pt>
                <c:pt idx="5">
                  <c:v>3.6237737348878341</c:v>
                </c:pt>
                <c:pt idx="6">
                  <c:v>3.5042024917706271</c:v>
                </c:pt>
                <c:pt idx="7">
                  <c:v>3.1078003524163051</c:v>
                </c:pt>
                <c:pt idx="8">
                  <c:v>2.043419391854556</c:v>
                </c:pt>
                <c:pt idx="9">
                  <c:v>2.3146207265562566</c:v>
                </c:pt>
                <c:pt idx="10">
                  <c:v>13.631908496462472</c:v>
                </c:pt>
                <c:pt idx="11">
                  <c:v>13.631908496462486</c:v>
                </c:pt>
                <c:pt idx="12">
                  <c:v>20.067918953710986</c:v>
                </c:pt>
                <c:pt idx="13">
                  <c:v>20.067918953710986</c:v>
                </c:pt>
                <c:pt idx="14">
                  <c:v>29.397416478359418</c:v>
                </c:pt>
                <c:pt idx="15">
                  <c:v>54.840953340522603</c:v>
                </c:pt>
                <c:pt idx="16">
                  <c:v>58.452172562421062</c:v>
                </c:pt>
                <c:pt idx="17">
                  <c:v>58.452172562421062</c:v>
                </c:pt>
                <c:pt idx="18">
                  <c:v>70.045412670896653</c:v>
                </c:pt>
                <c:pt idx="19">
                  <c:v>70.045412670896653</c:v>
                </c:pt>
                <c:pt idx="20">
                  <c:v>0.10048399081676962</c:v>
                </c:pt>
                <c:pt idx="21">
                  <c:v>0.15706061350053346</c:v>
                </c:pt>
                <c:pt idx="22">
                  <c:v>4.1831234148701526</c:v>
                </c:pt>
                <c:pt idx="23">
                  <c:v>5.7620254989514734</c:v>
                </c:pt>
                <c:pt idx="24">
                  <c:v>0.68935395463164184</c:v>
                </c:pt>
              </c:numCache>
            </c:numRef>
          </c:xVal>
          <c:yVal>
            <c:numRef>
              <c:f>Sheet1!$AN$54:$AN$78</c:f>
              <c:numCache>
                <c:formatCode>General</c:formatCode>
                <c:ptCount val="25"/>
                <c:pt idx="0">
                  <c:v>3.5547737476070815E-3</c:v>
                </c:pt>
                <c:pt idx="1">
                  <c:v>2.0887516393630307E-2</c:v>
                </c:pt>
                <c:pt idx="2">
                  <c:v>1.6047753119183231E-2</c:v>
                </c:pt>
                <c:pt idx="3">
                  <c:v>1.6047751578384228E-2</c:v>
                </c:pt>
                <c:pt idx="4">
                  <c:v>1.962284801774794E-2</c:v>
                </c:pt>
                <c:pt idx="5">
                  <c:v>1.9622856960540808E-2</c:v>
                </c:pt>
                <c:pt idx="6">
                  <c:v>1.3024334918059674E-2</c:v>
                </c:pt>
                <c:pt idx="7">
                  <c:v>1.302433166449527E-2</c:v>
                </c:pt>
                <c:pt idx="8">
                  <c:v>1.8578212664221463E-2</c:v>
                </c:pt>
                <c:pt idx="9">
                  <c:v>1.9948176076333375E-2</c:v>
                </c:pt>
                <c:pt idx="10">
                  <c:v>1.3118094475805748E-2</c:v>
                </c:pt>
                <c:pt idx="11">
                  <c:v>1.3118094249825449E-2</c:v>
                </c:pt>
                <c:pt idx="12">
                  <c:v>8.8020038032862475E-3</c:v>
                </c:pt>
                <c:pt idx="13">
                  <c:v>8.802003498014653E-3</c:v>
                </c:pt>
                <c:pt idx="14">
                  <c:v>1.0435344104539526E-2</c:v>
                </c:pt>
                <c:pt idx="15">
                  <c:v>6.140153284533126E-3</c:v>
                </c:pt>
                <c:pt idx="16">
                  <c:v>6.2341227184407547E-3</c:v>
                </c:pt>
                <c:pt idx="17">
                  <c:v>6.2341223866254972E-3</c:v>
                </c:pt>
                <c:pt idx="18">
                  <c:v>5.5482692067067487E-3</c:v>
                </c:pt>
                <c:pt idx="19">
                  <c:v>5.548269158475388E-3</c:v>
                </c:pt>
                <c:pt idx="20">
                  <c:v>3.9891573866008827E-2</c:v>
                </c:pt>
                <c:pt idx="21">
                  <c:v>2.3414736888885387E-2</c:v>
                </c:pt>
                <c:pt idx="22">
                  <c:v>1.8265398964225889E-2</c:v>
                </c:pt>
                <c:pt idx="23">
                  <c:v>1.0159665970267427E-2</c:v>
                </c:pt>
                <c:pt idx="24">
                  <c:v>1.2220046981165883E-2</c:v>
                </c:pt>
              </c:numCache>
            </c:numRef>
          </c:yVal>
          <c:smooth val="0"/>
        </c:ser>
        <c:ser>
          <c:idx val="2"/>
          <c:order val="3"/>
          <c:tx>
            <c:v>Propylene Steam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Sheet1!$AL$28:$AL$50</c:f>
              <c:numCache>
                <c:formatCode>General</c:formatCode>
                <c:ptCount val="23"/>
                <c:pt idx="0">
                  <c:v>0.67170108032814824</c:v>
                </c:pt>
                <c:pt idx="1">
                  <c:v>0.6001602130453989</c:v>
                </c:pt>
                <c:pt idx="2">
                  <c:v>2.2562725395404755</c:v>
                </c:pt>
                <c:pt idx="3">
                  <c:v>2.2562726152865906</c:v>
                </c:pt>
                <c:pt idx="4">
                  <c:v>5.4577014802497814</c:v>
                </c:pt>
                <c:pt idx="5">
                  <c:v>5.0844801452065127</c:v>
                </c:pt>
                <c:pt idx="6">
                  <c:v>1.0834055933726745</c:v>
                </c:pt>
                <c:pt idx="7">
                  <c:v>0.98096897283470241</c:v>
                </c:pt>
                <c:pt idx="8">
                  <c:v>4.6366876142020601</c:v>
                </c:pt>
                <c:pt idx="9">
                  <c:v>4.3821314526799711</c:v>
                </c:pt>
                <c:pt idx="10">
                  <c:v>7.1381632766748453</c:v>
                </c:pt>
                <c:pt idx="11">
                  <c:v>6.5003641148819611</c:v>
                </c:pt>
                <c:pt idx="12">
                  <c:v>14.784721199599062</c:v>
                </c:pt>
                <c:pt idx="13">
                  <c:v>14.091721979038923</c:v>
                </c:pt>
                <c:pt idx="14">
                  <c:v>10.157751294369675</c:v>
                </c:pt>
                <c:pt idx="15">
                  <c:v>8.6382973897154329</c:v>
                </c:pt>
                <c:pt idx="16">
                  <c:v>9.5049881645927599</c:v>
                </c:pt>
                <c:pt idx="17">
                  <c:v>6.1413799009918648</c:v>
                </c:pt>
                <c:pt idx="18">
                  <c:v>7.4662402462383142</c:v>
                </c:pt>
                <c:pt idx="19">
                  <c:v>10.026467946106649</c:v>
                </c:pt>
                <c:pt idx="20">
                  <c:v>5.9153089919020374</c:v>
                </c:pt>
                <c:pt idx="21">
                  <c:v>4.6330482063339531</c:v>
                </c:pt>
                <c:pt idx="22">
                  <c:v>5.8315872622295331</c:v>
                </c:pt>
              </c:numCache>
            </c:numRef>
          </c:xVal>
          <c:yVal>
            <c:numRef>
              <c:f>Sheet1!$BI$28:$BI$50</c:f>
              <c:numCache>
                <c:formatCode>General</c:formatCode>
                <c:ptCount val="23"/>
              </c:numCache>
            </c:numRef>
          </c:yVal>
          <c:smooth val="0"/>
        </c:ser>
        <c:ser>
          <c:idx val="10"/>
          <c:order val="4"/>
          <c:tx>
            <c:v>NG Steam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Sheet1!$AL$133:$AL$156</c:f>
              <c:numCache>
                <c:formatCode>General</c:formatCode>
                <c:ptCount val="24"/>
                <c:pt idx="0">
                  <c:v>2.7563167554007606</c:v>
                </c:pt>
                <c:pt idx="1">
                  <c:v>2.8585485344328987</c:v>
                </c:pt>
                <c:pt idx="2">
                  <c:v>2.4533606137135706</c:v>
                </c:pt>
                <c:pt idx="3">
                  <c:v>26.493381642499671</c:v>
                </c:pt>
                <c:pt idx="4">
                  <c:v>2.3765297679916557</c:v>
                </c:pt>
                <c:pt idx="5">
                  <c:v>82.65108333703381</c:v>
                </c:pt>
                <c:pt idx="6">
                  <c:v>1.4364981785074207</c:v>
                </c:pt>
                <c:pt idx="7">
                  <c:v>3.5889363238671308</c:v>
                </c:pt>
                <c:pt idx="8">
                  <c:v>3.5889363238671308</c:v>
                </c:pt>
                <c:pt idx="9">
                  <c:v>2.5250287153155142</c:v>
                </c:pt>
                <c:pt idx="10">
                  <c:v>78.148412272548114</c:v>
                </c:pt>
                <c:pt idx="11">
                  <c:v>4.5145412316816049</c:v>
                </c:pt>
                <c:pt idx="12">
                  <c:v>2.3177479262418359</c:v>
                </c:pt>
                <c:pt idx="13">
                  <c:v>3.8955058129209306</c:v>
                </c:pt>
                <c:pt idx="14">
                  <c:v>3.847307495799285</c:v>
                </c:pt>
                <c:pt idx="15">
                  <c:v>6.6320753519466251</c:v>
                </c:pt>
                <c:pt idx="16">
                  <c:v>5.7573149123235794</c:v>
                </c:pt>
                <c:pt idx="17">
                  <c:v>2.7416138757476887</c:v>
                </c:pt>
                <c:pt idx="18">
                  <c:v>9.9980742832597258</c:v>
                </c:pt>
                <c:pt idx="19">
                  <c:v>6.3088638988538293</c:v>
                </c:pt>
                <c:pt idx="20">
                  <c:v>10.379525137932831</c:v>
                </c:pt>
                <c:pt idx="21">
                  <c:v>13.793732790271804</c:v>
                </c:pt>
                <c:pt idx="22">
                  <c:v>8.5683755342575836</c:v>
                </c:pt>
                <c:pt idx="23">
                  <c:v>7.8467649464218852</c:v>
                </c:pt>
              </c:numCache>
            </c:numRef>
          </c:xVal>
          <c:yVal>
            <c:numRef>
              <c:f>Sheet1!$AN$133:$AN$156</c:f>
              <c:numCache>
                <c:formatCode>General</c:formatCode>
                <c:ptCount val="24"/>
                <c:pt idx="0">
                  <c:v>1.2921953356502845E-2</c:v>
                </c:pt>
                <c:pt idx="1">
                  <c:v>1.4192388034981913E-2</c:v>
                </c:pt>
                <c:pt idx="2">
                  <c:v>2.2258525834828062E-2</c:v>
                </c:pt>
                <c:pt idx="3">
                  <c:v>8.4141120205064261E-3</c:v>
                </c:pt>
                <c:pt idx="4">
                  <c:v>1.6754459833607894E-2</c:v>
                </c:pt>
                <c:pt idx="5">
                  <c:v>4.2366285856582503E-3</c:v>
                </c:pt>
                <c:pt idx="6">
                  <c:v>2.569958941520404E-2</c:v>
                </c:pt>
                <c:pt idx="7">
                  <c:v>1.2979179842763615E-2</c:v>
                </c:pt>
                <c:pt idx="8">
                  <c:v>1.2979180481643241E-2</c:v>
                </c:pt>
                <c:pt idx="9">
                  <c:v>1.7270143382657758E-2</c:v>
                </c:pt>
                <c:pt idx="10">
                  <c:v>5.1296430629076302E-3</c:v>
                </c:pt>
                <c:pt idx="11">
                  <c:v>1.4575052627121556E-2</c:v>
                </c:pt>
                <c:pt idx="12">
                  <c:v>1.5332390429903756E-2</c:v>
                </c:pt>
                <c:pt idx="13">
                  <c:v>1.3836880438771508E-2</c:v>
                </c:pt>
                <c:pt idx="14">
                  <c:v>1.8406734270551579E-2</c:v>
                </c:pt>
                <c:pt idx="15">
                  <c:v>1.1035711741365663E-2</c:v>
                </c:pt>
                <c:pt idx="16">
                  <c:v>1.5761907976801558E-2</c:v>
                </c:pt>
                <c:pt idx="17">
                  <c:v>9.9443215171712354E-3</c:v>
                </c:pt>
                <c:pt idx="18">
                  <c:v>1.3619852537502265E-2</c:v>
                </c:pt>
                <c:pt idx="19">
                  <c:v>1.5848255157729967E-2</c:v>
                </c:pt>
                <c:pt idx="20">
                  <c:v>1.7051269976571481E-2</c:v>
                </c:pt>
                <c:pt idx="21">
                  <c:v>1.1344496148271302E-2</c:v>
                </c:pt>
                <c:pt idx="22">
                  <c:v>1.7002138060527458E-2</c:v>
                </c:pt>
                <c:pt idx="23">
                  <c:v>1.4687176453600997E-2</c:v>
                </c:pt>
              </c:numCache>
            </c:numRef>
          </c:yVal>
          <c:smooth val="0"/>
        </c:ser>
        <c:ser>
          <c:idx val="4"/>
          <c:order val="5"/>
          <c:tx>
            <c:v>NG/CO2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Sheet1!$AL$82:$AL$97</c:f>
              <c:numCache>
                <c:formatCode>General</c:formatCode>
                <c:ptCount val="16"/>
                <c:pt idx="0">
                  <c:v>1.0879636035772648</c:v>
                </c:pt>
                <c:pt idx="1">
                  <c:v>1.3899758060243954</c:v>
                </c:pt>
                <c:pt idx="2">
                  <c:v>3.6433084204839332</c:v>
                </c:pt>
                <c:pt idx="3">
                  <c:v>2.3634071428102175</c:v>
                </c:pt>
                <c:pt idx="4">
                  <c:v>1.2979226834188466</c:v>
                </c:pt>
                <c:pt idx="5">
                  <c:v>2.0760291266693258</c:v>
                </c:pt>
                <c:pt idx="6">
                  <c:v>10.027259480168667</c:v>
                </c:pt>
                <c:pt idx="7">
                  <c:v>1.2447540392856524</c:v>
                </c:pt>
                <c:pt idx="8">
                  <c:v>1.7971882584016896</c:v>
                </c:pt>
                <c:pt idx="9">
                  <c:v>2.7240506857861249</c:v>
                </c:pt>
                <c:pt idx="10">
                  <c:v>1.8228934878598011</c:v>
                </c:pt>
                <c:pt idx="11">
                  <c:v>2.8083269880883392</c:v>
                </c:pt>
                <c:pt idx="12">
                  <c:v>3.2203158916870365</c:v>
                </c:pt>
                <c:pt idx="13">
                  <c:v>0.75790934037271995</c:v>
                </c:pt>
                <c:pt idx="14">
                  <c:v>1.6221436640274476</c:v>
                </c:pt>
                <c:pt idx="15">
                  <c:v>2.4951498448387781</c:v>
                </c:pt>
              </c:numCache>
            </c:numRef>
          </c:xVal>
          <c:yVal>
            <c:numRef>
              <c:f>Sheet1!$AN$82:$AN$97</c:f>
              <c:numCache>
                <c:formatCode>General</c:formatCode>
                <c:ptCount val="16"/>
                <c:pt idx="0">
                  <c:v>1.3566567614646422E-2</c:v>
                </c:pt>
                <c:pt idx="1">
                  <c:v>1.0353016997624547E-2</c:v>
                </c:pt>
                <c:pt idx="2">
                  <c:v>3.7247486891445326E-3</c:v>
                </c:pt>
                <c:pt idx="3">
                  <c:v>3.4331866704019848E-3</c:v>
                </c:pt>
                <c:pt idx="4">
                  <c:v>1.6156621470369337E-2</c:v>
                </c:pt>
                <c:pt idx="5">
                  <c:v>9.7879984232436944E-3</c:v>
                </c:pt>
                <c:pt idx="6">
                  <c:v>3.6035074655649322E-3</c:v>
                </c:pt>
                <c:pt idx="7">
                  <c:v>1.3643323308611512E-2</c:v>
                </c:pt>
                <c:pt idx="8">
                  <c:v>1.35953305208444E-2</c:v>
                </c:pt>
                <c:pt idx="9">
                  <c:v>1.6086192046147831E-2</c:v>
                </c:pt>
                <c:pt idx="10">
                  <c:v>4.6578018646633718E-3</c:v>
                </c:pt>
                <c:pt idx="11">
                  <c:v>3.8885510766700163E-3</c:v>
                </c:pt>
                <c:pt idx="12">
                  <c:v>4.2047642397309527E-3</c:v>
                </c:pt>
                <c:pt idx="13">
                  <c:v>1.2069948735293061E-2</c:v>
                </c:pt>
                <c:pt idx="14">
                  <c:v>1.2440691971212364E-2</c:v>
                </c:pt>
                <c:pt idx="15">
                  <c:v>1.3160556395617357E-2</c:v>
                </c:pt>
              </c:numCache>
            </c:numRef>
          </c:yVal>
          <c:smooth val="0"/>
        </c:ser>
        <c:ser>
          <c:idx val="5"/>
          <c:order val="6"/>
          <c:tx>
            <c:v>Propane/CO2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Sheet1!$AL$101:$AL$109</c:f>
              <c:numCache>
                <c:formatCode>General</c:formatCode>
                <c:ptCount val="9"/>
                <c:pt idx="0">
                  <c:v>0.42794574974644206</c:v>
                </c:pt>
                <c:pt idx="1">
                  <c:v>0.42794575126559664</c:v>
                </c:pt>
                <c:pt idx="2">
                  <c:v>0.5336973812528214</c:v>
                </c:pt>
                <c:pt idx="3">
                  <c:v>0.53369738059863892</c:v>
                </c:pt>
                <c:pt idx="4">
                  <c:v>0.58224887277383175</c:v>
                </c:pt>
                <c:pt idx="5">
                  <c:v>0.58224887870105135</c:v>
                </c:pt>
                <c:pt idx="6">
                  <c:v>0.53758813702420127</c:v>
                </c:pt>
                <c:pt idx="7">
                  <c:v>0.53758821509535437</c:v>
                </c:pt>
                <c:pt idx="8">
                  <c:v>1.4354709690926342</c:v>
                </c:pt>
              </c:numCache>
            </c:numRef>
          </c:xVal>
          <c:yVal>
            <c:numRef>
              <c:f>Sheet1!$AN$101:$AN$109</c:f>
              <c:numCache>
                <c:formatCode>General</c:formatCode>
                <c:ptCount val="9"/>
                <c:pt idx="0">
                  <c:v>1.2410063938162135E-2</c:v>
                </c:pt>
                <c:pt idx="1">
                  <c:v>1.2410064187366501E-2</c:v>
                </c:pt>
                <c:pt idx="2">
                  <c:v>1.3155509858398329E-2</c:v>
                </c:pt>
                <c:pt idx="3">
                  <c:v>1.3155510379519593E-2</c:v>
                </c:pt>
                <c:pt idx="4">
                  <c:v>1.1783307049908945E-2</c:v>
                </c:pt>
                <c:pt idx="5">
                  <c:v>1.1783305969455577E-2</c:v>
                </c:pt>
                <c:pt idx="6">
                  <c:v>7.5399093299583012E-3</c:v>
                </c:pt>
                <c:pt idx="7">
                  <c:v>7.539914566204225E-3</c:v>
                </c:pt>
                <c:pt idx="8">
                  <c:v>4.2977268694984428E-3</c:v>
                </c:pt>
              </c:numCache>
            </c:numRef>
          </c:yVal>
          <c:smooth val="0"/>
        </c:ser>
        <c:ser>
          <c:idx val="6"/>
          <c:order val="7"/>
          <c:tx>
            <c:v>Ethylene/CO2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Sheet1!$AL$119:$AL$129</c:f>
              <c:numCache>
                <c:formatCode>General</c:formatCode>
                <c:ptCount val="8"/>
                <c:pt idx="0">
                  <c:v>1.1423283128231816</c:v>
                </c:pt>
                <c:pt idx="1">
                  <c:v>1.3434992789780722</c:v>
                </c:pt>
                <c:pt idx="2">
                  <c:v>1.2993378072469142</c:v>
                </c:pt>
                <c:pt idx="3">
                  <c:v>1.0964755518691618</c:v>
                </c:pt>
                <c:pt idx="4">
                  <c:v>1.6605282714696727</c:v>
                </c:pt>
                <c:pt idx="5">
                  <c:v>2.7348698465721526</c:v>
                </c:pt>
                <c:pt idx="6">
                  <c:v>3.1989446009939826</c:v>
                </c:pt>
                <c:pt idx="7">
                  <c:v>7.715176601588567</c:v>
                </c:pt>
              </c:numCache>
            </c:numRef>
          </c:xVal>
          <c:yVal>
            <c:numRef>
              <c:f>Sheet1!$AN$119:$AN$129</c:f>
              <c:numCache>
                <c:formatCode>General</c:formatCode>
                <c:ptCount val="8"/>
                <c:pt idx="0">
                  <c:v>1.8984115647207533E-2</c:v>
                </c:pt>
                <c:pt idx="1">
                  <c:v>1.8984121265788474E-2</c:v>
                </c:pt>
                <c:pt idx="2">
                  <c:v>1.8984120030422456E-2</c:v>
                </c:pt>
                <c:pt idx="3">
                  <c:v>1.8984114369768899E-2</c:v>
                </c:pt>
                <c:pt idx="4">
                  <c:v>1.2564664122139076E-2</c:v>
                </c:pt>
                <c:pt idx="5">
                  <c:v>6.4863065443111871E-3</c:v>
                </c:pt>
                <c:pt idx="6">
                  <c:v>3.6034505618124978E-3</c:v>
                </c:pt>
                <c:pt idx="7">
                  <c:v>2.6186622613572122E-3</c:v>
                </c:pt>
              </c:numCache>
            </c:numRef>
          </c:yVal>
          <c:smooth val="0"/>
        </c:ser>
        <c:ser>
          <c:idx val="7"/>
          <c:order val="8"/>
          <c:tx>
            <c:v>Propylene/CO2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Sheet1!$AL$113:$AL$115</c:f>
              <c:numCache>
                <c:formatCode>General</c:formatCode>
                <c:ptCount val="3"/>
                <c:pt idx="0">
                  <c:v>0.66067609880812483</c:v>
                </c:pt>
                <c:pt idx="1">
                  <c:v>0.64485764166937543</c:v>
                </c:pt>
                <c:pt idx="2">
                  <c:v>21.161890967049359</c:v>
                </c:pt>
              </c:numCache>
            </c:numRef>
          </c:xVal>
          <c:yVal>
            <c:numRef>
              <c:f>Sheet1!$AN$113:$AN$115</c:f>
              <c:numCache>
                <c:formatCode>General</c:formatCode>
                <c:ptCount val="3"/>
                <c:pt idx="0">
                  <c:v>2.5201123633914732E-2</c:v>
                </c:pt>
                <c:pt idx="1">
                  <c:v>2.520112288936974E-2</c:v>
                </c:pt>
                <c:pt idx="2">
                  <c:v>1.3520998634837739E-2</c:v>
                </c:pt>
              </c:numCache>
            </c:numRef>
          </c:yVal>
          <c:smooth val="0"/>
        </c:ser>
        <c:ser>
          <c:idx val="8"/>
          <c:order val="9"/>
          <c:tx>
            <c:v>NG/N2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Sheet1!$AL$160:$AL$166</c:f>
              <c:numCache>
                <c:formatCode>General</c:formatCode>
                <c:ptCount val="7"/>
                <c:pt idx="0">
                  <c:v>1.4335315470035965</c:v>
                </c:pt>
                <c:pt idx="1">
                  <c:v>2.822910251043524</c:v>
                </c:pt>
                <c:pt idx="2">
                  <c:v>3.3840502406512911</c:v>
                </c:pt>
                <c:pt idx="3">
                  <c:v>1.1038251613751839</c:v>
                </c:pt>
                <c:pt idx="4">
                  <c:v>1.5461838355062696</c:v>
                </c:pt>
                <c:pt idx="5">
                  <c:v>1.9758186472272996</c:v>
                </c:pt>
                <c:pt idx="6">
                  <c:v>2.8636690142598979</c:v>
                </c:pt>
              </c:numCache>
            </c:numRef>
          </c:xVal>
          <c:yVal>
            <c:numRef>
              <c:f>Sheet1!$AN$160:$AN$166</c:f>
              <c:numCache>
                <c:formatCode>General</c:formatCode>
                <c:ptCount val="7"/>
                <c:pt idx="0">
                  <c:v>1.149064930322042E-2</c:v>
                </c:pt>
                <c:pt idx="1">
                  <c:v>1.0036245655121154E-2</c:v>
                </c:pt>
                <c:pt idx="2">
                  <c:v>8.4422958631780003E-3</c:v>
                </c:pt>
                <c:pt idx="3">
                  <c:v>1.5470666534383273E-2</c:v>
                </c:pt>
                <c:pt idx="4">
                  <c:v>1.50656287028085E-2</c:v>
                </c:pt>
                <c:pt idx="5">
                  <c:v>1.4090578768714038E-2</c:v>
                </c:pt>
                <c:pt idx="6">
                  <c:v>1.1611502005003277E-2</c:v>
                </c:pt>
              </c:numCache>
            </c:numRef>
          </c:yVal>
          <c:smooth val="0"/>
        </c:ser>
        <c:ser>
          <c:idx val="9"/>
          <c:order val="10"/>
          <c:tx>
            <c:v>Ethylene/N2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Sheet1!$AL$170:$AL$183</c:f>
              <c:numCache>
                <c:formatCode>General</c:formatCode>
                <c:ptCount val="14"/>
                <c:pt idx="0">
                  <c:v>0.18660408303047404</c:v>
                </c:pt>
                <c:pt idx="1">
                  <c:v>0.18385022313808008</c:v>
                </c:pt>
                <c:pt idx="2">
                  <c:v>0.14231416248541962</c:v>
                </c:pt>
                <c:pt idx="3">
                  <c:v>0.1530433034054397</c:v>
                </c:pt>
                <c:pt idx="4">
                  <c:v>0.1008705990524561</c:v>
                </c:pt>
                <c:pt idx="5">
                  <c:v>0.24122678392913599</c:v>
                </c:pt>
                <c:pt idx="6">
                  <c:v>0.87236324227733064</c:v>
                </c:pt>
                <c:pt idx="7">
                  <c:v>0.88190379466166746</c:v>
                </c:pt>
                <c:pt idx="8">
                  <c:v>0.87236324227733064</c:v>
                </c:pt>
                <c:pt idx="9">
                  <c:v>0.99458789816756621</c:v>
                </c:pt>
                <c:pt idx="10">
                  <c:v>1.4161136006804327</c:v>
                </c:pt>
                <c:pt idx="11">
                  <c:v>1.4268206967385879</c:v>
                </c:pt>
                <c:pt idx="12">
                  <c:v>4.2449554567020016</c:v>
                </c:pt>
                <c:pt idx="13">
                  <c:v>4.4955752569458127</c:v>
                </c:pt>
              </c:numCache>
            </c:numRef>
          </c:xVal>
          <c:yVal>
            <c:numRef>
              <c:f>Sheet1!$AN$170:$AN$183</c:f>
              <c:numCache>
                <c:formatCode>General</c:formatCode>
                <c:ptCount val="14"/>
                <c:pt idx="0">
                  <c:v>2.3036730140597015E-2</c:v>
                </c:pt>
                <c:pt idx="1">
                  <c:v>2.3036729842907076E-2</c:v>
                </c:pt>
                <c:pt idx="2">
                  <c:v>2.4008039959638447E-2</c:v>
                </c:pt>
                <c:pt idx="3">
                  <c:v>2.4008041178749676E-2</c:v>
                </c:pt>
                <c:pt idx="4">
                  <c:v>2.7655559853386136E-2</c:v>
                </c:pt>
                <c:pt idx="5">
                  <c:v>2.7655578173370613E-2</c:v>
                </c:pt>
                <c:pt idx="6">
                  <c:v>1.5561811334155875E-2</c:v>
                </c:pt>
                <c:pt idx="7">
                  <c:v>1.5561811763014771E-2</c:v>
                </c:pt>
                <c:pt idx="8">
                  <c:v>1.5561811334155875E-2</c:v>
                </c:pt>
                <c:pt idx="9">
                  <c:v>1.5561816834552508E-2</c:v>
                </c:pt>
                <c:pt idx="10">
                  <c:v>1.6066746158667111E-2</c:v>
                </c:pt>
                <c:pt idx="11">
                  <c:v>1.6066746596322314E-2</c:v>
                </c:pt>
                <c:pt idx="12">
                  <c:v>9.9102500205455572E-3</c:v>
                </c:pt>
                <c:pt idx="13">
                  <c:v>9.9102570263830819E-3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01824"/>
        <c:axId val="63503744"/>
      </c:scatterChart>
      <c:valAx>
        <c:axId val="6350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503744"/>
        <c:crosses val="autoZero"/>
        <c:crossBetween val="midCat"/>
      </c:valAx>
      <c:valAx>
        <c:axId val="63503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501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276" cy="62799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I183"/>
  <sheetViews>
    <sheetView tabSelected="1" zoomScale="70" zoomScaleNormal="70" workbookViewId="0">
      <pane xSplit="1" ySplit="1" topLeftCell="AH2" activePane="bottomRight" state="frozen"/>
      <selection pane="topRight" activeCell="B1" sqref="B1"/>
      <selection pane="bottomLeft" activeCell="A2" sqref="A2"/>
      <selection pane="bottomRight" activeCell="BI2" sqref="BI2"/>
    </sheetView>
  </sheetViews>
  <sheetFormatPr defaultRowHeight="14.4" x14ac:dyDescent="0.3"/>
  <cols>
    <col min="1" max="1" width="18.109375" customWidth="1"/>
    <col min="2" max="2" width="13.33203125" customWidth="1"/>
    <col min="3" max="3" width="13.109375" customWidth="1"/>
    <col min="10" max="10" width="116.6640625" customWidth="1"/>
    <col min="38" max="38" width="11" customWidth="1"/>
    <col min="40" max="40" width="12" bestFit="1" customWidth="1"/>
    <col min="60" max="60" width="12" bestFit="1" customWidth="1"/>
  </cols>
  <sheetData>
    <row r="1" spans="1:60" s="1" customFormat="1" ht="45" customHeight="1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20</v>
      </c>
      <c r="Y1" s="1" t="s">
        <v>23</v>
      </c>
      <c r="Z1" s="1" t="s">
        <v>24</v>
      </c>
      <c r="AA1" s="3" t="s">
        <v>25</v>
      </c>
      <c r="AB1" t="s">
        <v>26</v>
      </c>
      <c r="AC1" t="s">
        <v>15</v>
      </c>
      <c r="AD1" t="s">
        <v>27</v>
      </c>
      <c r="AE1" t="s">
        <v>28</v>
      </c>
      <c r="AF1" t="s">
        <v>29</v>
      </c>
      <c r="AG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40</v>
      </c>
      <c r="AU1" s="1" t="s">
        <v>43</v>
      </c>
      <c r="AV1" s="1" t="s">
        <v>44</v>
      </c>
      <c r="AW1" s="1" t="s">
        <v>45</v>
      </c>
      <c r="AX1" s="1" t="s">
        <v>46</v>
      </c>
      <c r="BA1" s="1" t="s">
        <v>47</v>
      </c>
      <c r="BB1" s="1" t="s">
        <v>105</v>
      </c>
      <c r="BC1" s="1" t="s">
        <v>48</v>
      </c>
      <c r="BD1" s="1" t="s">
        <v>49</v>
      </c>
      <c r="BE1" s="1" t="s">
        <v>50</v>
      </c>
      <c r="BF1" s="1" t="s">
        <v>106</v>
      </c>
      <c r="BG1" s="1" t="s">
        <v>51</v>
      </c>
      <c r="BH1" s="1" t="s">
        <v>102</v>
      </c>
    </row>
    <row r="2" spans="1:60" s="1" customFormat="1" ht="21" customHeight="1" x14ac:dyDescent="0.3">
      <c r="B2" s="2"/>
      <c r="E2" s="1" t="s">
        <v>52</v>
      </c>
      <c r="F2" s="1" t="s">
        <v>52</v>
      </c>
      <c r="H2" s="1" t="s">
        <v>53</v>
      </c>
      <c r="I2" s="1" t="s">
        <v>54</v>
      </c>
      <c r="K2" s="1" t="s">
        <v>55</v>
      </c>
      <c r="L2" s="1" t="s">
        <v>56</v>
      </c>
      <c r="M2" s="1" t="s">
        <v>57</v>
      </c>
      <c r="N2" s="1" t="s">
        <v>58</v>
      </c>
      <c r="O2" s="1" t="s">
        <v>58</v>
      </c>
      <c r="P2" s="1" t="s">
        <v>58</v>
      </c>
      <c r="Q2" s="1" t="s">
        <v>58</v>
      </c>
      <c r="T2" s="1" t="s">
        <v>58</v>
      </c>
      <c r="U2" s="1" t="s">
        <v>58</v>
      </c>
      <c r="W2" s="1" t="s">
        <v>57</v>
      </c>
      <c r="X2" s="1" t="s">
        <v>57</v>
      </c>
      <c r="Y2" s="1" t="s">
        <v>57</v>
      </c>
      <c r="Z2" s="1" t="s">
        <v>57</v>
      </c>
      <c r="AA2" s="3" t="s">
        <v>57</v>
      </c>
      <c r="AB2" s="3" t="s">
        <v>59</v>
      </c>
      <c r="AC2" s="3" t="s">
        <v>59</v>
      </c>
      <c r="AD2" s="3" t="s">
        <v>59</v>
      </c>
      <c r="AE2" s="3" t="s">
        <v>59</v>
      </c>
      <c r="AF2" s="3" t="s">
        <v>59</v>
      </c>
      <c r="AG2"/>
      <c r="AH2" s="1" t="s">
        <v>58</v>
      </c>
      <c r="AI2" s="1" t="s">
        <v>58</v>
      </c>
      <c r="AJ2" s="1" t="s">
        <v>57</v>
      </c>
      <c r="AK2" s="1" t="s">
        <v>57</v>
      </c>
      <c r="AL2" s="1" t="s">
        <v>57</v>
      </c>
      <c r="AM2" s="1" t="s">
        <v>57</v>
      </c>
      <c r="AP2" s="1" t="s">
        <v>53</v>
      </c>
      <c r="AQ2" s="1" t="s">
        <v>60</v>
      </c>
      <c r="AR2" s="1" t="s">
        <v>61</v>
      </c>
      <c r="AT2" s="1" t="s">
        <v>60</v>
      </c>
      <c r="AU2" s="1" t="s">
        <v>53</v>
      </c>
      <c r="AV2" s="1" t="s">
        <v>62</v>
      </c>
      <c r="AW2" s="1" t="s">
        <v>63</v>
      </c>
      <c r="BA2" s="1" t="s">
        <v>64</v>
      </c>
    </row>
    <row r="3" spans="1:60" x14ac:dyDescent="0.3">
      <c r="A3" t="s">
        <v>65</v>
      </c>
      <c r="B3" s="4">
        <v>39331</v>
      </c>
      <c r="C3" t="s">
        <v>15</v>
      </c>
      <c r="D3">
        <v>10</v>
      </c>
      <c r="E3">
        <v>3</v>
      </c>
      <c r="F3">
        <v>24</v>
      </c>
      <c r="G3" t="s">
        <v>66</v>
      </c>
      <c r="H3">
        <v>5</v>
      </c>
      <c r="I3">
        <v>6</v>
      </c>
      <c r="J3" t="s">
        <v>67</v>
      </c>
      <c r="K3">
        <v>102</v>
      </c>
      <c r="L3">
        <v>22</v>
      </c>
      <c r="M3">
        <v>75</v>
      </c>
      <c r="N3">
        <v>49443.265514285733</v>
      </c>
      <c r="O3">
        <v>0</v>
      </c>
      <c r="P3">
        <v>10.73456043956044</v>
      </c>
      <c r="Q3">
        <v>0</v>
      </c>
      <c r="R3">
        <v>-1.7597098901098904</v>
      </c>
      <c r="S3">
        <v>0</v>
      </c>
      <c r="T3">
        <v>0</v>
      </c>
      <c r="U3">
        <v>0</v>
      </c>
      <c r="V3">
        <v>5.9581919558703884</v>
      </c>
      <c r="W3">
        <v>20.714048351648341</v>
      </c>
      <c r="X3">
        <v>5.8580131208791249E-2</v>
      </c>
      <c r="Y3">
        <v>1.3038285714285714E-4</v>
      </c>
      <c r="Z3">
        <v>2.1317164835164826E-4</v>
      </c>
      <c r="AA3">
        <v>6.4008351648351606E-5</v>
      </c>
      <c r="AB3">
        <v>0</v>
      </c>
      <c r="AC3">
        <v>687.21291325799996</v>
      </c>
      <c r="AD3">
        <v>0</v>
      </c>
      <c r="AE3">
        <v>0</v>
      </c>
      <c r="AF3">
        <v>0</v>
      </c>
      <c r="AG3">
        <v>7.0277562991975957</v>
      </c>
      <c r="AH3">
        <v>16.256280479958093</v>
      </c>
      <c r="AI3">
        <v>11.324097167042607</v>
      </c>
      <c r="AJ3">
        <v>69.659828895076984</v>
      </c>
      <c r="AK3">
        <v>91.582794635230982</v>
      </c>
      <c r="AL3">
        <v>8.4172053647690177</v>
      </c>
      <c r="AM3">
        <v>99.097730075811342</v>
      </c>
      <c r="AN3">
        <v>1.6198379909367476E-2</v>
      </c>
      <c r="AO3">
        <v>0.25276842811430239</v>
      </c>
      <c r="AP3">
        <v>5.3352401226324551</v>
      </c>
      <c r="AQ3">
        <v>1.1545413931023261</v>
      </c>
      <c r="AR3">
        <v>1.8212647490426829E-5</v>
      </c>
      <c r="AS3">
        <v>25771.836532944701</v>
      </c>
      <c r="AT3">
        <v>1.7800558302645728</v>
      </c>
      <c r="AU3">
        <v>0.82647711967918336</v>
      </c>
      <c r="AV3">
        <v>45.752588000000003</v>
      </c>
      <c r="AW3">
        <v>81.442161019092936</v>
      </c>
      <c r="AX3">
        <v>1.9541653606272298</v>
      </c>
      <c r="AZ3" s="5"/>
      <c r="BA3" s="6">
        <f>(N3*AB3/1000)/(AV3*P3)</f>
        <v>0</v>
      </c>
      <c r="BC3" s="5">
        <f t="shared" ref="BC3:BC10" si="0">0.415*N3*(SUM(X3:AA3)-$BC$2)/100</f>
        <v>12.103658512076363</v>
      </c>
      <c r="BD3" s="5">
        <f t="shared" ref="BD3:BD10" si="1">24*P3/28</f>
        <v>9.201051805337519</v>
      </c>
      <c r="BE3" s="5">
        <f t="shared" ref="BE3:BE10" si="2">BC3/BD3</f>
        <v>1.3154646629698405</v>
      </c>
      <c r="BG3">
        <f>AN3*AW3/46*0.0224*1000000</f>
        <v>642.40817069843627</v>
      </c>
      <c r="BH3">
        <f>AN3/454/0.001055056</f>
        <v>3.3817400120648079E-2</v>
      </c>
    </row>
    <row r="4" spans="1:60" x14ac:dyDescent="0.3">
      <c r="A4" t="s">
        <v>68</v>
      </c>
      <c r="B4" s="4">
        <v>39331</v>
      </c>
      <c r="C4" t="s">
        <v>15</v>
      </c>
      <c r="D4">
        <v>10</v>
      </c>
      <c r="E4">
        <v>3</v>
      </c>
      <c r="F4">
        <v>24</v>
      </c>
      <c r="G4" t="s">
        <v>66</v>
      </c>
      <c r="H4">
        <v>3.3</v>
      </c>
      <c r="I4">
        <v>6</v>
      </c>
      <c r="J4" t="s">
        <v>69</v>
      </c>
      <c r="K4">
        <v>102</v>
      </c>
      <c r="L4">
        <v>26</v>
      </c>
      <c r="M4">
        <v>68</v>
      </c>
      <c r="N4">
        <v>34541.224217922594</v>
      </c>
      <c r="O4">
        <v>0</v>
      </c>
      <c r="P4">
        <v>9.5706843177189462</v>
      </c>
      <c r="Q4">
        <v>0</v>
      </c>
      <c r="R4">
        <v>-2.6399898167006102</v>
      </c>
      <c r="S4">
        <v>0</v>
      </c>
      <c r="T4">
        <v>0</v>
      </c>
      <c r="U4">
        <v>0</v>
      </c>
      <c r="V4">
        <v>5.9581919558703902</v>
      </c>
      <c r="W4">
        <v>20.681570264765789</v>
      </c>
      <c r="X4">
        <v>6.4921873727087576E-2</v>
      </c>
      <c r="Y4">
        <v>1.5073686354378813E-4</v>
      </c>
      <c r="Z4">
        <v>2.0607698574338112E-4</v>
      </c>
      <c r="AA4">
        <v>4.8426476578411412E-5</v>
      </c>
      <c r="AB4">
        <v>0</v>
      </c>
      <c r="AC4">
        <v>441.69851517384495</v>
      </c>
      <c r="AD4">
        <v>0</v>
      </c>
      <c r="AE4">
        <v>0</v>
      </c>
      <c r="AF4">
        <v>0</v>
      </c>
      <c r="AG4">
        <v>3.6350463616539281</v>
      </c>
      <c r="AH4">
        <v>12.884622108795728</v>
      </c>
      <c r="AI4">
        <v>8.4944051287003326</v>
      </c>
      <c r="AJ4">
        <v>65.926691966399233</v>
      </c>
      <c r="AK4">
        <v>96.247096009456328</v>
      </c>
      <c r="AL4">
        <v>3.7529039905436719</v>
      </c>
      <c r="AM4">
        <v>99.553664425157876</v>
      </c>
      <c r="AN4">
        <v>1.2769417436148487E-2</v>
      </c>
      <c r="AO4">
        <v>0.26302493207085553</v>
      </c>
      <c r="AP4">
        <v>3.8029626672049148</v>
      </c>
      <c r="AQ4">
        <v>1.1315454326552885</v>
      </c>
      <c r="AR4">
        <v>1.8404935608476177E-5</v>
      </c>
      <c r="AS4">
        <v>17816.185547561498</v>
      </c>
      <c r="AT4">
        <v>1.7800558302645728</v>
      </c>
      <c r="AU4">
        <v>0.73686776955638278</v>
      </c>
      <c r="AV4">
        <v>45.752588000000003</v>
      </c>
      <c r="AW4">
        <v>81.442161019092936</v>
      </c>
      <c r="AX4">
        <v>1.4375754791011128</v>
      </c>
      <c r="AZ4" s="5"/>
      <c r="BA4" s="6">
        <f t="shared" ref="BA4:BA10" si="3">(N4*AB4/1000)/(AV4*P4)</f>
        <v>0</v>
      </c>
      <c r="BC4" s="5">
        <f t="shared" si="0"/>
        <v>9.3643857501533549</v>
      </c>
      <c r="BD4" s="5">
        <f t="shared" si="1"/>
        <v>8.2034437009019534</v>
      </c>
      <c r="BE4" s="5">
        <f t="shared" si="2"/>
        <v>1.1415188659274589</v>
      </c>
      <c r="BG4">
        <f t="shared" ref="BG4:BG10" si="4">AN4*AW4/46*0.0224*1000000</f>
        <v>506.4196630736505</v>
      </c>
      <c r="BH4">
        <f t="shared" ref="BH4:BH10" si="5">AN4/454/0.001055056</f>
        <v>2.6658746193259013E-2</v>
      </c>
    </row>
    <row r="5" spans="1:60" s="5" customFormat="1" x14ac:dyDescent="0.3">
      <c r="A5" s="5" t="s">
        <v>70</v>
      </c>
      <c r="B5" s="7">
        <v>39331</v>
      </c>
      <c r="C5" s="5" t="s">
        <v>15</v>
      </c>
      <c r="D5" s="5">
        <v>10</v>
      </c>
      <c r="E5" s="5">
        <v>3</v>
      </c>
      <c r="F5" s="5">
        <v>24</v>
      </c>
      <c r="G5" s="5" t="s">
        <v>66</v>
      </c>
      <c r="H5" s="5">
        <v>7.9</v>
      </c>
      <c r="I5" s="5">
        <v>6</v>
      </c>
      <c r="J5" s="5" t="s">
        <v>71</v>
      </c>
      <c r="K5" s="5">
        <v>102</v>
      </c>
      <c r="L5" s="5">
        <v>29</v>
      </c>
      <c r="M5" s="5">
        <v>68</v>
      </c>
      <c r="N5" s="5">
        <v>79197.729245436058</v>
      </c>
      <c r="O5" s="5">
        <v>0</v>
      </c>
      <c r="P5" s="5">
        <v>9.6881764705882389</v>
      </c>
      <c r="Q5" s="5">
        <v>0</v>
      </c>
      <c r="R5" s="5">
        <v>-1.9108742393509119</v>
      </c>
      <c r="S5" s="5">
        <v>0</v>
      </c>
      <c r="T5" s="5">
        <v>0</v>
      </c>
      <c r="U5" s="5">
        <v>0</v>
      </c>
      <c r="V5" s="5">
        <v>5.9581919558703884</v>
      </c>
      <c r="W5" s="5">
        <v>20.716586206896537</v>
      </c>
      <c r="X5" s="5">
        <v>4.8554202231237326E-2</v>
      </c>
      <c r="Y5" s="5">
        <v>1.5214259634888428E-4</v>
      </c>
      <c r="Z5" s="5">
        <v>1.8674361054766785E-4</v>
      </c>
      <c r="AA5" s="5">
        <v>1.5527971602434079E-4</v>
      </c>
      <c r="AB5" s="5">
        <v>0</v>
      </c>
      <c r="AC5" s="5">
        <v>1220.97677316202</v>
      </c>
      <c r="AD5" s="5">
        <v>0</v>
      </c>
      <c r="AE5" s="5">
        <v>0</v>
      </c>
      <c r="AF5" s="5">
        <v>0</v>
      </c>
      <c r="AG5" s="5">
        <v>0</v>
      </c>
      <c r="AH5" s="5">
        <v>18.698865598285309</v>
      </c>
      <c r="AI5" s="5">
        <v>14.146444654630901</v>
      </c>
      <c r="AJ5" s="5">
        <v>75.654026070587591</v>
      </c>
      <c r="AK5" s="5">
        <v>96.437999070853408</v>
      </c>
      <c r="AL5" s="5">
        <v>3.5620009291465919</v>
      </c>
      <c r="AM5" s="5">
        <v>97.18991734052571</v>
      </c>
      <c r="AN5" s="5">
        <v>2.2121261157285368E-2</v>
      </c>
      <c r="AO5" s="5">
        <v>0.60996551570712432</v>
      </c>
      <c r="AP5" s="5">
        <v>8.892439068024574</v>
      </c>
      <c r="AQ5" s="5">
        <v>1.1095532857395682</v>
      </c>
      <c r="AR5" s="5">
        <v>1.854878085973716E-5</v>
      </c>
      <c r="AS5" s="5">
        <v>40532.991986432367</v>
      </c>
      <c r="AT5" s="5">
        <v>1.7800558302645728</v>
      </c>
      <c r="AU5" s="5">
        <v>0.74591374555466006</v>
      </c>
      <c r="AV5" s="5">
        <v>45.752588000000003</v>
      </c>
      <c r="AW5" s="5">
        <v>81.442161019092936</v>
      </c>
      <c r="AX5" s="5">
        <v>3.3259970919284192</v>
      </c>
      <c r="AY5" s="5" t="s">
        <v>72</v>
      </c>
      <c r="BA5" s="8">
        <f t="shared" si="3"/>
        <v>0</v>
      </c>
      <c r="BC5" s="5">
        <f t="shared" si="0"/>
        <v>16.120755431164486</v>
      </c>
      <c r="BD5" s="5">
        <f t="shared" si="1"/>
        <v>8.304151260504204</v>
      </c>
      <c r="BE5" s="5">
        <f t="shared" si="2"/>
        <v>1.9412887513064978</v>
      </c>
      <c r="BG5">
        <f t="shared" si="4"/>
        <v>877.30248290916779</v>
      </c>
      <c r="BH5">
        <f t="shared" si="5"/>
        <v>4.618261479943777E-2</v>
      </c>
    </row>
    <row r="6" spans="1:60" x14ac:dyDescent="0.3">
      <c r="A6" t="s">
        <v>73</v>
      </c>
      <c r="B6" s="4">
        <v>39332</v>
      </c>
      <c r="C6" t="s">
        <v>15</v>
      </c>
      <c r="D6">
        <v>10</v>
      </c>
      <c r="E6">
        <v>3</v>
      </c>
      <c r="F6">
        <v>24</v>
      </c>
      <c r="G6" t="s">
        <v>66</v>
      </c>
      <c r="H6">
        <v>6.6</v>
      </c>
      <c r="I6">
        <v>6</v>
      </c>
      <c r="J6" t="s">
        <v>74</v>
      </c>
      <c r="K6">
        <v>101.6</v>
      </c>
      <c r="L6">
        <v>28</v>
      </c>
      <c r="M6">
        <v>74</v>
      </c>
      <c r="N6">
        <v>64321.27558980044</v>
      </c>
      <c r="O6">
        <v>0</v>
      </c>
      <c r="P6">
        <v>9.3729268292682892</v>
      </c>
      <c r="Q6">
        <v>0</v>
      </c>
      <c r="R6">
        <v>-1.7121308203991135</v>
      </c>
      <c r="S6">
        <v>0</v>
      </c>
      <c r="T6">
        <v>0</v>
      </c>
      <c r="U6">
        <v>0</v>
      </c>
      <c r="V6">
        <v>5.9581919558703893</v>
      </c>
      <c r="W6">
        <v>20.672039911308254</v>
      </c>
      <c r="X6">
        <v>5.3546332815964562E-2</v>
      </c>
      <c r="Y6">
        <v>1.507095343680711E-4</v>
      </c>
      <c r="Z6">
        <v>2.0621640798226188E-4</v>
      </c>
      <c r="AA6">
        <v>7.6025942350332713E-5</v>
      </c>
      <c r="AB6">
        <v>0</v>
      </c>
      <c r="AC6">
        <v>744.93103907337991</v>
      </c>
      <c r="AD6">
        <v>0</v>
      </c>
      <c r="AE6">
        <v>0</v>
      </c>
      <c r="AF6">
        <v>0</v>
      </c>
      <c r="AG6">
        <v>6.1051936962141271</v>
      </c>
      <c r="AH6">
        <v>17.174624059229401</v>
      </c>
      <c r="AI6">
        <v>12.927647477798573</v>
      </c>
      <c r="AJ6">
        <v>75.271793043128866</v>
      </c>
      <c r="AK6">
        <v>88.652840600644879</v>
      </c>
      <c r="AL6">
        <v>11.347159399355121</v>
      </c>
      <c r="AM6">
        <v>98.626300776105793</v>
      </c>
      <c r="AN6">
        <v>1.901273732270552E-2</v>
      </c>
      <c r="AO6">
        <v>0.39783676231039533</v>
      </c>
      <c r="AP6">
        <v>7.2402042497413541</v>
      </c>
      <c r="AQ6">
        <v>1.10677709491555</v>
      </c>
      <c r="AR6">
        <v>1.8500867473382032E-5</v>
      </c>
      <c r="AS6">
        <v>33004.553354547264</v>
      </c>
      <c r="AT6">
        <v>1.7800558302645728</v>
      </c>
      <c r="AU6">
        <v>0.72164199106550486</v>
      </c>
      <c r="AV6">
        <v>45.752588000000003</v>
      </c>
      <c r="AW6">
        <v>81.442161019092936</v>
      </c>
      <c r="AX6">
        <v>2.7357603831138371</v>
      </c>
      <c r="AZ6" s="5"/>
      <c r="BA6" s="6">
        <f t="shared" si="3"/>
        <v>0</v>
      </c>
      <c r="BC6" s="5">
        <f t="shared" si="0"/>
        <v>14.408868256592912</v>
      </c>
      <c r="BD6" s="5">
        <f t="shared" si="1"/>
        <v>8.033937282229962</v>
      </c>
      <c r="BE6" s="5">
        <f t="shared" si="2"/>
        <v>1.7935002166949299</v>
      </c>
      <c r="BG6">
        <f t="shared" si="4"/>
        <v>754.02218442758306</v>
      </c>
      <c r="BH6">
        <f t="shared" si="5"/>
        <v>3.969294145637918E-2</v>
      </c>
    </row>
    <row r="7" spans="1:60" s="5" customFormat="1" x14ac:dyDescent="0.3">
      <c r="A7" s="5" t="s">
        <v>75</v>
      </c>
      <c r="B7" s="7">
        <v>39332</v>
      </c>
      <c r="C7" s="5" t="s">
        <v>15</v>
      </c>
      <c r="D7" s="5">
        <v>10</v>
      </c>
      <c r="E7" s="5">
        <v>3</v>
      </c>
      <c r="F7" s="5">
        <v>24</v>
      </c>
      <c r="G7" s="5" t="s">
        <v>66</v>
      </c>
      <c r="H7" s="5">
        <v>9.1999999999999993</v>
      </c>
      <c r="I7" s="5">
        <v>6</v>
      </c>
      <c r="J7" s="5" t="s">
        <v>76</v>
      </c>
      <c r="K7" s="5">
        <v>101.6</v>
      </c>
      <c r="L7" s="5">
        <v>31</v>
      </c>
      <c r="M7" s="5">
        <v>72</v>
      </c>
      <c r="N7" s="5">
        <v>94094.239776371367</v>
      </c>
      <c r="O7" s="5">
        <v>0</v>
      </c>
      <c r="P7" s="5">
        <v>9.7025548523206684</v>
      </c>
      <c r="Q7" s="5">
        <v>0</v>
      </c>
      <c r="R7" s="5">
        <v>-1.1486508438818579</v>
      </c>
      <c r="S7" s="5">
        <v>0</v>
      </c>
      <c r="T7" s="5">
        <v>0</v>
      </c>
      <c r="U7" s="5">
        <v>0</v>
      </c>
      <c r="V7" s="5">
        <v>5.9581919558703902</v>
      </c>
      <c r="W7" s="5">
        <v>20.639285864978888</v>
      </c>
      <c r="X7" s="5">
        <v>5.0230630590717279E-2</v>
      </c>
      <c r="Y7" s="5">
        <v>1.6139841772151896E-4</v>
      </c>
      <c r="Z7" s="5">
        <v>1.8831592827004196E-4</v>
      </c>
      <c r="AA7" s="5">
        <v>1.433131856540088E-4</v>
      </c>
      <c r="AB7" s="5">
        <v>0</v>
      </c>
      <c r="AC7" s="5">
        <v>1012.39685828576</v>
      </c>
      <c r="AD7" s="5">
        <v>0</v>
      </c>
      <c r="AE7" s="5">
        <v>0</v>
      </c>
      <c r="AF7" s="5">
        <v>0</v>
      </c>
      <c r="AG7" s="5">
        <v>0</v>
      </c>
      <c r="AH7" s="5">
        <v>21.294131218777117</v>
      </c>
      <c r="AI7" s="5">
        <v>16.869566079168187</v>
      </c>
      <c r="AJ7" s="5">
        <v>79.221668664710037</v>
      </c>
      <c r="AK7" s="5">
        <v>96.65836540935625</v>
      </c>
      <c r="AL7" s="5">
        <v>3.3416345906437499</v>
      </c>
      <c r="AM7" s="5">
        <v>97.407243936181658</v>
      </c>
      <c r="AN7" s="5">
        <v>2.446089039437372E-2</v>
      </c>
      <c r="AO7" s="5">
        <v>0.64342103910289394</v>
      </c>
      <c r="AP7" s="5">
        <v>10.802406829073956</v>
      </c>
      <c r="AQ7" s="5">
        <v>1.0851726530278574</v>
      </c>
      <c r="AR7" s="5">
        <v>1.8644503246158971E-5</v>
      </c>
      <c r="AS7" s="5">
        <v>47909.708068612963</v>
      </c>
      <c r="AT7" s="5">
        <v>1.7800558302645728</v>
      </c>
      <c r="AU7" s="5">
        <v>0.74702076838868969</v>
      </c>
      <c r="AV7" s="5">
        <v>45.752588000000003</v>
      </c>
      <c r="AW7" s="5">
        <v>81.442161019092936</v>
      </c>
      <c r="AX7" s="5">
        <v>4.0085782591814647</v>
      </c>
      <c r="AY7" s="5" t="s">
        <v>72</v>
      </c>
      <c r="BA7" s="8">
        <f t="shared" si="3"/>
        <v>0</v>
      </c>
      <c r="BC7" s="5">
        <f t="shared" si="0"/>
        <v>19.807136806256231</v>
      </c>
      <c r="BD7" s="5">
        <f t="shared" si="1"/>
        <v>8.3164755877034313</v>
      </c>
      <c r="BE7" s="5">
        <f t="shared" si="2"/>
        <v>2.3816743760473069</v>
      </c>
      <c r="BG7">
        <f t="shared" si="4"/>
        <v>970.08935089967144</v>
      </c>
      <c r="BH7">
        <f t="shared" si="5"/>
        <v>5.1067064879462651E-2</v>
      </c>
    </row>
    <row r="8" spans="1:60" x14ac:dyDescent="0.3">
      <c r="A8" t="s">
        <v>77</v>
      </c>
      <c r="B8" s="9">
        <v>39336</v>
      </c>
      <c r="C8" t="s">
        <v>15</v>
      </c>
      <c r="D8">
        <v>30</v>
      </c>
      <c r="E8">
        <v>3</v>
      </c>
      <c r="F8">
        <v>24</v>
      </c>
      <c r="G8" t="s">
        <v>66</v>
      </c>
      <c r="H8">
        <v>3.3</v>
      </c>
      <c r="I8">
        <v>6</v>
      </c>
      <c r="J8" t="s">
        <v>78</v>
      </c>
      <c r="K8">
        <v>101.3</v>
      </c>
      <c r="L8">
        <v>20</v>
      </c>
      <c r="M8">
        <v>88</v>
      </c>
      <c r="N8">
        <v>34585.136021276579</v>
      </c>
      <c r="O8">
        <v>0</v>
      </c>
      <c r="P8">
        <v>28.573170212765948</v>
      </c>
      <c r="Q8">
        <v>0</v>
      </c>
      <c r="R8">
        <v>-2.6632826747720362</v>
      </c>
      <c r="S8">
        <v>0</v>
      </c>
      <c r="T8">
        <v>0</v>
      </c>
      <c r="U8">
        <v>0</v>
      </c>
      <c r="V8">
        <v>5.9581919558703893</v>
      </c>
      <c r="W8">
        <v>20.517884498480253</v>
      </c>
      <c r="X8">
        <v>0.1480195559270516</v>
      </c>
      <c r="Y8">
        <v>3.6401580547112494E-4</v>
      </c>
      <c r="Z8">
        <v>2.014562310030394E-4</v>
      </c>
      <c r="AA8">
        <v>3.3973556231003065E-5</v>
      </c>
      <c r="AB8">
        <v>0</v>
      </c>
      <c r="AC8">
        <v>385.39778026548998</v>
      </c>
      <c r="AD8">
        <v>0</v>
      </c>
      <c r="AE8">
        <v>0</v>
      </c>
      <c r="AF8">
        <v>0</v>
      </c>
      <c r="AG8">
        <v>15.812451673194587</v>
      </c>
      <c r="AH8">
        <v>29.713696082693012</v>
      </c>
      <c r="AI8">
        <v>19.76732848955908</v>
      </c>
      <c r="AJ8">
        <v>66.525983285777514</v>
      </c>
      <c r="AK8">
        <v>96.337216293174677</v>
      </c>
      <c r="AL8">
        <v>3.6627837068253228</v>
      </c>
      <c r="AM8">
        <v>99.896692310204259</v>
      </c>
      <c r="AN8">
        <v>1.4574661830781021E-2</v>
      </c>
      <c r="AO8">
        <v>0.27150955599080301</v>
      </c>
      <c r="AP8">
        <v>3.7393114572223047</v>
      </c>
      <c r="AQ8">
        <v>1.1522698013339046</v>
      </c>
      <c r="AR8">
        <v>1.8116288901612832E-5</v>
      </c>
      <c r="AS8">
        <v>18123.061065786649</v>
      </c>
      <c r="AT8">
        <v>1.7800558302645728</v>
      </c>
      <c r="AU8">
        <v>2.1999104248852537</v>
      </c>
      <c r="AV8">
        <v>45.752588000000003</v>
      </c>
      <c r="AW8">
        <v>81.442161019092936</v>
      </c>
      <c r="AX8">
        <v>0.98761834934396409</v>
      </c>
      <c r="AZ8" s="5"/>
      <c r="BA8" s="6">
        <f t="shared" si="3"/>
        <v>0</v>
      </c>
      <c r="BC8" s="5">
        <f t="shared" si="0"/>
        <v>21.331034789064457</v>
      </c>
      <c r="BD8" s="5">
        <f t="shared" si="1"/>
        <v>24.491288753799385</v>
      </c>
      <c r="BE8" s="5">
        <f t="shared" si="2"/>
        <v>0.87096416213521344</v>
      </c>
      <c r="BG8">
        <f t="shared" si="4"/>
        <v>578.0134740416745</v>
      </c>
      <c r="BH8">
        <f t="shared" si="5"/>
        <v>3.0427559639444532E-2</v>
      </c>
    </row>
    <row r="9" spans="1:60" x14ac:dyDescent="0.3">
      <c r="A9" t="s">
        <v>79</v>
      </c>
      <c r="B9" s="9">
        <v>39338</v>
      </c>
      <c r="C9" t="s">
        <v>15</v>
      </c>
      <c r="D9">
        <v>30</v>
      </c>
      <c r="E9">
        <v>3</v>
      </c>
      <c r="F9">
        <v>24</v>
      </c>
      <c r="G9" t="s">
        <v>66</v>
      </c>
      <c r="H9" s="5">
        <v>5</v>
      </c>
      <c r="I9">
        <v>6</v>
      </c>
      <c r="J9" t="s">
        <v>80</v>
      </c>
      <c r="K9">
        <v>100.3</v>
      </c>
      <c r="L9">
        <v>16</v>
      </c>
      <c r="M9">
        <v>88</v>
      </c>
      <c r="N9">
        <v>49455.943952095833</v>
      </c>
      <c r="O9">
        <v>0</v>
      </c>
      <c r="P9">
        <v>28.776778443113791</v>
      </c>
      <c r="Q9">
        <v>0</v>
      </c>
      <c r="R9">
        <v>-1.7998652694610777</v>
      </c>
      <c r="S9">
        <v>0</v>
      </c>
      <c r="T9">
        <v>0</v>
      </c>
      <c r="U9">
        <v>0</v>
      </c>
      <c r="V9">
        <v>5.9581919558703893</v>
      </c>
      <c r="W9">
        <v>20.786607784431126</v>
      </c>
      <c r="X9">
        <v>0.10874659550898205</v>
      </c>
      <c r="Y9">
        <v>2.3898443113772451E-4</v>
      </c>
      <c r="Z9">
        <v>1.9038473053892204E-4</v>
      </c>
      <c r="AA9">
        <v>4.8358083832335307E-5</v>
      </c>
      <c r="AB9">
        <v>0</v>
      </c>
      <c r="AC9">
        <v>646.4724593943115</v>
      </c>
      <c r="AD9">
        <v>0</v>
      </c>
      <c r="AE9">
        <v>0</v>
      </c>
      <c r="AF9">
        <v>0</v>
      </c>
      <c r="AG9">
        <v>18.824347229993538</v>
      </c>
      <c r="AH9">
        <v>31.874359847803234</v>
      </c>
      <c r="AI9">
        <v>21.571670531576846</v>
      </c>
      <c r="AJ9">
        <v>67.677188293598164</v>
      </c>
      <c r="AK9">
        <v>93.898177009157294</v>
      </c>
      <c r="AL9">
        <v>6.101822990842706</v>
      </c>
      <c r="AM9">
        <v>99.743075489788652</v>
      </c>
      <c r="AN9">
        <v>1.5912149388768788E-2</v>
      </c>
      <c r="AO9">
        <v>0.24593430865620061</v>
      </c>
      <c r="AP9">
        <v>5.2748996792981915</v>
      </c>
      <c r="AQ9">
        <v>1.1680478202833857</v>
      </c>
      <c r="AR9">
        <v>1.7923136692053487E-5</v>
      </c>
      <c r="AS9">
        <v>26194.841929740611</v>
      </c>
      <c r="AT9">
        <v>1.7800558302645728</v>
      </c>
      <c r="AU9">
        <v>2.2155866647004121</v>
      </c>
      <c r="AV9">
        <v>45.752588000000003</v>
      </c>
      <c r="AW9">
        <v>81.442161019092936</v>
      </c>
      <c r="AX9">
        <v>1.396216011079197</v>
      </c>
      <c r="AZ9" s="5"/>
      <c r="BA9" s="6">
        <f t="shared" si="3"/>
        <v>0</v>
      </c>
      <c r="BC9" s="5">
        <f t="shared" si="0"/>
        <v>22.417436735059695</v>
      </c>
      <c r="BD9" s="5">
        <f t="shared" si="1"/>
        <v>24.665810094097537</v>
      </c>
      <c r="BE9" s="5">
        <f t="shared" si="2"/>
        <v>0.90884656330116353</v>
      </c>
      <c r="BG9">
        <f t="shared" si="4"/>
        <v>631.05661417459351</v>
      </c>
      <c r="BH9">
        <f t="shared" si="5"/>
        <v>3.3219835913857895E-2</v>
      </c>
    </row>
    <row r="10" spans="1:60" x14ac:dyDescent="0.3">
      <c r="A10" t="s">
        <v>81</v>
      </c>
      <c r="B10" s="9">
        <v>39338</v>
      </c>
      <c r="C10" t="s">
        <v>15</v>
      </c>
      <c r="D10">
        <v>30</v>
      </c>
      <c r="E10">
        <v>3</v>
      </c>
      <c r="F10">
        <v>24</v>
      </c>
      <c r="G10" t="s">
        <v>66</v>
      </c>
      <c r="H10">
        <v>6.6</v>
      </c>
      <c r="I10">
        <v>6</v>
      </c>
      <c r="J10" t="s">
        <v>82</v>
      </c>
      <c r="K10">
        <v>100.3</v>
      </c>
      <c r="L10">
        <v>16</v>
      </c>
      <c r="M10">
        <v>88</v>
      </c>
      <c r="N10">
        <v>64339.84035472972</v>
      </c>
      <c r="O10">
        <v>0</v>
      </c>
      <c r="P10">
        <v>29.37007432432431</v>
      </c>
      <c r="Q10">
        <v>0</v>
      </c>
      <c r="R10">
        <v>-2.6917128378378354</v>
      </c>
      <c r="S10">
        <v>0</v>
      </c>
      <c r="T10">
        <v>0</v>
      </c>
      <c r="U10">
        <v>0</v>
      </c>
      <c r="V10">
        <v>5.9581919558703893</v>
      </c>
      <c r="W10">
        <v>20.846837837837835</v>
      </c>
      <c r="X10">
        <v>9.085146317567562E-2</v>
      </c>
      <c r="Y10">
        <v>1.6194290540540548E-4</v>
      </c>
      <c r="Z10">
        <v>1.8105405405405381E-4</v>
      </c>
      <c r="AA10">
        <v>6.2421621621621654E-5</v>
      </c>
      <c r="AB10">
        <v>0</v>
      </c>
      <c r="AC10">
        <v>706.16275009310243</v>
      </c>
      <c r="AD10">
        <v>0</v>
      </c>
      <c r="AE10">
        <v>0</v>
      </c>
      <c r="AF10">
        <v>0</v>
      </c>
      <c r="AG10">
        <v>23.425854330658609</v>
      </c>
      <c r="AH10">
        <v>34.672487611949762</v>
      </c>
      <c r="AI10">
        <v>23.889310442662214</v>
      </c>
      <c r="AJ10">
        <v>68.899903318240248</v>
      </c>
      <c r="AK10">
        <v>90.430003724316791</v>
      </c>
      <c r="AL10">
        <v>9.5699962756832093</v>
      </c>
      <c r="AM10">
        <v>99.635411246016972</v>
      </c>
      <c r="AN10">
        <v>1.8527875191996664E-2</v>
      </c>
      <c r="AO10">
        <v>0.18695181451399689</v>
      </c>
      <c r="AP10">
        <v>6.8623782429682283</v>
      </c>
      <c r="AQ10">
        <v>1.1680506062728473</v>
      </c>
      <c r="AR10">
        <v>1.7923136692053487E-5</v>
      </c>
      <c r="AS10">
        <v>34078.24850152251</v>
      </c>
      <c r="AT10">
        <v>1.7800558302645728</v>
      </c>
      <c r="AU10">
        <v>2.2612658030108457</v>
      </c>
      <c r="AV10">
        <v>45.752588000000003</v>
      </c>
      <c r="AW10">
        <v>81.442161019092936</v>
      </c>
      <c r="AX10">
        <v>1.8040938082508375</v>
      </c>
      <c r="AZ10" s="5"/>
      <c r="BA10" s="6">
        <f t="shared" si="3"/>
        <v>0</v>
      </c>
      <c r="BC10" s="5">
        <f t="shared" si="0"/>
        <v>24.366530794525719</v>
      </c>
      <c r="BD10" s="5">
        <f t="shared" si="1"/>
        <v>25.17434942084941</v>
      </c>
      <c r="BE10" s="5">
        <f t="shared" si="2"/>
        <v>0.96791104259263772</v>
      </c>
      <c r="BG10">
        <f t="shared" si="4"/>
        <v>734.79313830245212</v>
      </c>
      <c r="BH10">
        <f t="shared" si="5"/>
        <v>3.8680693517432571E-2</v>
      </c>
    </row>
    <row r="12" spans="1:60" s="1" customFormat="1" ht="45" customHeight="1" x14ac:dyDescent="0.3">
      <c r="A12" s="1" t="s">
        <v>0</v>
      </c>
      <c r="B12" s="2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  <c r="H12" s="1" t="s">
        <v>83</v>
      </c>
      <c r="I12" s="1" t="s">
        <v>8</v>
      </c>
      <c r="J12" s="1" t="s">
        <v>9</v>
      </c>
      <c r="K12" s="1" t="s">
        <v>10</v>
      </c>
      <c r="L12" s="1" t="s">
        <v>11</v>
      </c>
      <c r="M12" s="1" t="s">
        <v>12</v>
      </c>
      <c r="N12" s="1" t="s">
        <v>13</v>
      </c>
      <c r="O12" s="1" t="s">
        <v>14</v>
      </c>
      <c r="P12" s="1" t="s">
        <v>26</v>
      </c>
      <c r="Q12" s="1" t="s">
        <v>16</v>
      </c>
      <c r="R12" s="1" t="s">
        <v>17</v>
      </c>
      <c r="S12" s="1" t="s">
        <v>18</v>
      </c>
      <c r="T12" s="1" t="s">
        <v>19</v>
      </c>
      <c r="U12" s="1" t="s">
        <v>20</v>
      </c>
      <c r="V12" s="1" t="s">
        <v>21</v>
      </c>
      <c r="W12" s="1" t="s">
        <v>22</v>
      </c>
      <c r="X12" s="1" t="s">
        <v>20</v>
      </c>
      <c r="Y12" s="1" t="s">
        <v>23</v>
      </c>
      <c r="Z12" s="1" t="s">
        <v>24</v>
      </c>
      <c r="AA12" s="3" t="s">
        <v>25</v>
      </c>
      <c r="AB12" t="s">
        <v>26</v>
      </c>
      <c r="AC12" t="s">
        <v>15</v>
      </c>
      <c r="AD12" t="s">
        <v>27</v>
      </c>
      <c r="AE12" t="s">
        <v>28</v>
      </c>
      <c r="AF12" t="s">
        <v>29</v>
      </c>
      <c r="AG12" t="s">
        <v>30</v>
      </c>
      <c r="AH12" s="1" t="s">
        <v>31</v>
      </c>
      <c r="AI12" s="1" t="s">
        <v>32</v>
      </c>
      <c r="AJ12" s="1" t="s">
        <v>33</v>
      </c>
      <c r="AK12" s="1" t="s">
        <v>34</v>
      </c>
      <c r="AL12" s="1" t="s">
        <v>35</v>
      </c>
      <c r="AM12" s="1" t="s">
        <v>36</v>
      </c>
      <c r="AN12" s="1" t="s">
        <v>37</v>
      </c>
      <c r="AO12" s="1" t="s">
        <v>38</v>
      </c>
      <c r="AP12" s="1" t="s">
        <v>39</v>
      </c>
      <c r="AQ12" s="1" t="s">
        <v>40</v>
      </c>
      <c r="AR12" s="1" t="s">
        <v>41</v>
      </c>
      <c r="AS12" s="1" t="s">
        <v>42</v>
      </c>
      <c r="AT12" s="1" t="s">
        <v>40</v>
      </c>
      <c r="AU12" s="1" t="s">
        <v>43</v>
      </c>
      <c r="AV12" s="1" t="s">
        <v>44</v>
      </c>
      <c r="AW12" s="1" t="s">
        <v>45</v>
      </c>
      <c r="AX12" s="1" t="s">
        <v>46</v>
      </c>
      <c r="AY12" s="10" t="s">
        <v>84</v>
      </c>
      <c r="AZ12" s="10" t="s">
        <v>85</v>
      </c>
    </row>
    <row r="13" spans="1:60" s="1" customFormat="1" ht="21" customHeight="1" x14ac:dyDescent="0.2">
      <c r="B13" s="2"/>
      <c r="E13" s="1" t="s">
        <v>52</v>
      </c>
      <c r="F13" s="1" t="s">
        <v>52</v>
      </c>
      <c r="H13" s="1" t="s">
        <v>53</v>
      </c>
      <c r="I13" s="1" t="s">
        <v>54</v>
      </c>
      <c r="K13" s="1" t="s">
        <v>55</v>
      </c>
      <c r="L13" s="1" t="s">
        <v>56</v>
      </c>
      <c r="M13" s="1" t="s">
        <v>57</v>
      </c>
      <c r="N13" s="1" t="s">
        <v>58</v>
      </c>
      <c r="O13" s="1" t="s">
        <v>58</v>
      </c>
      <c r="P13" s="1" t="s">
        <v>58</v>
      </c>
      <c r="Q13" s="1" t="s">
        <v>58</v>
      </c>
      <c r="T13" s="1" t="s">
        <v>58</v>
      </c>
      <c r="U13" s="1" t="s">
        <v>58</v>
      </c>
      <c r="W13" s="1" t="s">
        <v>57</v>
      </c>
      <c r="X13" s="1" t="s">
        <v>57</v>
      </c>
      <c r="Y13" s="1" t="s">
        <v>57</v>
      </c>
      <c r="Z13" s="1" t="s">
        <v>57</v>
      </c>
      <c r="AA13" s="3" t="s">
        <v>57</v>
      </c>
      <c r="AB13" s="3" t="s">
        <v>59</v>
      </c>
      <c r="AC13" s="3" t="s">
        <v>59</v>
      </c>
      <c r="AD13" s="3" t="s">
        <v>59</v>
      </c>
      <c r="AE13" s="3" t="s">
        <v>59</v>
      </c>
      <c r="AF13" s="3" t="s">
        <v>59</v>
      </c>
      <c r="AG13" s="3" t="s">
        <v>86</v>
      </c>
      <c r="AH13" s="1" t="s">
        <v>58</v>
      </c>
      <c r="AI13" s="1" t="s">
        <v>58</v>
      </c>
      <c r="AJ13" s="1" t="s">
        <v>57</v>
      </c>
      <c r="AK13" s="1" t="s">
        <v>57</v>
      </c>
      <c r="AL13" s="1" t="s">
        <v>57</v>
      </c>
      <c r="AM13" s="1" t="s">
        <v>57</v>
      </c>
      <c r="AP13" s="1" t="s">
        <v>53</v>
      </c>
      <c r="AQ13" s="1" t="s">
        <v>60</v>
      </c>
      <c r="AR13" s="1" t="s">
        <v>61</v>
      </c>
      <c r="AT13" s="1" t="s">
        <v>60</v>
      </c>
      <c r="AU13" s="1" t="s">
        <v>53</v>
      </c>
      <c r="AV13" s="1" t="s">
        <v>62</v>
      </c>
      <c r="AW13" s="1" t="s">
        <v>63</v>
      </c>
    </row>
    <row r="14" spans="1:60" s="5" customFormat="1" x14ac:dyDescent="0.3">
      <c r="A14" s="11" t="s">
        <v>87</v>
      </c>
      <c r="B14" s="11">
        <v>39345</v>
      </c>
      <c r="C14" s="12" t="s">
        <v>26</v>
      </c>
      <c r="D14" s="13">
        <v>10</v>
      </c>
      <c r="E14" s="13">
        <v>3</v>
      </c>
      <c r="F14" s="13">
        <v>24</v>
      </c>
      <c r="G14" s="14" t="s">
        <v>66</v>
      </c>
      <c r="H14" s="14">
        <v>3.3</v>
      </c>
      <c r="I14" s="13">
        <v>6</v>
      </c>
      <c r="J14" s="13" t="s">
        <v>88</v>
      </c>
      <c r="K14" s="12">
        <v>102.3</v>
      </c>
      <c r="L14" s="5">
        <v>25</v>
      </c>
      <c r="M14" s="5">
        <v>60</v>
      </c>
      <c r="N14" s="5">
        <v>34569.188853061205</v>
      </c>
      <c r="O14" s="5">
        <v>0</v>
      </c>
      <c r="P14" s="15">
        <v>11.207248979591835</v>
      </c>
      <c r="Q14" s="15">
        <v>0</v>
      </c>
      <c r="R14" s="5">
        <v>-2.3690734693877546</v>
      </c>
      <c r="S14" s="5">
        <v>0</v>
      </c>
      <c r="T14" s="15">
        <v>0</v>
      </c>
      <c r="U14" s="5">
        <v>0</v>
      </c>
      <c r="V14" s="5">
        <v>5.9581919558703893</v>
      </c>
      <c r="W14" s="5">
        <v>20.57037551020408</v>
      </c>
      <c r="X14" s="5">
        <v>5.8057165714285708E-2</v>
      </c>
      <c r="Y14" s="5">
        <v>1.7583551020408165E-4</v>
      </c>
      <c r="Z14" s="16">
        <v>1.7792775510204066E-4</v>
      </c>
      <c r="AA14" s="5">
        <v>3.4285714285714293E-8</v>
      </c>
      <c r="AB14" s="5">
        <v>310.62420484519998</v>
      </c>
      <c r="AC14" s="5">
        <v>0</v>
      </c>
      <c r="AD14" s="5">
        <v>0</v>
      </c>
      <c r="AE14" s="5">
        <v>0</v>
      </c>
      <c r="AF14" s="5">
        <v>0</v>
      </c>
      <c r="AG14" s="5">
        <v>12.298573523595767</v>
      </c>
      <c r="AH14" s="5">
        <v>14.330637946709714</v>
      </c>
      <c r="AI14" s="5">
        <v>8.0077043545224331</v>
      </c>
      <c r="AJ14" s="5">
        <v>55.878212709720898</v>
      </c>
      <c r="AK14" s="5">
        <v>99.146363749664246</v>
      </c>
      <c r="AL14" s="5">
        <v>0.85363625033575374</v>
      </c>
      <c r="AM14" s="5">
        <v>99.722013898128395</v>
      </c>
      <c r="AN14" s="5">
        <v>9.0851306830211035E-3</v>
      </c>
      <c r="AO14" s="5">
        <v>0.49642728707741068</v>
      </c>
      <c r="AP14" s="5">
        <v>3.7501709049410747</v>
      </c>
      <c r="AQ14" s="5">
        <v>1.1484033779436593</v>
      </c>
      <c r="AR14" s="5">
        <v>1.8356916844422338E-5</v>
      </c>
      <c r="AS14" s="5">
        <v>17877.251590555672</v>
      </c>
      <c r="AT14" s="5">
        <v>1.1867038868430484</v>
      </c>
      <c r="AU14" s="5">
        <v>1.2943056553175194</v>
      </c>
      <c r="AV14" s="5">
        <v>47.119099999999996</v>
      </c>
      <c r="AW14" s="5">
        <v>55.916419114546279</v>
      </c>
      <c r="AX14" s="5">
        <v>1.3384064658365233</v>
      </c>
      <c r="AY14" s="17">
        <f>SUM(X14:Z14)+(2*AB14+3*AC14)/1000</f>
        <v>0.67965933866999184</v>
      </c>
      <c r="AZ14" s="17">
        <f t="shared" ref="AZ14:AZ24" si="6">((((AL14/100)^2)*2*(X14^2)+((AK14/100)^2)*(Y14^2+Z14^2+(2*AB14/1000)^2)+(3*AC14/1000)^2)^(0.5))/AY14</f>
        <v>0.90625644600531918</v>
      </c>
      <c r="BG14">
        <f t="shared" ref="BG14:BG24" si="7">AN14*AW14/46*0.0224*1000000</f>
        <v>247.37779651308693</v>
      </c>
      <c r="BH14">
        <f t="shared" ref="BH14:BH24" si="8">AN14/454/0.001055056</f>
        <v>1.8967051098636601E-2</v>
      </c>
    </row>
    <row r="15" spans="1:60" x14ac:dyDescent="0.3">
      <c r="A15" t="s">
        <v>89</v>
      </c>
      <c r="B15" s="11">
        <v>39345</v>
      </c>
      <c r="C15" t="s">
        <v>26</v>
      </c>
      <c r="D15">
        <v>10</v>
      </c>
      <c r="E15">
        <v>3</v>
      </c>
      <c r="F15">
        <v>24</v>
      </c>
      <c r="G15" s="18" t="s">
        <v>66</v>
      </c>
      <c r="H15" s="18">
        <v>3.3</v>
      </c>
      <c r="I15">
        <v>6</v>
      </c>
      <c r="J15" t="s">
        <v>88</v>
      </c>
      <c r="K15">
        <v>102.3</v>
      </c>
      <c r="L15">
        <v>25</v>
      </c>
      <c r="M15">
        <v>60</v>
      </c>
      <c r="N15">
        <v>34569.188853061205</v>
      </c>
      <c r="O15">
        <v>0</v>
      </c>
      <c r="P15">
        <v>11.207248979591835</v>
      </c>
      <c r="Q15">
        <v>0</v>
      </c>
      <c r="R15">
        <v>-2.3690734693877546</v>
      </c>
      <c r="S15">
        <v>0</v>
      </c>
      <c r="T15">
        <v>0</v>
      </c>
      <c r="U15">
        <v>0</v>
      </c>
      <c r="V15">
        <v>5.9581919558703893</v>
      </c>
      <c r="W15">
        <v>20.57037551020408</v>
      </c>
      <c r="X15">
        <v>5.8057165714285708E-2</v>
      </c>
      <c r="Y15">
        <v>1.7583551020408165E-4</v>
      </c>
      <c r="Z15">
        <v>1.7792775510204066E-4</v>
      </c>
      <c r="AA15">
        <v>3.4285714285714293E-8</v>
      </c>
      <c r="AB15">
        <v>391.62685199719999</v>
      </c>
      <c r="AC15">
        <v>0</v>
      </c>
      <c r="AD15">
        <v>0</v>
      </c>
      <c r="AE15">
        <v>0</v>
      </c>
      <c r="AF15">
        <v>0</v>
      </c>
      <c r="AG15">
        <v>10.541634448796319</v>
      </c>
      <c r="AH15">
        <v>14.330637946709714</v>
      </c>
      <c r="AI15">
        <v>7.9569338721116969</v>
      </c>
      <c r="AJ15">
        <v>55.523933419437157</v>
      </c>
      <c r="AK15">
        <v>99.074543141328562</v>
      </c>
      <c r="AL15">
        <v>0.92545685867143845</v>
      </c>
      <c r="AM15">
        <v>99.649776294733201</v>
      </c>
      <c r="AN15">
        <v>9.0851316103206757E-3</v>
      </c>
      <c r="AO15">
        <v>0.49606768024561243</v>
      </c>
      <c r="AP15">
        <v>3.7501709049410747</v>
      </c>
      <c r="AQ15">
        <v>1.1484033779436593</v>
      </c>
      <c r="AR15">
        <v>1.8356916844422338E-5</v>
      </c>
      <c r="AS15">
        <v>17877.251590555672</v>
      </c>
      <c r="AT15">
        <v>1.1867038868430484</v>
      </c>
      <c r="AU15">
        <v>1.2943056553175194</v>
      </c>
      <c r="AV15">
        <v>47.119099999999996</v>
      </c>
      <c r="AW15">
        <v>55.916419114546279</v>
      </c>
      <c r="AX15">
        <v>1.3384064658365233</v>
      </c>
      <c r="AY15" s="17">
        <f t="shared" ref="AY15:AY24" si="9">SUM(X15:Z15)+(2*AB15+3*AC15)/1000</f>
        <v>0.84166463297399186</v>
      </c>
      <c r="AZ15" s="17">
        <f t="shared" si="6"/>
        <v>0.92198888970637027</v>
      </c>
      <c r="BA15" s="5"/>
      <c r="BB15" s="5"/>
      <c r="BC15" s="5"/>
      <c r="BG15">
        <f t="shared" si="7"/>
        <v>247.37782176240179</v>
      </c>
      <c r="BH15">
        <f t="shared" si="8"/>
        <v>1.8967053034562344E-2</v>
      </c>
    </row>
    <row r="16" spans="1:60" x14ac:dyDescent="0.3">
      <c r="A16" t="s">
        <v>90</v>
      </c>
      <c r="B16" s="11">
        <v>39345</v>
      </c>
      <c r="C16" t="s">
        <v>26</v>
      </c>
      <c r="D16">
        <v>10</v>
      </c>
      <c r="E16">
        <v>3</v>
      </c>
      <c r="F16">
        <v>24</v>
      </c>
      <c r="G16" s="18" t="s">
        <v>66</v>
      </c>
      <c r="H16" s="18">
        <v>9.1999999999999993</v>
      </c>
      <c r="I16">
        <v>6</v>
      </c>
      <c r="J16" t="s">
        <v>91</v>
      </c>
      <c r="K16">
        <v>102.2</v>
      </c>
      <c r="L16">
        <v>22</v>
      </c>
      <c r="M16">
        <v>65</v>
      </c>
      <c r="N16">
        <v>94096.523392185205</v>
      </c>
      <c r="O16">
        <v>0</v>
      </c>
      <c r="P16">
        <v>9.9030332850940663</v>
      </c>
      <c r="Q16">
        <v>0</v>
      </c>
      <c r="R16">
        <v>-1.5891881331403754</v>
      </c>
      <c r="S16">
        <v>0</v>
      </c>
      <c r="T16">
        <v>0</v>
      </c>
      <c r="U16">
        <v>0</v>
      </c>
      <c r="V16">
        <v>5.9581919558703893</v>
      </c>
      <c r="W16">
        <v>20.857429811866822</v>
      </c>
      <c r="X16">
        <v>4.5969227785817662E-2</v>
      </c>
      <c r="Y16">
        <v>1.1733907380607813E-4</v>
      </c>
      <c r="Z16">
        <v>1.7970217076700463E-4</v>
      </c>
      <c r="AA16">
        <v>1.8839218523878521E-5</v>
      </c>
      <c r="AB16">
        <v>934.30388227999993</v>
      </c>
      <c r="AC16">
        <v>0</v>
      </c>
      <c r="AD16">
        <v>0</v>
      </c>
      <c r="AE16">
        <v>0</v>
      </c>
      <c r="AF16">
        <v>0</v>
      </c>
      <c r="AG16">
        <v>10.541634448796319</v>
      </c>
      <c r="AH16">
        <v>21.428628231343094</v>
      </c>
      <c r="AI16">
        <v>17.578223566381137</v>
      </c>
      <c r="AJ16">
        <v>82.031492527692123</v>
      </c>
      <c r="AK16">
        <v>97.531241472349407</v>
      </c>
      <c r="AL16">
        <v>2.4687585276505928</v>
      </c>
      <c r="AM16">
        <v>98.217392146509397</v>
      </c>
      <c r="AN16">
        <v>3.3902964130391205E-2</v>
      </c>
      <c r="AO16">
        <v>0.50032287537136777</v>
      </c>
      <c r="AP16">
        <v>10.075411821008242</v>
      </c>
      <c r="AQ16">
        <v>1.1635019177530479</v>
      </c>
      <c r="AR16">
        <v>1.8212647490426829E-5</v>
      </c>
      <c r="AS16">
        <v>49046.926693810979</v>
      </c>
      <c r="AT16">
        <v>1.1867038868430484</v>
      </c>
      <c r="AU16">
        <v>1.1436840574377687</v>
      </c>
      <c r="AV16">
        <v>47.119099999999996</v>
      </c>
      <c r="AW16">
        <v>55.916419114546279</v>
      </c>
      <c r="AX16">
        <v>3.7635779345708285</v>
      </c>
      <c r="AY16" s="17">
        <f t="shared" si="9"/>
        <v>1.9148740335903907</v>
      </c>
      <c r="AZ16" s="17">
        <f t="shared" si="6"/>
        <v>0.9517477587383929</v>
      </c>
      <c r="BG16">
        <f t="shared" si="7"/>
        <v>923.13923205444769</v>
      </c>
      <c r="BH16">
        <f t="shared" si="8"/>
        <v>7.077930692379894E-2</v>
      </c>
    </row>
    <row r="17" spans="1:60" x14ac:dyDescent="0.3">
      <c r="A17" t="s">
        <v>92</v>
      </c>
      <c r="B17" s="11">
        <v>39345</v>
      </c>
      <c r="C17" t="s">
        <v>26</v>
      </c>
      <c r="D17">
        <v>10</v>
      </c>
      <c r="E17">
        <v>3</v>
      </c>
      <c r="F17">
        <v>24</v>
      </c>
      <c r="G17" s="18" t="s">
        <v>66</v>
      </c>
      <c r="H17" s="18">
        <v>9.1999999999999993</v>
      </c>
      <c r="I17">
        <v>6</v>
      </c>
      <c r="J17" t="s">
        <v>91</v>
      </c>
      <c r="K17">
        <v>102.2</v>
      </c>
      <c r="L17">
        <v>22</v>
      </c>
      <c r="M17">
        <v>65</v>
      </c>
      <c r="N17">
        <v>94096.523392185205</v>
      </c>
      <c r="O17">
        <v>0</v>
      </c>
      <c r="P17">
        <v>9.9030332850940663</v>
      </c>
      <c r="Q17">
        <v>0</v>
      </c>
      <c r="R17">
        <v>-1.5891881331403754</v>
      </c>
      <c r="S17">
        <v>0</v>
      </c>
      <c r="T17">
        <v>0</v>
      </c>
      <c r="U17">
        <v>0</v>
      </c>
      <c r="V17">
        <v>5.9581919558703893</v>
      </c>
      <c r="W17">
        <v>20.857429811866822</v>
      </c>
      <c r="X17">
        <v>4.5969227785817662E-2</v>
      </c>
      <c r="Y17">
        <v>1.1733907380607813E-4</v>
      </c>
      <c r="Z17">
        <v>1.7970217076700463E-4</v>
      </c>
      <c r="AA17">
        <v>1.8839218523878521E-5</v>
      </c>
      <c r="AB17">
        <v>837.75928193000004</v>
      </c>
      <c r="AC17">
        <v>0</v>
      </c>
      <c r="AD17">
        <v>0</v>
      </c>
      <c r="AE17">
        <v>0</v>
      </c>
      <c r="AF17">
        <v>0</v>
      </c>
      <c r="AG17">
        <v>10.541634448796319</v>
      </c>
      <c r="AH17">
        <v>21.428628231343094</v>
      </c>
      <c r="AI17">
        <v>17.571269251114174</v>
      </c>
      <c r="AJ17">
        <v>81.999039142473606</v>
      </c>
      <c r="AK17">
        <v>97.711228051500228</v>
      </c>
      <c r="AL17">
        <v>2.2887719484997717</v>
      </c>
      <c r="AM17">
        <v>98.39864496518264</v>
      </c>
      <c r="AN17">
        <v>3.3902959991604739E-2</v>
      </c>
      <c r="AO17">
        <v>0.50124618365135643</v>
      </c>
      <c r="AP17">
        <v>10.075411821008242</v>
      </c>
      <c r="AQ17">
        <v>1.1635019177530479</v>
      </c>
      <c r="AR17">
        <v>1.8212647490426829E-5</v>
      </c>
      <c r="AS17">
        <v>49046.926693810979</v>
      </c>
      <c r="AT17">
        <v>1.1867038868430484</v>
      </c>
      <c r="AU17">
        <v>1.1436840574377687</v>
      </c>
      <c r="AV17">
        <v>47.119099999999996</v>
      </c>
      <c r="AW17">
        <v>55.916419114546279</v>
      </c>
      <c r="AX17">
        <v>3.7635779345708285</v>
      </c>
      <c r="AY17" s="17">
        <f t="shared" si="9"/>
        <v>1.7217848328903909</v>
      </c>
      <c r="AZ17" s="17">
        <f t="shared" si="6"/>
        <v>0.95085658979523036</v>
      </c>
      <c r="BG17">
        <f t="shared" si="7"/>
        <v>923.13911935998988</v>
      </c>
      <c r="BH17">
        <f t="shared" si="8"/>
        <v>7.07792982832436E-2</v>
      </c>
    </row>
    <row r="18" spans="1:60" x14ac:dyDescent="0.3">
      <c r="A18" t="s">
        <v>93</v>
      </c>
      <c r="B18" s="11">
        <v>39345</v>
      </c>
      <c r="C18" t="s">
        <v>26</v>
      </c>
      <c r="D18">
        <v>10</v>
      </c>
      <c r="E18">
        <v>3</v>
      </c>
      <c r="F18">
        <v>24</v>
      </c>
      <c r="G18" s="18" t="s">
        <v>66</v>
      </c>
      <c r="H18" s="18">
        <v>6.6</v>
      </c>
      <c r="I18">
        <v>6</v>
      </c>
      <c r="J18" t="s">
        <v>94</v>
      </c>
      <c r="K18">
        <v>102.3</v>
      </c>
      <c r="L18">
        <v>25</v>
      </c>
      <c r="M18">
        <v>53</v>
      </c>
      <c r="N18">
        <v>65579.085888741669</v>
      </c>
      <c r="O18">
        <v>0</v>
      </c>
      <c r="P18">
        <v>10.210086092715239</v>
      </c>
      <c r="Q18">
        <v>0</v>
      </c>
      <c r="R18">
        <v>-2.275511258278148</v>
      </c>
      <c r="S18">
        <v>0</v>
      </c>
      <c r="T18">
        <v>0</v>
      </c>
      <c r="U18">
        <v>0</v>
      </c>
      <c r="V18">
        <v>5.9581919558703893</v>
      </c>
      <c r="W18">
        <v>20.84039867549663</v>
      </c>
      <c r="X18">
        <v>4.9209970596026463E-2</v>
      </c>
      <c r="Y18">
        <v>1.0874384105960271E-4</v>
      </c>
      <c r="Z18">
        <v>1.8030834437086134E-4</v>
      </c>
      <c r="AA18">
        <v>1.3439735099337796E-6</v>
      </c>
      <c r="AB18">
        <v>413.32564293119998</v>
      </c>
      <c r="AC18">
        <v>0</v>
      </c>
      <c r="AD18">
        <v>0</v>
      </c>
      <c r="AE18">
        <v>0</v>
      </c>
      <c r="AF18">
        <v>0</v>
      </c>
      <c r="AG18">
        <v>10.541634448796319</v>
      </c>
      <c r="AH18">
        <v>17.780374921520092</v>
      </c>
      <c r="AI18">
        <v>13.062390345568533</v>
      </c>
      <c r="AJ18">
        <v>73.465213209642457</v>
      </c>
      <c r="AK18">
        <v>98.924185758005819</v>
      </c>
      <c r="AL18">
        <v>1.0758142419941805</v>
      </c>
      <c r="AM18">
        <v>99.393373279379134</v>
      </c>
      <c r="AN18">
        <v>2.2733909838960464E-2</v>
      </c>
      <c r="AO18">
        <v>0.32179313378069269</v>
      </c>
      <c r="AP18">
        <v>7.0805185780741953</v>
      </c>
      <c r="AQ18">
        <v>1.1538693150264383</v>
      </c>
      <c r="AR18">
        <v>1.8356916844422338E-5</v>
      </c>
      <c r="AS18">
        <v>33913.836465615437</v>
      </c>
      <c r="AT18">
        <v>1.1867038868430484</v>
      </c>
      <c r="AU18">
        <v>1.179145051131127</v>
      </c>
      <c r="AV18">
        <v>47.119099999999996</v>
      </c>
      <c r="AW18">
        <v>55.916419114546279</v>
      </c>
      <c r="AX18">
        <v>2.6108341957904249</v>
      </c>
      <c r="AY18" s="17">
        <f t="shared" si="9"/>
        <v>0.8761503086438569</v>
      </c>
      <c r="AZ18" s="17">
        <f t="shared" si="6"/>
        <v>0.93335403159818053</v>
      </c>
      <c r="BG18">
        <f t="shared" si="7"/>
        <v>619.0185610207543</v>
      </c>
      <c r="BH18">
        <f t="shared" si="8"/>
        <v>4.7461643055196422E-2</v>
      </c>
    </row>
    <row r="19" spans="1:60" x14ac:dyDescent="0.3">
      <c r="A19" t="s">
        <v>95</v>
      </c>
      <c r="B19" s="11">
        <v>39345</v>
      </c>
      <c r="C19" t="s">
        <v>26</v>
      </c>
      <c r="D19">
        <v>10</v>
      </c>
      <c r="E19">
        <v>3</v>
      </c>
      <c r="F19">
        <v>24</v>
      </c>
      <c r="G19" s="18" t="s">
        <v>66</v>
      </c>
      <c r="H19" s="18">
        <v>6.6</v>
      </c>
      <c r="I19">
        <v>6</v>
      </c>
      <c r="J19" t="s">
        <v>94</v>
      </c>
      <c r="K19">
        <v>102.3</v>
      </c>
      <c r="L19">
        <v>25</v>
      </c>
      <c r="M19">
        <v>53</v>
      </c>
      <c r="N19">
        <v>65579.085888741669</v>
      </c>
      <c r="O19">
        <v>0</v>
      </c>
      <c r="P19">
        <v>10.210086092715239</v>
      </c>
      <c r="Q19">
        <v>0</v>
      </c>
      <c r="R19">
        <v>-2.275511258278148</v>
      </c>
      <c r="S19">
        <v>0</v>
      </c>
      <c r="T19">
        <v>0</v>
      </c>
      <c r="U19">
        <v>0</v>
      </c>
      <c r="V19">
        <v>5.9581919558703893</v>
      </c>
      <c r="W19">
        <v>20.84039867549663</v>
      </c>
      <c r="X19">
        <v>4.9209970596026463E-2</v>
      </c>
      <c r="Y19">
        <v>1.0874384105960271E-4</v>
      </c>
      <c r="Z19">
        <v>1.8030834437086134E-4</v>
      </c>
      <c r="AA19">
        <v>1.3439735099337796E-6</v>
      </c>
      <c r="AB19">
        <v>430.90895661479999</v>
      </c>
      <c r="AC19">
        <v>0</v>
      </c>
      <c r="AD19">
        <v>0</v>
      </c>
      <c r="AE19">
        <v>0</v>
      </c>
      <c r="AF19">
        <v>0</v>
      </c>
      <c r="AG19">
        <v>10.541634448796319</v>
      </c>
      <c r="AH19">
        <v>17.780374921520092</v>
      </c>
      <c r="AI19">
        <v>13.063274600301957</v>
      </c>
      <c r="AJ19">
        <v>73.470186415985566</v>
      </c>
      <c r="AK19">
        <v>98.89866342725955</v>
      </c>
      <c r="AL19">
        <v>1.1013365727404505</v>
      </c>
      <c r="AM19">
        <v>99.367729898770179</v>
      </c>
      <c r="AN19">
        <v>2.2733910344325883E-2</v>
      </c>
      <c r="AO19">
        <v>0.32171011150732959</v>
      </c>
      <c r="AP19">
        <v>7.0805185780741953</v>
      </c>
      <c r="AQ19">
        <v>1.1538693150264383</v>
      </c>
      <c r="AR19">
        <v>1.8356916844422338E-5</v>
      </c>
      <c r="AS19">
        <v>33913.836465615437</v>
      </c>
      <c r="AT19">
        <v>1.1867038868430484</v>
      </c>
      <c r="AU19">
        <v>1.179145051131127</v>
      </c>
      <c r="AV19">
        <v>47.119099999999996</v>
      </c>
      <c r="AW19">
        <v>55.916419114546279</v>
      </c>
      <c r="AX19">
        <v>2.6108341957904249</v>
      </c>
      <c r="AY19" s="17">
        <f t="shared" si="9"/>
        <v>0.9113169360110569</v>
      </c>
      <c r="AZ19" s="17">
        <f t="shared" si="6"/>
        <v>0.93526931601933039</v>
      </c>
      <c r="BG19">
        <f t="shared" si="7"/>
        <v>619.01857478128125</v>
      </c>
      <c r="BH19">
        <f t="shared" si="8"/>
        <v>4.7461644110249133E-2</v>
      </c>
    </row>
    <row r="20" spans="1:60" s="5" customFormat="1" x14ac:dyDescent="0.3">
      <c r="A20" s="5" t="s">
        <v>96</v>
      </c>
      <c r="B20" s="11">
        <v>39350</v>
      </c>
      <c r="C20" s="5" t="s">
        <v>26</v>
      </c>
      <c r="D20" s="5">
        <v>30</v>
      </c>
      <c r="E20" s="5">
        <v>3</v>
      </c>
      <c r="F20" s="5">
        <v>24</v>
      </c>
      <c r="G20" s="14" t="s">
        <v>66</v>
      </c>
      <c r="H20" s="14">
        <v>3.3</v>
      </c>
      <c r="I20" s="5">
        <v>6</v>
      </c>
      <c r="J20" s="5" t="s">
        <v>97</v>
      </c>
      <c r="K20" s="5">
        <v>101.4</v>
      </c>
      <c r="L20" s="5">
        <v>24</v>
      </c>
      <c r="M20" s="5">
        <v>68</v>
      </c>
      <c r="N20" s="5">
        <v>34559.476054298633</v>
      </c>
      <c r="O20" s="5">
        <v>0</v>
      </c>
      <c r="P20" s="5">
        <v>30.527095022624419</v>
      </c>
      <c r="Q20" s="5">
        <v>0</v>
      </c>
      <c r="R20" s="5">
        <v>-1.2202941176470588</v>
      </c>
      <c r="S20" s="5">
        <v>0</v>
      </c>
      <c r="T20" s="5">
        <v>0</v>
      </c>
      <c r="U20" s="5">
        <v>0</v>
      </c>
      <c r="V20" s="5">
        <v>5.9581919558703893</v>
      </c>
      <c r="W20" s="5">
        <v>20.560235294117643</v>
      </c>
      <c r="X20" s="5">
        <v>0.13983147511312211</v>
      </c>
      <c r="Y20" s="5">
        <v>4.9191176470588232E-4</v>
      </c>
      <c r="Z20" s="5">
        <v>1.8285701357466052E-4</v>
      </c>
      <c r="AA20" s="5">
        <v>1.8232579185520353E-5</v>
      </c>
      <c r="AB20" s="5">
        <v>892.95185348562484</v>
      </c>
      <c r="AC20" s="5">
        <v>0</v>
      </c>
      <c r="AD20" s="5">
        <v>0</v>
      </c>
      <c r="AE20" s="5">
        <v>0</v>
      </c>
      <c r="AF20" s="5">
        <v>0</v>
      </c>
      <c r="AG20" s="5">
        <v>26.354086121990957</v>
      </c>
      <c r="AH20" s="5">
        <v>30.948985830631933</v>
      </c>
      <c r="AI20" s="5">
        <v>19.050857312470864</v>
      </c>
      <c r="AJ20" s="5">
        <v>61.555675577631277</v>
      </c>
      <c r="AK20" s="5">
        <v>93.606114213619961</v>
      </c>
      <c r="AL20" s="5">
        <v>6.3938857863800393</v>
      </c>
      <c r="AM20" s="5">
        <v>99.837320376981069</v>
      </c>
      <c r="AN20" s="5">
        <v>1.4819318739244235E-2</v>
      </c>
      <c r="AO20" s="5">
        <v>0.47433791059620989</v>
      </c>
      <c r="AP20" s="5">
        <v>3.7813039753926301</v>
      </c>
      <c r="AQ20" s="5">
        <v>1.1386280818320396</v>
      </c>
      <c r="AR20" s="5">
        <v>1.8308862667194784E-5</v>
      </c>
      <c r="AS20" s="5">
        <v>17919.13684420276</v>
      </c>
      <c r="AT20" s="5">
        <v>1.1867038868430484</v>
      </c>
      <c r="AU20" s="5">
        <v>3.525521008781682</v>
      </c>
      <c r="AV20" s="5">
        <v>47.119099999999996</v>
      </c>
      <c r="AW20" s="5">
        <v>55.916419114546279</v>
      </c>
      <c r="AX20" s="5">
        <v>0.96356026169505049</v>
      </c>
      <c r="AY20" s="17">
        <f t="shared" si="9"/>
        <v>1.9264099508626524</v>
      </c>
      <c r="AZ20" s="17">
        <f t="shared" si="6"/>
        <v>0.86781266411663271</v>
      </c>
      <c r="BG20">
        <f t="shared" si="7"/>
        <v>403.51322875195905</v>
      </c>
      <c r="BH20">
        <f t="shared" si="8"/>
        <v>3.0938330507400077E-2</v>
      </c>
    </row>
    <row r="21" spans="1:60" x14ac:dyDescent="0.3">
      <c r="A21" t="s">
        <v>98</v>
      </c>
      <c r="B21" s="9">
        <v>39352</v>
      </c>
      <c r="C21" t="s">
        <v>26</v>
      </c>
      <c r="D21">
        <v>30</v>
      </c>
      <c r="E21">
        <v>3</v>
      </c>
      <c r="F21">
        <v>24</v>
      </c>
      <c r="G21" s="18" t="s">
        <v>66</v>
      </c>
      <c r="H21" s="18">
        <v>6.5</v>
      </c>
      <c r="I21">
        <v>6</v>
      </c>
      <c r="J21" t="s">
        <v>99</v>
      </c>
      <c r="K21">
        <v>101.4</v>
      </c>
      <c r="L21">
        <v>21</v>
      </c>
      <c r="M21">
        <v>99</v>
      </c>
      <c r="N21">
        <v>64337.589262948233</v>
      </c>
      <c r="O21">
        <v>0</v>
      </c>
      <c r="P21">
        <v>30.590171314741053</v>
      </c>
      <c r="Q21">
        <v>0</v>
      </c>
      <c r="R21">
        <v>0.5988167330677292</v>
      </c>
      <c r="S21">
        <v>0</v>
      </c>
      <c r="T21">
        <v>0</v>
      </c>
      <c r="U21">
        <v>0</v>
      </c>
      <c r="V21">
        <v>5.9581919558703893</v>
      </c>
      <c r="W21">
        <v>20.645501992031875</v>
      </c>
      <c r="X21">
        <v>8.812060438247013E-2</v>
      </c>
      <c r="Y21">
        <v>2.4901952191235042E-4</v>
      </c>
      <c r="Z21">
        <v>1.8126175298804781E-4</v>
      </c>
      <c r="AA21">
        <v>1.6802390438247E-5</v>
      </c>
      <c r="AB21">
        <v>798.68270174880001</v>
      </c>
      <c r="AC21">
        <v>0</v>
      </c>
      <c r="AD21">
        <v>0</v>
      </c>
      <c r="AE21">
        <v>0</v>
      </c>
      <c r="AF21">
        <v>0</v>
      </c>
      <c r="AG21">
        <v>2.8490903915665928</v>
      </c>
      <c r="AH21">
        <v>36.191824563206104</v>
      </c>
      <c r="AI21">
        <v>21.116744045553116</v>
      </c>
      <c r="AJ21">
        <v>58.346724157756746</v>
      </c>
      <c r="AK21">
        <v>97.299772232602947</v>
      </c>
      <c r="AL21">
        <v>2.7002277673970525</v>
      </c>
      <c r="AM21">
        <v>99.660627641033614</v>
      </c>
      <c r="AN21">
        <v>1.6452424567006078E-2</v>
      </c>
      <c r="AO21">
        <v>0.53570521732831378</v>
      </c>
      <c r="AP21">
        <v>7.033701796300682</v>
      </c>
      <c r="AQ21">
        <v>1.1395599149802573</v>
      </c>
      <c r="AR21">
        <v>1.8164486196752561E-5</v>
      </c>
      <c r="AS21">
        <v>33624.278138323898</v>
      </c>
      <c r="AT21">
        <v>1.1867038868430484</v>
      </c>
      <c r="AU21">
        <v>3.5328055798438296</v>
      </c>
      <c r="AV21">
        <v>47.119099999999996</v>
      </c>
      <c r="AW21">
        <v>55.916419114546279</v>
      </c>
      <c r="AX21">
        <v>1.7915991832274563</v>
      </c>
      <c r="AY21" s="17">
        <f t="shared" si="9"/>
        <v>1.6859162891549704</v>
      </c>
      <c r="AZ21" s="17">
        <f t="shared" si="6"/>
        <v>0.92189427259715551</v>
      </c>
      <c r="BG21">
        <f t="shared" si="7"/>
        <v>447.98084680168245</v>
      </c>
      <c r="BH21">
        <f t="shared" si="8"/>
        <v>3.4347769817120587E-2</v>
      </c>
    </row>
    <row r="22" spans="1:60" x14ac:dyDescent="0.3">
      <c r="A22" t="s">
        <v>98</v>
      </c>
      <c r="B22" s="9">
        <v>39352</v>
      </c>
      <c r="C22" t="s">
        <v>26</v>
      </c>
      <c r="D22">
        <v>30</v>
      </c>
      <c r="E22">
        <v>3</v>
      </c>
      <c r="F22">
        <v>24</v>
      </c>
      <c r="G22" s="18" t="s">
        <v>66</v>
      </c>
      <c r="H22" s="18">
        <v>6.5</v>
      </c>
      <c r="I22">
        <v>6</v>
      </c>
      <c r="J22" t="s">
        <v>99</v>
      </c>
      <c r="K22">
        <v>101.4</v>
      </c>
      <c r="L22">
        <v>21</v>
      </c>
      <c r="M22">
        <v>99</v>
      </c>
      <c r="N22">
        <v>64337.589262948233</v>
      </c>
      <c r="O22">
        <v>0</v>
      </c>
      <c r="P22">
        <v>30.590171314741053</v>
      </c>
      <c r="Q22">
        <v>0</v>
      </c>
      <c r="R22">
        <v>0.5988167330677292</v>
      </c>
      <c r="S22">
        <v>0</v>
      </c>
      <c r="T22">
        <v>0</v>
      </c>
      <c r="U22">
        <v>0</v>
      </c>
      <c r="V22">
        <v>5.9581919558703893</v>
      </c>
      <c r="W22">
        <v>20.645501992031875</v>
      </c>
      <c r="X22">
        <v>8.812060438247013E-2</v>
      </c>
      <c r="Y22">
        <v>2.4901952191235042E-4</v>
      </c>
      <c r="Z22">
        <v>1.8126175298804781E-4</v>
      </c>
      <c r="AA22">
        <v>1.6802390438247E-5</v>
      </c>
      <c r="AB22">
        <v>910.86687810719991</v>
      </c>
      <c r="AC22">
        <v>0</v>
      </c>
      <c r="AD22">
        <v>0</v>
      </c>
      <c r="AE22">
        <v>0</v>
      </c>
      <c r="AF22">
        <v>0</v>
      </c>
      <c r="AG22">
        <v>2.8490903915665928</v>
      </c>
      <c r="AH22">
        <v>36.191824563206104</v>
      </c>
      <c r="AI22">
        <v>21.122047210859225</v>
      </c>
      <c r="AJ22">
        <v>58.361377094905151</v>
      </c>
      <c r="AK22">
        <v>97.253413291914725</v>
      </c>
      <c r="AL22">
        <v>2.7465867080852746</v>
      </c>
      <c r="AM22">
        <v>99.613143346064746</v>
      </c>
      <c r="AN22">
        <v>1.6452426896271986E-2</v>
      </c>
      <c r="AO22">
        <v>0.53544677098942906</v>
      </c>
      <c r="AP22">
        <v>7.033701796300682</v>
      </c>
      <c r="AQ22">
        <v>1.1395599149802573</v>
      </c>
      <c r="AR22">
        <v>1.8164486196752561E-5</v>
      </c>
      <c r="AS22">
        <v>33624.278138323898</v>
      </c>
      <c r="AT22">
        <v>1.1867038868430484</v>
      </c>
      <c r="AU22">
        <v>3.5328055798438296</v>
      </c>
      <c r="AV22">
        <v>47.119099999999996</v>
      </c>
      <c r="AW22">
        <v>55.916419114546279</v>
      </c>
      <c r="AX22">
        <v>1.7915991832274563</v>
      </c>
      <c r="AY22" s="17">
        <f t="shared" si="9"/>
        <v>1.9102846418717703</v>
      </c>
      <c r="AZ22" s="17">
        <f t="shared" si="6"/>
        <v>0.92745423999502619</v>
      </c>
      <c r="BG22">
        <f t="shared" si="7"/>
        <v>447.98091022494941</v>
      </c>
      <c r="BH22">
        <f t="shared" si="8"/>
        <v>3.434777467993512E-2</v>
      </c>
    </row>
    <row r="23" spans="1:60" x14ac:dyDescent="0.3">
      <c r="A23" t="s">
        <v>100</v>
      </c>
      <c r="B23" s="9">
        <v>39352</v>
      </c>
      <c r="C23" t="s">
        <v>26</v>
      </c>
      <c r="D23">
        <v>30</v>
      </c>
      <c r="E23">
        <v>3</v>
      </c>
      <c r="F23">
        <v>24</v>
      </c>
      <c r="G23" s="18" t="s">
        <v>66</v>
      </c>
      <c r="H23" s="18">
        <v>9.1999999999999993</v>
      </c>
      <c r="I23">
        <v>6</v>
      </c>
      <c r="J23" t="s">
        <v>101</v>
      </c>
      <c r="K23">
        <v>101.4</v>
      </c>
      <c r="L23">
        <v>21</v>
      </c>
      <c r="M23">
        <v>99</v>
      </c>
      <c r="N23">
        <v>94094.086681997302</v>
      </c>
      <c r="O23">
        <v>0</v>
      </c>
      <c r="P23">
        <v>28.863220762155073</v>
      </c>
      <c r="Q23">
        <v>0</v>
      </c>
      <c r="R23">
        <v>0.23369382391590002</v>
      </c>
      <c r="S23">
        <v>0</v>
      </c>
      <c r="T23">
        <v>0</v>
      </c>
      <c r="U23">
        <v>0</v>
      </c>
      <c r="V23">
        <v>5.9581919558703893</v>
      </c>
      <c r="W23">
        <v>20.670478318002655</v>
      </c>
      <c r="X23">
        <v>7.6174723521682086E-2</v>
      </c>
      <c r="Y23">
        <v>2.0026452036793696E-4</v>
      </c>
      <c r="Z23">
        <v>1.7997319316688618E-4</v>
      </c>
      <c r="AA23">
        <v>3.6787122207621496E-5</v>
      </c>
      <c r="AB23">
        <v>1020.6524057634249</v>
      </c>
      <c r="AC23">
        <v>0</v>
      </c>
      <c r="AD23">
        <v>0</v>
      </c>
      <c r="AE23">
        <v>0</v>
      </c>
      <c r="AF23">
        <v>0</v>
      </c>
      <c r="AG23">
        <v>2.8490903915665928</v>
      </c>
      <c r="AH23">
        <v>39.802171729096841</v>
      </c>
      <c r="AI23">
        <v>26.758419362813193</v>
      </c>
      <c r="AJ23">
        <v>67.228541057853406</v>
      </c>
      <c r="AK23">
        <v>96.254334793689324</v>
      </c>
      <c r="AL23">
        <v>3.7456652063106759</v>
      </c>
      <c r="AM23">
        <v>99.395659933632373</v>
      </c>
      <c r="AN23">
        <v>2.6662627227422801E-2</v>
      </c>
      <c r="AO23">
        <v>0.60339290567946224</v>
      </c>
      <c r="AP23">
        <v>10.286758956883611</v>
      </c>
      <c r="AQ23">
        <v>1.1395676183409926</v>
      </c>
      <c r="AR23">
        <v>1.8164486196752561E-5</v>
      </c>
      <c r="AS23">
        <v>49175.696167855669</v>
      </c>
      <c r="AT23">
        <v>1.1867038868430484</v>
      </c>
      <c r="AU23">
        <v>3.3333630698455239</v>
      </c>
      <c r="AV23">
        <v>47.119099999999996</v>
      </c>
      <c r="AW23">
        <v>55.916419114546279</v>
      </c>
      <c r="AX23">
        <v>2.6714608783588161</v>
      </c>
      <c r="AY23" s="17">
        <f t="shared" si="9"/>
        <v>2.1178597727620669</v>
      </c>
      <c r="AZ23" s="17">
        <f t="shared" si="6"/>
        <v>0.92775194710892495</v>
      </c>
      <c r="BG23">
        <f t="shared" si="7"/>
        <v>725.99307625769757</v>
      </c>
      <c r="BH23">
        <f t="shared" si="8"/>
        <v>5.5663636626772456E-2</v>
      </c>
    </row>
    <row r="24" spans="1:60" x14ac:dyDescent="0.3">
      <c r="A24" t="s">
        <v>100</v>
      </c>
      <c r="B24" s="9">
        <v>39352</v>
      </c>
      <c r="C24" t="s">
        <v>26</v>
      </c>
      <c r="D24">
        <v>30</v>
      </c>
      <c r="E24">
        <v>3</v>
      </c>
      <c r="F24">
        <v>24</v>
      </c>
      <c r="G24" s="18" t="s">
        <v>66</v>
      </c>
      <c r="H24" s="18">
        <v>9.1999999999999993</v>
      </c>
      <c r="I24">
        <v>6</v>
      </c>
      <c r="J24" t="s">
        <v>101</v>
      </c>
      <c r="K24">
        <v>101.4</v>
      </c>
      <c r="L24">
        <v>21</v>
      </c>
      <c r="M24">
        <v>99</v>
      </c>
      <c r="N24">
        <v>94094.086681997302</v>
      </c>
      <c r="O24">
        <v>0</v>
      </c>
      <c r="P24">
        <v>28.863220762155073</v>
      </c>
      <c r="Q24">
        <v>0</v>
      </c>
      <c r="R24">
        <v>0.23369382391590002</v>
      </c>
      <c r="S24">
        <v>0</v>
      </c>
      <c r="T24">
        <v>0</v>
      </c>
      <c r="U24">
        <v>0</v>
      </c>
      <c r="V24">
        <v>5.9581919558703893</v>
      </c>
      <c r="W24">
        <v>20.670478318002655</v>
      </c>
      <c r="X24">
        <v>7.6174723521682086E-2</v>
      </c>
      <c r="Y24">
        <v>2.0026452036793696E-4</v>
      </c>
      <c r="Z24">
        <v>1.7997319316688618E-4</v>
      </c>
      <c r="AA24">
        <v>3.6787122207621496E-5</v>
      </c>
      <c r="AB24">
        <v>1023.5842214336999</v>
      </c>
      <c r="AC24">
        <v>0</v>
      </c>
      <c r="AD24">
        <v>0</v>
      </c>
      <c r="AE24">
        <v>0</v>
      </c>
      <c r="AF24">
        <v>0</v>
      </c>
      <c r="AG24">
        <v>2.8490903915665928</v>
      </c>
      <c r="AH24">
        <v>39.802171729096841</v>
      </c>
      <c r="AI24">
        <v>26.758622071610603</v>
      </c>
      <c r="AJ24">
        <v>67.229050348649878</v>
      </c>
      <c r="AK24">
        <v>96.252663909233377</v>
      </c>
      <c r="AL24">
        <v>3.7473360907666233</v>
      </c>
      <c r="AM24">
        <v>99.39393449566505</v>
      </c>
      <c r="AN24">
        <v>2.66626273260905E-2</v>
      </c>
      <c r="AO24">
        <v>0.60338224572451027</v>
      </c>
      <c r="AP24">
        <v>10.286758956883611</v>
      </c>
      <c r="AQ24">
        <v>1.1395676183409926</v>
      </c>
      <c r="AR24">
        <v>1.8164486196752561E-5</v>
      </c>
      <c r="AS24">
        <v>49175.696167855669</v>
      </c>
      <c r="AT24">
        <v>1.1867038868430484</v>
      </c>
      <c r="AU24">
        <v>3.3333630698455239</v>
      </c>
      <c r="AV24">
        <v>47.119099999999996</v>
      </c>
      <c r="AW24">
        <v>55.916419114546279</v>
      </c>
      <c r="AX24">
        <v>2.6714608783588161</v>
      </c>
      <c r="AY24" s="17">
        <f t="shared" si="9"/>
        <v>2.1237234041026167</v>
      </c>
      <c r="AZ24" s="17">
        <f t="shared" si="6"/>
        <v>0.92783189630116381</v>
      </c>
      <c r="BG24">
        <f t="shared" si="7"/>
        <v>725.99307894430717</v>
      </c>
      <c r="BH24">
        <f t="shared" si="8"/>
        <v>5.5663636832761265E-2</v>
      </c>
    </row>
    <row r="26" spans="1:60" s="1" customFormat="1" ht="45" customHeight="1" x14ac:dyDescent="0.3">
      <c r="A26" s="1" t="s">
        <v>0</v>
      </c>
      <c r="B26" s="2" t="s">
        <v>1</v>
      </c>
      <c r="C26" s="1" t="s">
        <v>2</v>
      </c>
      <c r="D26" s="1" t="s">
        <v>3</v>
      </c>
      <c r="E26" s="1" t="s">
        <v>4</v>
      </c>
      <c r="F26" s="1" t="s">
        <v>5</v>
      </c>
      <c r="G26" s="1" t="s">
        <v>6</v>
      </c>
      <c r="I26" s="1" t="s">
        <v>8</v>
      </c>
      <c r="J26" s="1" t="s">
        <v>9</v>
      </c>
      <c r="K26" s="1" t="s">
        <v>10</v>
      </c>
      <c r="L26" s="1" t="s">
        <v>11</v>
      </c>
      <c r="M26" s="1" t="s">
        <v>12</v>
      </c>
      <c r="N26" s="1" t="s">
        <v>13</v>
      </c>
      <c r="O26" s="1" t="s">
        <v>14</v>
      </c>
      <c r="P26" s="1" t="s">
        <v>103</v>
      </c>
      <c r="Q26" s="1" t="s">
        <v>16</v>
      </c>
      <c r="R26" s="1" t="s">
        <v>17</v>
      </c>
      <c r="S26" s="1" t="s">
        <v>18</v>
      </c>
      <c r="T26" s="1" t="s">
        <v>19</v>
      </c>
      <c r="U26" s="1" t="s">
        <v>20</v>
      </c>
      <c r="V26" s="1" t="s">
        <v>21</v>
      </c>
      <c r="W26" s="1" t="s">
        <v>22</v>
      </c>
      <c r="X26" s="1" t="s">
        <v>20</v>
      </c>
      <c r="Y26" s="1" t="s">
        <v>23</v>
      </c>
      <c r="Z26" s="1" t="s">
        <v>24</v>
      </c>
      <c r="AA26" s="3" t="s">
        <v>25</v>
      </c>
      <c r="AB26" t="s">
        <v>26</v>
      </c>
      <c r="AC26" t="s">
        <v>15</v>
      </c>
      <c r="AD26" t="s">
        <v>27</v>
      </c>
      <c r="AE26" t="s">
        <v>28</v>
      </c>
      <c r="AF26" t="s">
        <v>29</v>
      </c>
      <c r="AG26" t="s">
        <v>30</v>
      </c>
      <c r="AH26" s="1" t="s">
        <v>31</v>
      </c>
      <c r="AI26" s="1" t="s">
        <v>32</v>
      </c>
      <c r="AJ26" s="1" t="s">
        <v>33</v>
      </c>
      <c r="AK26" s="1" t="s">
        <v>34</v>
      </c>
      <c r="AL26" s="1" t="s">
        <v>35</v>
      </c>
      <c r="AM26" s="1" t="s">
        <v>36</v>
      </c>
      <c r="AN26" s="1" t="s">
        <v>37</v>
      </c>
      <c r="AO26" s="1" t="s">
        <v>38</v>
      </c>
      <c r="AP26" s="1" t="s">
        <v>39</v>
      </c>
      <c r="AQ26" s="1" t="s">
        <v>40</v>
      </c>
      <c r="AR26" s="1" t="s">
        <v>41</v>
      </c>
      <c r="AS26" s="1" t="s">
        <v>42</v>
      </c>
      <c r="AT26" s="1" t="s">
        <v>40</v>
      </c>
      <c r="AU26" s="1" t="s">
        <v>43</v>
      </c>
      <c r="AV26" s="1" t="s">
        <v>44</v>
      </c>
      <c r="AW26" s="1" t="s">
        <v>45</v>
      </c>
      <c r="AX26" s="1" t="s">
        <v>46</v>
      </c>
      <c r="AY26" s="1" t="s">
        <v>104</v>
      </c>
      <c r="BA26" s="1" t="s">
        <v>47</v>
      </c>
      <c r="BB26" s="1" t="s">
        <v>105</v>
      </c>
      <c r="BF26" s="1" t="s">
        <v>106</v>
      </c>
    </row>
    <row r="27" spans="1:60" s="1" customFormat="1" ht="24" x14ac:dyDescent="0.3">
      <c r="B27" s="2"/>
      <c r="E27" s="1" t="s">
        <v>52</v>
      </c>
      <c r="F27" s="1" t="s">
        <v>52</v>
      </c>
      <c r="I27" s="1" t="s">
        <v>54</v>
      </c>
      <c r="K27" s="1" t="s">
        <v>55</v>
      </c>
      <c r="L27" s="1" t="s">
        <v>56</v>
      </c>
      <c r="M27" s="1" t="s">
        <v>57</v>
      </c>
      <c r="N27" s="1" t="s">
        <v>58</v>
      </c>
      <c r="O27" s="1" t="s">
        <v>58</v>
      </c>
      <c r="P27" s="1" t="s">
        <v>58</v>
      </c>
      <c r="Q27" s="1" t="s">
        <v>58</v>
      </c>
      <c r="T27" s="1" t="s">
        <v>58</v>
      </c>
      <c r="U27" s="1" t="s">
        <v>58</v>
      </c>
      <c r="W27" s="1" t="s">
        <v>57</v>
      </c>
      <c r="X27" s="1" t="s">
        <v>57</v>
      </c>
      <c r="Y27" s="1" t="s">
        <v>57</v>
      </c>
      <c r="Z27" s="1" t="s">
        <v>57</v>
      </c>
      <c r="AA27" s="3" t="s">
        <v>57</v>
      </c>
      <c r="AB27" s="3" t="s">
        <v>59</v>
      </c>
      <c r="AC27" s="3" t="s">
        <v>59</v>
      </c>
      <c r="AD27" s="3" t="s">
        <v>59</v>
      </c>
      <c r="AE27" s="3" t="s">
        <v>59</v>
      </c>
      <c r="AF27" s="3" t="s">
        <v>59</v>
      </c>
      <c r="AG27"/>
      <c r="AH27" s="1" t="s">
        <v>58</v>
      </c>
      <c r="AI27" s="1" t="s">
        <v>58</v>
      </c>
      <c r="AJ27" s="1" t="s">
        <v>57</v>
      </c>
      <c r="AK27" s="1" t="s">
        <v>57</v>
      </c>
      <c r="AL27" s="1" t="s">
        <v>57</v>
      </c>
      <c r="AM27" s="1" t="s">
        <v>57</v>
      </c>
      <c r="AP27" s="1" t="s">
        <v>53</v>
      </c>
      <c r="AQ27" s="1" t="s">
        <v>60</v>
      </c>
      <c r="AR27" s="1" t="s">
        <v>61</v>
      </c>
      <c r="AT27" s="1" t="s">
        <v>60</v>
      </c>
      <c r="AU27" s="1" t="s">
        <v>53</v>
      </c>
      <c r="AV27" s="1" t="s">
        <v>62</v>
      </c>
      <c r="AW27" s="1" t="s">
        <v>63</v>
      </c>
      <c r="BA27" s="1" t="s">
        <v>64</v>
      </c>
      <c r="BB27" s="1" t="s">
        <v>64</v>
      </c>
      <c r="BF27" s="1" t="s">
        <v>107</v>
      </c>
    </row>
    <row r="28" spans="1:60" x14ac:dyDescent="0.3">
      <c r="A28" t="s">
        <v>108</v>
      </c>
      <c r="B28" s="4">
        <v>39385</v>
      </c>
      <c r="C28" t="s">
        <v>15</v>
      </c>
      <c r="D28">
        <v>30</v>
      </c>
      <c r="E28">
        <v>3</v>
      </c>
      <c r="F28">
        <v>24</v>
      </c>
      <c r="G28" t="s">
        <v>66</v>
      </c>
      <c r="I28">
        <v>6</v>
      </c>
      <c r="J28" t="s">
        <v>109</v>
      </c>
      <c r="K28">
        <v>102.8</v>
      </c>
      <c r="L28">
        <v>9</v>
      </c>
      <c r="M28">
        <v>85</v>
      </c>
      <c r="N28">
        <v>34575.741938709682</v>
      </c>
      <c r="O28">
        <v>0</v>
      </c>
      <c r="P28">
        <v>29.615825806451621</v>
      </c>
      <c r="Q28">
        <v>14.902570821290311</v>
      </c>
      <c r="R28">
        <v>18.361603225806441</v>
      </c>
      <c r="S28">
        <v>0.50319619377433944</v>
      </c>
      <c r="T28" s="18">
        <v>0</v>
      </c>
      <c r="U28">
        <v>0</v>
      </c>
      <c r="V28">
        <v>5.9581919558703893</v>
      </c>
      <c r="W28">
        <v>20.802574193548356</v>
      </c>
      <c r="X28">
        <v>0.16308253870967737</v>
      </c>
      <c r="Y28">
        <v>3.2483677419354841E-4</v>
      </c>
      <c r="Z28">
        <v>1.8651322580645152E-4</v>
      </c>
      <c r="AA28">
        <v>8.7966451612903166E-5</v>
      </c>
      <c r="AB28">
        <v>203.80717079359999</v>
      </c>
      <c r="AC28">
        <v>1848.4113599944299</v>
      </c>
      <c r="AD28">
        <v>0</v>
      </c>
      <c r="AE28">
        <v>0</v>
      </c>
      <c r="AF28">
        <v>0</v>
      </c>
      <c r="AG28">
        <v>0</v>
      </c>
      <c r="AH28">
        <v>30.994719691264507</v>
      </c>
      <c r="AI28">
        <v>22.528089641792675</v>
      </c>
      <c r="AJ28">
        <v>72.683637297555393</v>
      </c>
      <c r="AK28">
        <v>99.328298919671852</v>
      </c>
      <c r="AL28">
        <v>0.67170108032814824</v>
      </c>
      <c r="AM28">
        <v>99.549492262505694</v>
      </c>
      <c r="AN28">
        <v>2.7688138726618901E-2</v>
      </c>
      <c r="AO28">
        <v>0.19966537625574818</v>
      </c>
      <c r="AP28">
        <v>3.4618336235369189</v>
      </c>
      <c r="AQ28">
        <v>1.2442901080724345</v>
      </c>
      <c r="AR28">
        <v>1.7583698867638552E-5</v>
      </c>
      <c r="AS28">
        <v>18666.916038998221</v>
      </c>
      <c r="AT28">
        <v>1.7800558302645728</v>
      </c>
      <c r="AU28">
        <v>2.2801867432998351</v>
      </c>
      <c r="AV28">
        <v>45.752588000000003</v>
      </c>
      <c r="AW28">
        <v>81.442161019092936</v>
      </c>
      <c r="AX28">
        <v>0.92691032193041356</v>
      </c>
      <c r="AY28">
        <f>S28/(S28+18/44)</f>
        <v>0.55157657298227214</v>
      </c>
      <c r="AZ28" s="5">
        <f>AY28/0.921</f>
        <v>0.59888878716859084</v>
      </c>
      <c r="BA28" s="6">
        <f>(N28*AB28/1000)/(AV28*P28)</f>
        <v>5.2005761069639469</v>
      </c>
      <c r="BB28" s="6">
        <f>(N28*AD28/1000)/(AV28*P28)</f>
        <v>0</v>
      </c>
      <c r="BC28" s="5"/>
      <c r="BD28" s="5"/>
      <c r="BE28" s="5"/>
      <c r="BF28" t="s">
        <v>110</v>
      </c>
      <c r="BG28">
        <f>AN28*AW28/46*0.0224*1000000</f>
        <v>1098.0781194745011</v>
      </c>
      <c r="BH28">
        <f>AN28/454/0.001055056</f>
        <v>5.780459966694567E-2</v>
      </c>
    </row>
    <row r="29" spans="1:60" x14ac:dyDescent="0.3">
      <c r="A29" t="s">
        <v>111</v>
      </c>
      <c r="B29" s="4">
        <v>39385</v>
      </c>
      <c r="C29" t="s">
        <v>15</v>
      </c>
      <c r="D29">
        <v>30</v>
      </c>
      <c r="E29">
        <v>3</v>
      </c>
      <c r="F29">
        <v>24</v>
      </c>
      <c r="G29" t="s">
        <v>66</v>
      </c>
      <c r="I29">
        <v>6</v>
      </c>
      <c r="J29" t="s">
        <v>109</v>
      </c>
      <c r="K29">
        <v>102.8</v>
      </c>
      <c r="L29">
        <v>9</v>
      </c>
      <c r="M29">
        <v>85</v>
      </c>
      <c r="N29">
        <v>34575.741938709682</v>
      </c>
      <c r="O29">
        <v>0</v>
      </c>
      <c r="P29">
        <v>29.615825806451621</v>
      </c>
      <c r="Q29">
        <v>14.902570821290311</v>
      </c>
      <c r="R29">
        <v>18.361603225806441</v>
      </c>
      <c r="S29">
        <v>0.50319619377433944</v>
      </c>
      <c r="T29" s="18">
        <v>0</v>
      </c>
      <c r="U29">
        <v>0</v>
      </c>
      <c r="V29">
        <v>5.9581919558703893</v>
      </c>
      <c r="W29">
        <v>20.802574193548356</v>
      </c>
      <c r="X29">
        <v>0.16308253870967737</v>
      </c>
      <c r="Y29">
        <v>3.2483677419354841E-4</v>
      </c>
      <c r="Z29">
        <v>1.8651322580645152E-4</v>
      </c>
      <c r="AA29">
        <v>8.7966451612903166E-5</v>
      </c>
      <c r="AB29">
        <v>156.11037164000001</v>
      </c>
      <c r="AC29">
        <v>1553.1103674999999</v>
      </c>
      <c r="AD29">
        <v>0</v>
      </c>
      <c r="AE29">
        <v>0</v>
      </c>
      <c r="AF29">
        <v>0</v>
      </c>
      <c r="AG29">
        <v>0</v>
      </c>
      <c r="AH29">
        <v>30.994719691264507</v>
      </c>
      <c r="AI29">
        <v>22.515921533674781</v>
      </c>
      <c r="AJ29">
        <v>72.644378648859416</v>
      </c>
      <c r="AK29">
        <v>99.399839786954601</v>
      </c>
      <c r="AL29">
        <v>0.6001602130453989</v>
      </c>
      <c r="AM29">
        <v>99.621192391204687</v>
      </c>
      <c r="AN29">
        <v>2.7688126699383059E-2</v>
      </c>
      <c r="AO29">
        <v>0.19980918561353556</v>
      </c>
      <c r="AP29">
        <v>3.4618336235369189</v>
      </c>
      <c r="AQ29">
        <v>1.2442901080724345</v>
      </c>
      <c r="AR29">
        <v>1.7583698867638552E-5</v>
      </c>
      <c r="AS29">
        <v>18666.916038998221</v>
      </c>
      <c r="AT29">
        <v>1.7800558302645728</v>
      </c>
      <c r="AU29">
        <v>2.2801867432998351</v>
      </c>
      <c r="AV29">
        <v>45.752588000000003</v>
      </c>
      <c r="AW29">
        <v>81.442161019092936</v>
      </c>
      <c r="AX29">
        <v>0.92691032193041356</v>
      </c>
      <c r="AY29">
        <f t="shared" ref="AY29:AY50" si="10">S29/(S29+18/44)</f>
        <v>0.55157657298227214</v>
      </c>
      <c r="AZ29" s="5">
        <f t="shared" ref="AZ29:AZ50" si="11">AY29/0.921</f>
        <v>0.59888878716859084</v>
      </c>
      <c r="BA29" s="6">
        <f t="shared" ref="BA29:BA50" si="12">(N29*AB29/1000)/(AV29*P29)</f>
        <v>3.983490206153927</v>
      </c>
      <c r="BB29" s="6">
        <f t="shared" ref="BB29:BB50" si="13">(N29*AD29/1000)/(AV29*P29)</f>
        <v>0</v>
      </c>
      <c r="BC29" s="5"/>
      <c r="BD29" s="5"/>
      <c r="BE29" s="5"/>
      <c r="BF29" t="s">
        <v>110</v>
      </c>
      <c r="BG29">
        <f>AN29*AW29/46*0.0224*1000000</f>
        <v>1098.0776424888631</v>
      </c>
      <c r="BH29">
        <f>AN29/454/0.001055056</f>
        <v>5.7804574557653934E-2</v>
      </c>
    </row>
    <row r="30" spans="1:60" x14ac:dyDescent="0.3">
      <c r="A30" t="s">
        <v>112</v>
      </c>
      <c r="B30" s="4">
        <v>39385</v>
      </c>
      <c r="C30" t="s">
        <v>15</v>
      </c>
      <c r="D30">
        <v>30</v>
      </c>
      <c r="E30">
        <v>3</v>
      </c>
      <c r="F30">
        <v>24</v>
      </c>
      <c r="G30" t="s">
        <v>66</v>
      </c>
      <c r="I30">
        <v>6</v>
      </c>
      <c r="J30" t="s">
        <v>113</v>
      </c>
      <c r="K30">
        <v>102.9</v>
      </c>
      <c r="L30">
        <v>10</v>
      </c>
      <c r="M30">
        <v>85</v>
      </c>
      <c r="N30">
        <v>64339.436351219483</v>
      </c>
      <c r="O30">
        <v>0</v>
      </c>
      <c r="P30">
        <v>29.667339024390227</v>
      </c>
      <c r="Q30">
        <v>18.428595300000001</v>
      </c>
      <c r="R30">
        <v>42.13989512195122</v>
      </c>
      <c r="S30">
        <v>0.62117452747782376</v>
      </c>
      <c r="T30" s="18">
        <v>0</v>
      </c>
      <c r="U30">
        <v>0</v>
      </c>
      <c r="V30">
        <v>5.9581919558703893</v>
      </c>
      <c r="W30">
        <v>20.883736585365856</v>
      </c>
      <c r="X30">
        <v>0.10403168463414625</v>
      </c>
      <c r="Y30">
        <v>4.4549121951219472E-4</v>
      </c>
      <c r="Z30">
        <v>1.8060048780487798E-4</v>
      </c>
      <c r="AA30">
        <v>2.3900073170731725E-4</v>
      </c>
      <c r="AB30">
        <v>200.65357600639999</v>
      </c>
      <c r="AC30">
        <v>3495.9720343674758</v>
      </c>
      <c r="AD30">
        <v>0</v>
      </c>
      <c r="AE30">
        <v>0</v>
      </c>
      <c r="AF30">
        <v>0</v>
      </c>
      <c r="AG30">
        <v>0</v>
      </c>
      <c r="AH30">
        <v>36.112555795191682</v>
      </c>
      <c r="AI30">
        <v>26.905823085285668</v>
      </c>
      <c r="AJ30">
        <v>74.5054524467308</v>
      </c>
      <c r="AK30">
        <v>97.743727460459525</v>
      </c>
      <c r="AL30">
        <v>2.2562725395404755</v>
      </c>
      <c r="AM30">
        <v>98.351836573848914</v>
      </c>
      <c r="AN30">
        <v>2.5954738193537143E-2</v>
      </c>
      <c r="AO30">
        <v>0.57580252046325919</v>
      </c>
      <c r="AP30">
        <v>6.4674739547720348</v>
      </c>
      <c r="AQ30">
        <v>1.239364053344699</v>
      </c>
      <c r="AR30">
        <v>1.7632302326591011E-5</v>
      </c>
      <c r="AS30">
        <v>34640.131477500494</v>
      </c>
      <c r="AT30">
        <v>1.7800558302645728</v>
      </c>
      <c r="AU30">
        <v>2.2841528578163084</v>
      </c>
      <c r="AV30">
        <v>45.752588000000003</v>
      </c>
      <c r="AW30">
        <v>81.442161019092936</v>
      </c>
      <c r="AX30">
        <v>1.7283845743535635</v>
      </c>
      <c r="AY30">
        <f t="shared" si="10"/>
        <v>0.60292668804519567</v>
      </c>
      <c r="AZ30" s="5">
        <f t="shared" si="11"/>
        <v>0.65464352665059244</v>
      </c>
      <c r="BA30" s="6">
        <f t="shared" si="12"/>
        <v>9.5110813525533668</v>
      </c>
      <c r="BB30" s="6">
        <f t="shared" si="13"/>
        <v>0</v>
      </c>
      <c r="BC30" s="5"/>
      <c r="BD30" s="5"/>
      <c r="BE30" s="5"/>
      <c r="BF30" t="s">
        <v>110</v>
      </c>
      <c r="BG30">
        <f>AN30*AW30/46*0.0224*1000000</f>
        <v>1029.3335492288816</v>
      </c>
      <c r="BH30">
        <f>AN30/454/0.001055056</f>
        <v>5.4185774838502725E-2</v>
      </c>
    </row>
    <row r="31" spans="1:60" x14ac:dyDescent="0.3">
      <c r="A31" t="s">
        <v>114</v>
      </c>
      <c r="B31" s="4">
        <v>39385</v>
      </c>
      <c r="C31" t="s">
        <v>15</v>
      </c>
      <c r="D31">
        <v>30</v>
      </c>
      <c r="E31">
        <v>3</v>
      </c>
      <c r="F31">
        <v>24</v>
      </c>
      <c r="G31" t="s">
        <v>66</v>
      </c>
      <c r="I31">
        <v>6</v>
      </c>
      <c r="J31" t="s">
        <v>113</v>
      </c>
      <c r="K31">
        <v>102.9</v>
      </c>
      <c r="L31">
        <v>10</v>
      </c>
      <c r="M31">
        <v>85</v>
      </c>
      <c r="N31">
        <v>64339.436351219483</v>
      </c>
      <c r="O31">
        <v>0</v>
      </c>
      <c r="P31">
        <v>29.667339024390227</v>
      </c>
      <c r="Q31">
        <v>18.428595300000001</v>
      </c>
      <c r="R31">
        <v>42.13989512195122</v>
      </c>
      <c r="S31">
        <v>0.62117452747782376</v>
      </c>
      <c r="T31" s="18">
        <v>0</v>
      </c>
      <c r="U31">
        <v>0</v>
      </c>
      <c r="V31">
        <v>5.9581919558703893</v>
      </c>
      <c r="W31">
        <v>20.883736585365856</v>
      </c>
      <c r="X31">
        <v>0.10403168463414625</v>
      </c>
      <c r="Y31">
        <v>4.4549121951219472E-4</v>
      </c>
      <c r="Z31">
        <v>1.8060048780487798E-4</v>
      </c>
      <c r="AA31">
        <v>2.3900073170731725E-4</v>
      </c>
      <c r="AB31">
        <v>147.0503303234</v>
      </c>
      <c r="AC31">
        <v>3495.9720343674758</v>
      </c>
      <c r="AD31">
        <v>0</v>
      </c>
      <c r="AE31">
        <v>0</v>
      </c>
      <c r="AF31">
        <v>0</v>
      </c>
      <c r="AG31">
        <v>0</v>
      </c>
      <c r="AH31">
        <v>36.112555795191682</v>
      </c>
      <c r="AI31">
        <v>26.905821259085126</v>
      </c>
      <c r="AJ31">
        <v>74.505447389762395</v>
      </c>
      <c r="AK31">
        <v>97.743727384713409</v>
      </c>
      <c r="AL31">
        <v>2.2562726152865906</v>
      </c>
      <c r="AM31">
        <v>98.351836499886176</v>
      </c>
      <c r="AN31">
        <v>2.5954736431890345E-2</v>
      </c>
      <c r="AO31">
        <v>0.57580253786742641</v>
      </c>
      <c r="AP31">
        <v>6.4674739547720348</v>
      </c>
      <c r="AQ31">
        <v>1.239364053344699</v>
      </c>
      <c r="AR31">
        <v>1.7632302326591011E-5</v>
      </c>
      <c r="AS31">
        <v>34640.131477500494</v>
      </c>
      <c r="AT31">
        <v>1.7800558302645728</v>
      </c>
      <c r="AU31">
        <v>2.2841528578163084</v>
      </c>
      <c r="AV31">
        <v>45.752588000000003</v>
      </c>
      <c r="AW31">
        <v>81.442161019092936</v>
      </c>
      <c r="AX31">
        <v>1.7283845743535635</v>
      </c>
      <c r="AY31">
        <f t="shared" si="10"/>
        <v>0.60292668804519567</v>
      </c>
      <c r="AZ31" s="5">
        <f t="shared" si="11"/>
        <v>0.65464352665059244</v>
      </c>
      <c r="BA31" s="6">
        <f t="shared" si="12"/>
        <v>6.9702602986806124</v>
      </c>
      <c r="BB31" s="6">
        <f t="shared" si="13"/>
        <v>0</v>
      </c>
      <c r="BC31" s="5"/>
      <c r="BD31" s="5"/>
      <c r="BE31" s="5"/>
      <c r="BF31" t="s">
        <v>110</v>
      </c>
      <c r="BG31">
        <f>AN31*AW31/46*0.0224*1000000</f>
        <v>1029.3334793640986</v>
      </c>
      <c r="BH31">
        <f>AN31/454/0.001055056</f>
        <v>5.4185771160708093E-2</v>
      </c>
    </row>
    <row r="32" spans="1:60" x14ac:dyDescent="0.3">
      <c r="A32" t="s">
        <v>115</v>
      </c>
      <c r="B32" s="4">
        <v>39385</v>
      </c>
      <c r="C32" t="s">
        <v>15</v>
      </c>
      <c r="D32">
        <v>30</v>
      </c>
      <c r="E32">
        <v>3</v>
      </c>
      <c r="F32">
        <v>24</v>
      </c>
      <c r="G32" t="s">
        <v>66</v>
      </c>
      <c r="I32">
        <v>6</v>
      </c>
      <c r="J32" t="s">
        <v>116</v>
      </c>
      <c r="K32">
        <v>102.9</v>
      </c>
      <c r="L32">
        <v>11</v>
      </c>
      <c r="M32">
        <v>78</v>
      </c>
      <c r="N32">
        <v>94101.826582366542</v>
      </c>
      <c r="O32">
        <v>0</v>
      </c>
      <c r="P32">
        <v>29.465735498839901</v>
      </c>
      <c r="Q32">
        <v>17.15053283851509</v>
      </c>
      <c r="R32">
        <v>42.847343387470985</v>
      </c>
      <c r="S32">
        <v>0.58205005061524173</v>
      </c>
      <c r="T32" s="18">
        <v>0</v>
      </c>
      <c r="U32">
        <v>0</v>
      </c>
      <c r="V32">
        <v>5.9581919558703893</v>
      </c>
      <c r="W32">
        <v>20.911529002320176</v>
      </c>
      <c r="X32">
        <v>8.1890157308584649E-2</v>
      </c>
      <c r="Y32">
        <v>5.7455081206496514E-4</v>
      </c>
      <c r="Z32">
        <v>1.8189559164733153E-4</v>
      </c>
      <c r="AA32">
        <v>3.6818979118329471E-4</v>
      </c>
      <c r="AB32">
        <v>372.68194046720004</v>
      </c>
      <c r="AC32">
        <v>5897.6764809819306</v>
      </c>
      <c r="AD32">
        <v>26.254718504271661</v>
      </c>
      <c r="AE32">
        <v>0</v>
      </c>
      <c r="AF32">
        <v>0</v>
      </c>
      <c r="AG32">
        <v>0</v>
      </c>
      <c r="AH32">
        <v>41.072394414141037</v>
      </c>
      <c r="AI32">
        <v>31.450796390458219</v>
      </c>
      <c r="AJ32">
        <v>76.574051352676562</v>
      </c>
      <c r="AK32">
        <v>94.542298519750219</v>
      </c>
      <c r="AL32">
        <v>5.4577014802497814</v>
      </c>
      <c r="AM32">
        <v>95.776992762290106</v>
      </c>
      <c r="AN32">
        <v>2.457260862378886E-2</v>
      </c>
      <c r="AO32">
        <v>1.1825697065852214</v>
      </c>
      <c r="AP32">
        <v>9.4888858723690035</v>
      </c>
      <c r="AQ32">
        <v>1.2354897948181824</v>
      </c>
      <c r="AR32">
        <v>1.7680868070835584E-5</v>
      </c>
      <c r="AS32">
        <v>50524.936155590272</v>
      </c>
      <c r="AT32">
        <v>1.7800558302645728</v>
      </c>
      <c r="AU32">
        <v>2.2686309645769782</v>
      </c>
      <c r="AV32">
        <v>45.752588000000003</v>
      </c>
      <c r="AW32">
        <v>81.442161019092936</v>
      </c>
      <c r="AX32">
        <v>2.5389536625195648</v>
      </c>
      <c r="AY32">
        <f t="shared" si="10"/>
        <v>0.587252544570255</v>
      </c>
      <c r="AZ32" s="5">
        <f t="shared" si="11"/>
        <v>0.63762491267128663</v>
      </c>
      <c r="BA32" s="6">
        <f t="shared" si="12"/>
        <v>26.013779246483367</v>
      </c>
      <c r="BB32" s="6">
        <f t="shared" si="13"/>
        <v>1.8326201975134204</v>
      </c>
      <c r="BC32" s="5"/>
      <c r="BD32" s="5"/>
      <c r="BE32" s="5"/>
      <c r="BF32" t="s">
        <v>110</v>
      </c>
      <c r="BG32">
        <f>AN32*AW32/46*0.0224*1000000</f>
        <v>974.51996086151985</v>
      </c>
      <c r="BH32">
        <f>AN32/454/0.001055056</f>
        <v>5.1300299319328911E-2</v>
      </c>
    </row>
    <row r="33" spans="1:61" x14ac:dyDescent="0.3">
      <c r="A33" t="s">
        <v>115</v>
      </c>
      <c r="B33" s="4">
        <v>39385</v>
      </c>
      <c r="C33" t="s">
        <v>15</v>
      </c>
      <c r="D33">
        <v>30</v>
      </c>
      <c r="E33">
        <v>3</v>
      </c>
      <c r="F33">
        <v>24</v>
      </c>
      <c r="G33" t="s">
        <v>66</v>
      </c>
      <c r="I33">
        <v>6</v>
      </c>
      <c r="J33" t="s">
        <v>116</v>
      </c>
      <c r="K33">
        <v>102.9</v>
      </c>
      <c r="L33">
        <v>11</v>
      </c>
      <c r="M33">
        <v>78</v>
      </c>
      <c r="N33">
        <v>94101.826582366542</v>
      </c>
      <c r="O33">
        <v>0</v>
      </c>
      <c r="P33">
        <v>29.465735498839901</v>
      </c>
      <c r="Q33">
        <v>17.15053283851509</v>
      </c>
      <c r="R33">
        <v>42.847343387470985</v>
      </c>
      <c r="S33">
        <v>0.58205005061524173</v>
      </c>
      <c r="T33" s="18">
        <v>0</v>
      </c>
      <c r="U33">
        <v>0</v>
      </c>
      <c r="V33">
        <v>5.9581919558703893</v>
      </c>
      <c r="W33">
        <v>20.911529002320176</v>
      </c>
      <c r="X33">
        <v>8.1890157308584649E-2</v>
      </c>
      <c r="Y33">
        <v>5.7455081206496514E-4</v>
      </c>
      <c r="Z33">
        <v>1.8189559164733153E-4</v>
      </c>
      <c r="AA33">
        <v>3.6818979118329471E-4</v>
      </c>
      <c r="AB33">
        <v>338.48856165500001</v>
      </c>
      <c r="AC33">
        <v>5348.5248074256742</v>
      </c>
      <c r="AD33">
        <v>23.851982141859388</v>
      </c>
      <c r="AE33">
        <v>0</v>
      </c>
      <c r="AF33">
        <v>0</v>
      </c>
      <c r="AG33">
        <v>0</v>
      </c>
      <c r="AH33">
        <v>41.072394414141037</v>
      </c>
      <c r="AI33">
        <v>31.389393953645861</v>
      </c>
      <c r="AJ33">
        <v>76.42455328301638</v>
      </c>
      <c r="AK33">
        <v>94.915519854793487</v>
      </c>
      <c r="AL33">
        <v>5.0844801452065127</v>
      </c>
      <c r="AM33">
        <v>96.155088813002394</v>
      </c>
      <c r="AN33">
        <v>2.457259040012896E-2</v>
      </c>
      <c r="AO33">
        <v>1.187238895055863</v>
      </c>
      <c r="AP33">
        <v>9.4888858723690035</v>
      </c>
      <c r="AQ33">
        <v>1.2354897948181824</v>
      </c>
      <c r="AR33">
        <v>1.7680868070835584E-5</v>
      </c>
      <c r="AS33">
        <v>50524.936155590272</v>
      </c>
      <c r="AT33">
        <v>1.7800558302645728</v>
      </c>
      <c r="AU33">
        <v>2.2686309645769782</v>
      </c>
      <c r="AV33">
        <v>45.752588000000003</v>
      </c>
      <c r="AW33">
        <v>81.442161019092936</v>
      </c>
      <c r="AX33">
        <v>2.5389536625195648</v>
      </c>
      <c r="AY33">
        <f t="shared" si="10"/>
        <v>0.587252544570255</v>
      </c>
      <c r="AZ33" s="5">
        <f t="shared" si="11"/>
        <v>0.63762491267128663</v>
      </c>
      <c r="BA33" s="6">
        <f t="shared" si="12"/>
        <v>23.627028208864363</v>
      </c>
      <c r="BB33" s="6">
        <f t="shared" si="13"/>
        <v>1.6649054613474155</v>
      </c>
      <c r="BC33" s="5"/>
      <c r="BD33" s="5"/>
      <c r="BE33" s="5"/>
      <c r="BF33" t="s">
        <v>110</v>
      </c>
      <c r="BG33">
        <f>AN33*AW33/46*0.0224*1000000</f>
        <v>974.51923813319229</v>
      </c>
      <c r="BH33">
        <f>AN33/454/0.001055056</f>
        <v>5.1300261273746449E-2</v>
      </c>
    </row>
    <row r="34" spans="1:61" s="5" customFormat="1" x14ac:dyDescent="0.3">
      <c r="A34" s="19" t="s">
        <v>117</v>
      </c>
      <c r="B34" s="20">
        <v>39525</v>
      </c>
      <c r="C34" s="21" t="s">
        <v>15</v>
      </c>
      <c r="D34" s="13">
        <v>10</v>
      </c>
      <c r="E34" s="13">
        <v>3</v>
      </c>
      <c r="F34" s="13">
        <v>24</v>
      </c>
      <c r="G34" s="22" t="s">
        <v>66</v>
      </c>
      <c r="I34" s="13">
        <v>6</v>
      </c>
      <c r="J34" s="13" t="s">
        <v>118</v>
      </c>
      <c r="K34" s="21">
        <v>102.87062228654273</v>
      </c>
      <c r="L34" s="5">
        <v>-3.2505716353111418</v>
      </c>
      <c r="M34" s="5">
        <v>51.127351664254704</v>
      </c>
      <c r="N34" s="5">
        <v>34559.968052098375</v>
      </c>
      <c r="O34" s="5">
        <v>0</v>
      </c>
      <c r="P34" s="22">
        <v>8.9642011577424139</v>
      </c>
      <c r="Q34" s="22">
        <v>2.7734482743849478</v>
      </c>
      <c r="R34" s="5">
        <v>-7.2817380607814712</v>
      </c>
      <c r="S34" s="5">
        <v>0.30939157049030636</v>
      </c>
      <c r="T34" s="23">
        <v>0</v>
      </c>
      <c r="U34" s="5">
        <v>0</v>
      </c>
      <c r="V34" s="5">
        <v>5.9581919558703893</v>
      </c>
      <c r="W34" s="5">
        <v>20.788033285094109</v>
      </c>
      <c r="X34" s="5">
        <v>7.9794653979739547E-2</v>
      </c>
      <c r="Y34" s="5">
        <v>1.4039551374819115E-4</v>
      </c>
      <c r="Z34" s="16">
        <v>2.1580144717800285E-4</v>
      </c>
      <c r="AA34" s="5">
        <v>6.2475687409551211E-5</v>
      </c>
      <c r="AB34" s="5">
        <v>51.018955917300005</v>
      </c>
      <c r="AC34" s="5">
        <v>1071.6392593607025</v>
      </c>
      <c r="AD34" s="5">
        <v>0</v>
      </c>
      <c r="AE34" s="5">
        <v>0</v>
      </c>
      <c r="AF34" s="5">
        <v>0</v>
      </c>
      <c r="AG34" s="5">
        <v>0</v>
      </c>
      <c r="AH34" s="5">
        <v>12.962031185264824</v>
      </c>
      <c r="AI34" s="5">
        <v>11.402625900576984</v>
      </c>
      <c r="AJ34" s="5">
        <v>87.969437332780345</v>
      </c>
      <c r="AK34" s="5">
        <v>98.916594406627325</v>
      </c>
      <c r="AL34" s="5">
        <v>1.0834055933726745</v>
      </c>
      <c r="AM34" s="5">
        <v>99.255225100491202</v>
      </c>
      <c r="AN34" s="5">
        <v>2.9664358132043673E-2</v>
      </c>
      <c r="AO34" s="5">
        <v>0.22445555087859476</v>
      </c>
      <c r="AP34" s="5">
        <v>3.2585831359753565</v>
      </c>
      <c r="AQ34" s="5">
        <v>1.3212982473906405</v>
      </c>
      <c r="AR34" s="5">
        <v>1.6985153334855278E-5</v>
      </c>
      <c r="AS34" s="5">
        <v>19315.909591534735</v>
      </c>
      <c r="AT34" s="5">
        <v>1.7800558302645728</v>
      </c>
      <c r="AU34" s="5">
        <v>0.69017331401593229</v>
      </c>
      <c r="AV34" s="5">
        <v>45.752588000000003</v>
      </c>
      <c r="AW34" s="5">
        <v>81.442161019092936</v>
      </c>
      <c r="AX34" s="5">
        <v>1.3257373347920636</v>
      </c>
      <c r="AY34">
        <f t="shared" si="10"/>
        <v>0.43061811426583785</v>
      </c>
      <c r="AZ34" s="5">
        <f t="shared" si="11"/>
        <v>0.46755495577181089</v>
      </c>
      <c r="BA34" s="6">
        <f t="shared" si="12"/>
        <v>4.2991009227253931</v>
      </c>
      <c r="BB34" s="6">
        <f t="shared" si="13"/>
        <v>0</v>
      </c>
      <c r="BF34" s="5">
        <v>0</v>
      </c>
      <c r="BG34">
        <f>AN34*AW34/46*0.0224*1000000</f>
        <v>1176.4525927391708</v>
      </c>
      <c r="BH34">
        <f>AN34/454/0.001055056</f>
        <v>6.1930358090526709E-2</v>
      </c>
      <c r="BI34"/>
    </row>
    <row r="35" spans="1:61" s="5" customFormat="1" x14ac:dyDescent="0.3">
      <c r="A35" s="19" t="s">
        <v>119</v>
      </c>
      <c r="B35" s="20">
        <v>39525</v>
      </c>
      <c r="C35" s="21" t="s">
        <v>15</v>
      </c>
      <c r="D35" s="13">
        <v>10</v>
      </c>
      <c r="E35" s="13">
        <v>3</v>
      </c>
      <c r="F35" s="13">
        <v>24</v>
      </c>
      <c r="G35" s="22" t="s">
        <v>66</v>
      </c>
      <c r="I35" s="13">
        <v>6</v>
      </c>
      <c r="J35" s="13" t="s">
        <v>118</v>
      </c>
      <c r="K35" s="21">
        <v>102.87062228654273</v>
      </c>
      <c r="L35" s="5">
        <v>-3.2505716353111418</v>
      </c>
      <c r="M35" s="5">
        <v>51.127351664254704</v>
      </c>
      <c r="N35" s="5">
        <v>34559.968052098375</v>
      </c>
      <c r="O35" s="5">
        <v>0</v>
      </c>
      <c r="P35" s="22">
        <v>8.9642011577424139</v>
      </c>
      <c r="Q35" s="22">
        <v>2.7734482743849478</v>
      </c>
      <c r="R35" s="5">
        <v>-7.2817380607814712</v>
      </c>
      <c r="S35" s="5">
        <v>0.30939157049030636</v>
      </c>
      <c r="T35" s="23">
        <v>0</v>
      </c>
      <c r="U35" s="5">
        <v>0</v>
      </c>
      <c r="V35" s="5">
        <v>5.9581919558703893</v>
      </c>
      <c r="W35" s="5">
        <v>20.788033285094109</v>
      </c>
      <c r="X35" s="5">
        <v>7.9794653979739547E-2</v>
      </c>
      <c r="Y35" s="5">
        <v>1.4039551374819115E-4</v>
      </c>
      <c r="Z35" s="16">
        <v>2.1580144717800285E-4</v>
      </c>
      <c r="AA35" s="5">
        <v>6.2475687409551211E-5</v>
      </c>
      <c r="AB35" s="5">
        <v>45.376075192500011</v>
      </c>
      <c r="AC35" s="5">
        <v>922.78527862672252</v>
      </c>
      <c r="AD35" s="5">
        <v>0</v>
      </c>
      <c r="AE35" s="5">
        <v>0</v>
      </c>
      <c r="AF35" s="5">
        <v>0</v>
      </c>
      <c r="AG35" s="5">
        <v>0</v>
      </c>
      <c r="AH35" s="5">
        <v>12.962031185264824</v>
      </c>
      <c r="AI35" s="5">
        <v>11.396296061496294</v>
      </c>
      <c r="AJ35" s="5">
        <v>87.920603635420576</v>
      </c>
      <c r="AK35" s="5">
        <v>99.019031027165298</v>
      </c>
      <c r="AL35" s="5">
        <v>0.98096897283470241</v>
      </c>
      <c r="AM35" s="5">
        <v>99.358012364564104</v>
      </c>
      <c r="AN35" s="5">
        <v>2.9664352338725167E-2</v>
      </c>
      <c r="AO35" s="5">
        <v>0.22468801227887206</v>
      </c>
      <c r="AP35" s="5">
        <v>3.2585831359753565</v>
      </c>
      <c r="AQ35" s="5">
        <v>1.3212982473906405</v>
      </c>
      <c r="AR35" s="5">
        <v>1.6985153334855278E-5</v>
      </c>
      <c r="AS35" s="5">
        <v>19315.909591534735</v>
      </c>
      <c r="AT35" s="5">
        <v>1.7800558302645728</v>
      </c>
      <c r="AU35" s="5">
        <v>0.69017331401593229</v>
      </c>
      <c r="AV35" s="5">
        <v>45.752588000000003</v>
      </c>
      <c r="AW35" s="5">
        <v>81.442161019092936</v>
      </c>
      <c r="AX35" s="5">
        <v>1.3257373347920636</v>
      </c>
      <c r="AY35">
        <f t="shared" si="10"/>
        <v>0.43061811426583785</v>
      </c>
      <c r="AZ35" s="5">
        <f t="shared" si="11"/>
        <v>0.46755495577181089</v>
      </c>
      <c r="BA35" s="6">
        <f t="shared" si="12"/>
        <v>3.8236048390709079</v>
      </c>
      <c r="BB35" s="6">
        <f t="shared" si="13"/>
        <v>0</v>
      </c>
      <c r="BF35" s="5">
        <v>0</v>
      </c>
      <c r="BG35">
        <f>AN35*AW35/46*0.0224*1000000</f>
        <v>1176.4523629831601</v>
      </c>
      <c r="BH35">
        <f>AN35/454/0.001055056</f>
        <v>6.1930345995800502E-2</v>
      </c>
      <c r="BI35"/>
    </row>
    <row r="36" spans="1:61" s="5" customFormat="1" x14ac:dyDescent="0.3">
      <c r="A36" s="19" t="s">
        <v>120</v>
      </c>
      <c r="B36" s="20">
        <v>39525</v>
      </c>
      <c r="C36" s="21" t="s">
        <v>15</v>
      </c>
      <c r="D36" s="13">
        <v>10</v>
      </c>
      <c r="E36" s="13">
        <v>3</v>
      </c>
      <c r="F36" s="13">
        <v>24</v>
      </c>
      <c r="G36" s="22" t="s">
        <v>66</v>
      </c>
      <c r="I36" s="13">
        <v>6</v>
      </c>
      <c r="J36" s="13" t="s">
        <v>121</v>
      </c>
      <c r="K36" s="21">
        <v>102.73446327683449</v>
      </c>
      <c r="L36" s="5">
        <v>-1.0053629943502835</v>
      </c>
      <c r="M36" s="5">
        <v>48.346045197740111</v>
      </c>
      <c r="N36" s="5">
        <v>64318.484559321958</v>
      </c>
      <c r="O36" s="5">
        <v>0</v>
      </c>
      <c r="P36" s="22">
        <v>8.9170268361581879</v>
      </c>
      <c r="Q36" s="22">
        <v>2.9110501403954796</v>
      </c>
      <c r="R36" s="5">
        <v>-8.8052175141243048</v>
      </c>
      <c r="S36" s="5">
        <v>0.32645972630600228</v>
      </c>
      <c r="T36" s="23">
        <v>0</v>
      </c>
      <c r="U36" s="5">
        <v>0</v>
      </c>
      <c r="V36" s="5">
        <v>5.9581919558703893</v>
      </c>
      <c r="W36" s="5">
        <v>20.784309322033902</v>
      </c>
      <c r="X36" s="5">
        <v>5.5565524717514136E-2</v>
      </c>
      <c r="Y36" s="5">
        <v>2.2350762711864414E-4</v>
      </c>
      <c r="Z36" s="16">
        <v>2.1890805084745756E-4</v>
      </c>
      <c r="AA36" s="5">
        <v>1.6028319209039575E-4</v>
      </c>
      <c r="AB36" s="5">
        <v>101.01169152</v>
      </c>
      <c r="AC36" s="5">
        <v>2393.5933663804026</v>
      </c>
      <c r="AD36" s="5">
        <v>0</v>
      </c>
      <c r="AE36" s="5">
        <v>0</v>
      </c>
      <c r="AF36" s="5">
        <v>0</v>
      </c>
      <c r="AG36" s="5">
        <v>0</v>
      </c>
      <c r="AH36" s="5">
        <v>17.172339458018534</v>
      </c>
      <c r="AI36" s="5">
        <v>14.932287283160816</v>
      </c>
      <c r="AJ36" s="5">
        <v>86.955462997141382</v>
      </c>
      <c r="AK36" s="5">
        <v>95.36331238579794</v>
      </c>
      <c r="AL36" s="5">
        <v>4.6366876142020601</v>
      </c>
      <c r="AM36" s="5">
        <v>96.496620321645736</v>
      </c>
      <c r="AN36" s="5">
        <v>2.5957074322541331E-2</v>
      </c>
      <c r="AO36" s="5">
        <v>0.87809222719480817</v>
      </c>
      <c r="AP36" s="5">
        <v>6.1267160008973791</v>
      </c>
      <c r="AQ36" s="5">
        <v>1.3078694217201707</v>
      </c>
      <c r="AR36" s="5">
        <v>1.7095290595951472E-5</v>
      </c>
      <c r="AS36" s="5">
        <v>35716.641871280481</v>
      </c>
      <c r="AT36" s="5">
        <v>1.7800558302645728</v>
      </c>
      <c r="AU36" s="5">
        <v>0.68654126055223719</v>
      </c>
      <c r="AV36" s="5">
        <v>45.752588000000003</v>
      </c>
      <c r="AW36" s="5">
        <v>81.442161019092936</v>
      </c>
      <c r="AX36" s="5">
        <v>2.4885217812429734</v>
      </c>
      <c r="AY36">
        <f t="shared" si="10"/>
        <v>0.44383039126849633</v>
      </c>
      <c r="AZ36" s="5">
        <f t="shared" si="11"/>
        <v>0.481900533407705</v>
      </c>
      <c r="BA36" s="6">
        <f t="shared" si="12"/>
        <v>15.924716455013797</v>
      </c>
      <c r="BB36" s="6">
        <f t="shared" si="13"/>
        <v>0</v>
      </c>
      <c r="BF36" s="5" t="s">
        <v>122</v>
      </c>
      <c r="BG36">
        <f>AN36*AW36/46*0.0224*1000000</f>
        <v>1029.4261972818656</v>
      </c>
      <c r="BH36">
        <f>AN36/454/0.001055056</f>
        <v>5.4190651981137365E-2</v>
      </c>
      <c r="BI36"/>
    </row>
    <row r="37" spans="1:61" s="5" customFormat="1" x14ac:dyDescent="0.3">
      <c r="A37" s="19" t="s">
        <v>123</v>
      </c>
      <c r="B37" s="20">
        <v>39525</v>
      </c>
      <c r="C37" s="21" t="s">
        <v>15</v>
      </c>
      <c r="D37" s="13">
        <v>10</v>
      </c>
      <c r="E37" s="13">
        <v>3</v>
      </c>
      <c r="F37" s="13">
        <v>24</v>
      </c>
      <c r="G37" s="22" t="s">
        <v>66</v>
      </c>
      <c r="I37" s="13">
        <v>6</v>
      </c>
      <c r="J37" s="13" t="s">
        <v>121</v>
      </c>
      <c r="K37" s="21">
        <v>102.73446327683449</v>
      </c>
      <c r="L37" s="5">
        <v>-1.0053629943502835</v>
      </c>
      <c r="M37" s="5">
        <v>48.346045197740111</v>
      </c>
      <c r="N37" s="5">
        <v>64318.484559321958</v>
      </c>
      <c r="O37" s="5">
        <v>0</v>
      </c>
      <c r="P37" s="22">
        <v>8.9170268361581879</v>
      </c>
      <c r="Q37" s="22">
        <v>2.9110501403954796</v>
      </c>
      <c r="R37" s="5">
        <v>-8.8052175141243048</v>
      </c>
      <c r="S37" s="5">
        <v>0.32645972630600228</v>
      </c>
      <c r="T37" s="23">
        <v>0</v>
      </c>
      <c r="U37" s="5">
        <v>0</v>
      </c>
      <c r="V37" s="5">
        <v>5.9581919558703893</v>
      </c>
      <c r="W37" s="5">
        <v>20.784309322033902</v>
      </c>
      <c r="X37" s="5">
        <v>5.5565524717514136E-2</v>
      </c>
      <c r="Y37" s="5">
        <v>2.2350762711864414E-4</v>
      </c>
      <c r="Z37" s="16">
        <v>2.1890805084745756E-4</v>
      </c>
      <c r="AA37" s="5">
        <v>1.6028319209039575E-4</v>
      </c>
      <c r="AB37" s="5">
        <v>90.44901070920001</v>
      </c>
      <c r="AC37" s="5">
        <v>2211.7026601593598</v>
      </c>
      <c r="AD37" s="5">
        <v>0</v>
      </c>
      <c r="AE37" s="5">
        <v>0</v>
      </c>
      <c r="AF37" s="5">
        <v>0</v>
      </c>
      <c r="AG37" s="5">
        <v>0</v>
      </c>
      <c r="AH37" s="5">
        <v>17.172339458018534</v>
      </c>
      <c r="AI37" s="5">
        <v>14.91791964249164</v>
      </c>
      <c r="AJ37" s="5">
        <v>86.871795651149881</v>
      </c>
      <c r="AK37" s="5">
        <v>95.617868547320029</v>
      </c>
      <c r="AL37" s="5">
        <v>4.3821314526799711</v>
      </c>
      <c r="AM37" s="5">
        <v>96.754201915392684</v>
      </c>
      <c r="AN37" s="5">
        <v>2.5957068010976841E-2</v>
      </c>
      <c r="AO37" s="5">
        <v>0.8804364879452754</v>
      </c>
      <c r="AP37" s="5">
        <v>6.1267160008973791</v>
      </c>
      <c r="AQ37" s="5">
        <v>1.3078694217201707</v>
      </c>
      <c r="AR37" s="5">
        <v>1.7095290595951472E-5</v>
      </c>
      <c r="AS37" s="5">
        <v>35716.641871280481</v>
      </c>
      <c r="AT37" s="5">
        <v>1.7800558302645728</v>
      </c>
      <c r="AU37" s="5">
        <v>0.68654126055223719</v>
      </c>
      <c r="AV37" s="5">
        <v>45.752588000000003</v>
      </c>
      <c r="AW37" s="5">
        <v>81.442161019092936</v>
      </c>
      <c r="AX37" s="5">
        <v>2.4885217812429734</v>
      </c>
      <c r="AY37">
        <f t="shared" si="10"/>
        <v>0.44383039126849633</v>
      </c>
      <c r="AZ37" s="5">
        <f t="shared" si="11"/>
        <v>0.481900533407705</v>
      </c>
      <c r="BA37" s="6">
        <f t="shared" si="12"/>
        <v>14.259486476328604</v>
      </c>
      <c r="BB37" s="6">
        <f t="shared" si="13"/>
        <v>0</v>
      </c>
      <c r="BF37" s="5" t="s">
        <v>122</v>
      </c>
      <c r="BG37">
        <f>AN37*AW37/46*0.0224*1000000</f>
        <v>1029.4259469728456</v>
      </c>
      <c r="BH37">
        <f>AN37/454/0.001055056</f>
        <v>5.4190638804467665E-2</v>
      </c>
      <c r="BI37"/>
    </row>
    <row r="38" spans="1:61" s="5" customFormat="1" x14ac:dyDescent="0.3">
      <c r="A38" s="19" t="s">
        <v>124</v>
      </c>
      <c r="B38" s="20">
        <v>39526</v>
      </c>
      <c r="C38" s="21" t="s">
        <v>15</v>
      </c>
      <c r="D38" s="13">
        <v>10</v>
      </c>
      <c r="E38" s="13">
        <v>3</v>
      </c>
      <c r="F38" s="13">
        <v>24</v>
      </c>
      <c r="G38" s="22" t="s">
        <v>66</v>
      </c>
      <c r="I38" s="13">
        <v>6</v>
      </c>
      <c r="J38" s="13" t="s">
        <v>125</v>
      </c>
      <c r="K38" s="21">
        <v>100.72055137844447</v>
      </c>
      <c r="L38" s="5">
        <v>4.0150877192982426</v>
      </c>
      <c r="M38" s="5">
        <v>100</v>
      </c>
      <c r="N38" s="5">
        <v>94109.54471553881</v>
      </c>
      <c r="O38" s="5">
        <v>0</v>
      </c>
      <c r="P38" s="22">
        <v>10.784353383458653</v>
      </c>
      <c r="Q38" s="22">
        <v>3.6143481265664086</v>
      </c>
      <c r="R38" s="5">
        <v>-8.1895626566416091</v>
      </c>
      <c r="S38" s="5">
        <v>0.33514741200063031</v>
      </c>
      <c r="T38" s="23">
        <v>0</v>
      </c>
      <c r="U38" s="5">
        <v>0</v>
      </c>
      <c r="V38" s="5">
        <v>5.9581919558703893</v>
      </c>
      <c r="W38" s="5">
        <v>20.822622807017467</v>
      </c>
      <c r="X38" s="5">
        <v>5.261378057644113E-2</v>
      </c>
      <c r="Y38" s="5">
        <v>2.7274624060150392E-4</v>
      </c>
      <c r="Z38" s="16">
        <v>2.0694022556390923E-4</v>
      </c>
      <c r="AA38" s="5">
        <v>2.4130902255639112E-4</v>
      </c>
      <c r="AB38" s="5">
        <v>116.97361022880001</v>
      </c>
      <c r="AC38" s="5">
        <v>3121.6967220810002</v>
      </c>
      <c r="AD38" s="5">
        <v>0</v>
      </c>
      <c r="AE38" s="5">
        <v>0</v>
      </c>
      <c r="AF38" s="5">
        <v>0</v>
      </c>
      <c r="AG38" s="5">
        <v>0</v>
      </c>
      <c r="AH38" s="5">
        <v>23.224943916173004</v>
      </c>
      <c r="AI38" s="5">
        <v>20.313356055499149</v>
      </c>
      <c r="AJ38" s="5">
        <v>87.463531144863907</v>
      </c>
      <c r="AK38" s="5">
        <v>92.861836723325155</v>
      </c>
      <c r="AL38" s="5">
        <v>7.1381632766748453</v>
      </c>
      <c r="AM38" s="5">
        <v>94.431432869252902</v>
      </c>
      <c r="AN38" s="5">
        <v>3.8092218166324708E-2</v>
      </c>
      <c r="AO38" s="5">
        <v>1.3681962019179088</v>
      </c>
      <c r="AP38" s="5">
        <v>9.4194924538339251</v>
      </c>
      <c r="AQ38" s="5">
        <v>1.2446937305512127</v>
      </c>
      <c r="AR38" s="5">
        <v>1.7340846582883474E-5</v>
      </c>
      <c r="AS38" s="5">
        <v>51519.860679360987</v>
      </c>
      <c r="AT38" s="5">
        <v>1.7800558302645728</v>
      </c>
      <c r="AU38" s="5">
        <v>0.83031078656149748</v>
      </c>
      <c r="AV38" s="5">
        <v>45.752588000000003</v>
      </c>
      <c r="AW38" s="5">
        <v>81.442161019092936</v>
      </c>
      <c r="AX38" s="5">
        <v>3.5322320422936224</v>
      </c>
      <c r="AY38" s="5">
        <f t="shared" si="10"/>
        <v>0.45032270242290845</v>
      </c>
      <c r="AZ38" s="5">
        <f t="shared" si="11"/>
        <v>0.48894973118665408</v>
      </c>
      <c r="BA38" s="8">
        <f t="shared" si="12"/>
        <v>22.310627791763245</v>
      </c>
      <c r="BB38" s="8">
        <f t="shared" si="13"/>
        <v>0</v>
      </c>
      <c r="BF38" s="5">
        <v>0</v>
      </c>
      <c r="BG38" s="5">
        <f>AN38*AW38/46*0.0224*1000000</f>
        <v>1510.6913362319053</v>
      </c>
      <c r="BH38" s="5">
        <f>AN38/454/0.001055056</f>
        <v>7.9525223536007536E-2</v>
      </c>
    </row>
    <row r="39" spans="1:61" s="5" customFormat="1" x14ac:dyDescent="0.3">
      <c r="A39" s="19" t="s">
        <v>126</v>
      </c>
      <c r="B39" s="20">
        <v>39526</v>
      </c>
      <c r="C39" s="21" t="s">
        <v>15</v>
      </c>
      <c r="D39" s="13">
        <v>10</v>
      </c>
      <c r="E39" s="13">
        <v>3</v>
      </c>
      <c r="F39" s="13">
        <v>24</v>
      </c>
      <c r="G39" s="22" t="s">
        <v>66</v>
      </c>
      <c r="I39" s="13">
        <v>6</v>
      </c>
      <c r="J39" s="13" t="s">
        <v>125</v>
      </c>
      <c r="K39" s="21">
        <v>100.72055137844447</v>
      </c>
      <c r="L39" s="5">
        <v>4.0150877192982426</v>
      </c>
      <c r="M39" s="5">
        <v>100</v>
      </c>
      <c r="N39" s="5">
        <v>94109.54471553881</v>
      </c>
      <c r="O39" s="5">
        <v>0</v>
      </c>
      <c r="P39" s="22">
        <v>10.784353383458653</v>
      </c>
      <c r="Q39" s="22">
        <v>3.6143481265664086</v>
      </c>
      <c r="R39" s="5">
        <v>-8.1895626566416091</v>
      </c>
      <c r="S39" s="5">
        <v>0.33514741200063031</v>
      </c>
      <c r="T39" s="23">
        <v>0</v>
      </c>
      <c r="U39" s="5">
        <v>0</v>
      </c>
      <c r="V39" s="5">
        <v>5.9581919558703893</v>
      </c>
      <c r="W39" s="5">
        <v>20.822622807017467</v>
      </c>
      <c r="X39" s="5">
        <v>5.261378057644113E-2</v>
      </c>
      <c r="Y39" s="5">
        <v>2.7274624060150392E-4</v>
      </c>
      <c r="Z39" s="16">
        <v>2.0694022556390923E-4</v>
      </c>
      <c r="AA39" s="5">
        <v>2.4130902255639112E-4</v>
      </c>
      <c r="AB39" s="5">
        <v>82.009266707700007</v>
      </c>
      <c r="AC39" s="5">
        <v>2739.2895934550629</v>
      </c>
      <c r="AD39" s="5">
        <v>0</v>
      </c>
      <c r="AE39" s="5">
        <v>0</v>
      </c>
      <c r="AF39" s="5">
        <v>0</v>
      </c>
      <c r="AG39" s="5">
        <v>0</v>
      </c>
      <c r="AH39" s="5">
        <v>23.224943916173004</v>
      </c>
      <c r="AI39" s="5">
        <v>20.270213903253932</v>
      </c>
      <c r="AJ39" s="5">
        <v>87.277773313107957</v>
      </c>
      <c r="AK39" s="5">
        <v>93.499635885118039</v>
      </c>
      <c r="AL39" s="5">
        <v>6.5003641148819611</v>
      </c>
      <c r="AM39" s="5">
        <v>95.080013717981956</v>
      </c>
      <c r="AN39" s="5">
        <v>3.8092198069670957E-2</v>
      </c>
      <c r="AO39" s="5">
        <v>1.3775949150552547</v>
      </c>
      <c r="AP39" s="5">
        <v>9.4194924538339251</v>
      </c>
      <c r="AQ39" s="5">
        <v>1.2446937305512127</v>
      </c>
      <c r="AR39" s="5">
        <v>1.7340846582883474E-5</v>
      </c>
      <c r="AS39" s="5">
        <v>51519.860679360987</v>
      </c>
      <c r="AT39" s="5">
        <v>1.7800558302645728</v>
      </c>
      <c r="AU39" s="5">
        <v>0.83031078656149748</v>
      </c>
      <c r="AV39" s="5">
        <v>45.752588000000003</v>
      </c>
      <c r="AW39" s="5">
        <v>81.442161019092936</v>
      </c>
      <c r="AX39" s="5">
        <v>3.5322320422936224</v>
      </c>
      <c r="AY39" s="5">
        <f t="shared" si="10"/>
        <v>0.45032270242290845</v>
      </c>
      <c r="AZ39" s="5">
        <f t="shared" si="11"/>
        <v>0.48894973118665408</v>
      </c>
      <c r="BA39" s="8">
        <f t="shared" si="12"/>
        <v>15.64180349236115</v>
      </c>
      <c r="BB39" s="8">
        <f t="shared" si="13"/>
        <v>0</v>
      </c>
      <c r="BF39" s="5">
        <v>0</v>
      </c>
      <c r="BG39" s="5">
        <f>AN39*AW39/46*0.0224*1000000</f>
        <v>1510.690539222905</v>
      </c>
      <c r="BH39" s="5">
        <f>AN39/454/0.001055056</f>
        <v>7.9525181580170912E-2</v>
      </c>
    </row>
    <row r="40" spans="1:61" s="5" customFormat="1" x14ac:dyDescent="0.3">
      <c r="A40" s="19" t="s">
        <v>127</v>
      </c>
      <c r="B40" s="20">
        <v>39526</v>
      </c>
      <c r="C40" s="21" t="s">
        <v>15</v>
      </c>
      <c r="D40" s="13">
        <v>10</v>
      </c>
      <c r="E40" s="13">
        <v>3</v>
      </c>
      <c r="F40" s="13">
        <v>24</v>
      </c>
      <c r="G40" s="22" t="s">
        <v>66</v>
      </c>
      <c r="I40" s="13">
        <v>6</v>
      </c>
      <c r="J40" s="13" t="s">
        <v>128</v>
      </c>
      <c r="K40" s="21">
        <v>100.69999999999904</v>
      </c>
      <c r="L40" s="5">
        <v>4.5894886164623445</v>
      </c>
      <c r="M40" s="5">
        <v>100</v>
      </c>
      <c r="N40" s="5">
        <v>94110.694147110291</v>
      </c>
      <c r="O40" s="5">
        <v>0</v>
      </c>
      <c r="P40" s="22">
        <v>11.035136602451843</v>
      </c>
      <c r="Q40" s="22">
        <v>8.7306313919439589</v>
      </c>
      <c r="R40" s="5">
        <v>8.1054220665499042</v>
      </c>
      <c r="S40" s="5">
        <v>0.79116658963733555</v>
      </c>
      <c r="T40" s="23">
        <v>0</v>
      </c>
      <c r="U40" s="5">
        <v>0</v>
      </c>
      <c r="V40" s="5">
        <v>5.9581919558703884</v>
      </c>
      <c r="W40" s="5">
        <v>20.791735551663738</v>
      </c>
      <c r="X40" s="5">
        <v>5.0836956392294255E-2</v>
      </c>
      <c r="Y40" s="5">
        <v>4.2171978984238158E-4</v>
      </c>
      <c r="Z40" s="16">
        <v>1.944921190893172E-4</v>
      </c>
      <c r="AA40" s="5">
        <v>4.6790210157618211E-4</v>
      </c>
      <c r="AB40" s="5">
        <v>314.0301473056</v>
      </c>
      <c r="AC40" s="5">
        <v>6777.2572106453226</v>
      </c>
      <c r="AD40" s="5">
        <v>0</v>
      </c>
      <c r="AE40" s="5">
        <v>0</v>
      </c>
      <c r="AF40" s="5">
        <v>0</v>
      </c>
      <c r="AG40" s="5">
        <v>0</v>
      </c>
      <c r="AH40" s="5">
        <v>23.341103083140226</v>
      </c>
      <c r="AI40" s="5">
        <v>20.067522772310831</v>
      </c>
      <c r="AJ40" s="5">
        <v>85.975040257656161</v>
      </c>
      <c r="AK40" s="5">
        <v>85.215278800400938</v>
      </c>
      <c r="AL40" s="5">
        <v>14.784721199599062</v>
      </c>
      <c r="AM40" s="5">
        <v>87.647798718466703</v>
      </c>
      <c r="AN40" s="5">
        <v>2.0062890558952679E-2</v>
      </c>
      <c r="AO40" s="5">
        <v>2.3028703393310193</v>
      </c>
      <c r="AP40" s="5">
        <v>9.4478393920348918</v>
      </c>
      <c r="AQ40" s="5">
        <v>1.2409743555728596</v>
      </c>
      <c r="AR40" s="5">
        <v>1.7368878576434712E-5</v>
      </c>
      <c r="AS40" s="5">
        <v>51437.339942885985</v>
      </c>
      <c r="AT40" s="5">
        <v>1.7800558302645728</v>
      </c>
      <c r="AU40" s="5">
        <v>0.84961913119883536</v>
      </c>
      <c r="AV40" s="5">
        <v>45.752588000000003</v>
      </c>
      <c r="AW40" s="5">
        <v>81.442161019092936</v>
      </c>
      <c r="AX40" s="5">
        <v>3.5123123102405396</v>
      </c>
      <c r="AY40">
        <f t="shared" si="10"/>
        <v>0.65916404644472626</v>
      </c>
      <c r="AZ40" s="5">
        <f t="shared" si="11"/>
        <v>0.71570471926680368</v>
      </c>
      <c r="BA40" s="6">
        <f t="shared" si="12"/>
        <v>58.535177687622905</v>
      </c>
      <c r="BB40" s="6">
        <f t="shared" si="13"/>
        <v>0</v>
      </c>
      <c r="BF40" s="5">
        <v>0</v>
      </c>
      <c r="BG40">
        <f>AN40*AW40/46*0.0224*1000000</f>
        <v>795.66999261736657</v>
      </c>
      <c r="BH40">
        <f>AN40/454/0.001055056</f>
        <v>4.1885349115470212E-2</v>
      </c>
      <c r="BI40"/>
    </row>
    <row r="41" spans="1:61" s="5" customFormat="1" x14ac:dyDescent="0.3">
      <c r="A41" s="19" t="s">
        <v>129</v>
      </c>
      <c r="B41" s="20">
        <v>39526</v>
      </c>
      <c r="C41" s="21" t="s">
        <v>15</v>
      </c>
      <c r="D41" s="13">
        <v>10</v>
      </c>
      <c r="E41" s="13">
        <v>3</v>
      </c>
      <c r="F41" s="13">
        <v>24</v>
      </c>
      <c r="G41" s="22" t="s">
        <v>66</v>
      </c>
      <c r="I41" s="13">
        <v>6</v>
      </c>
      <c r="J41" s="13" t="s">
        <v>128</v>
      </c>
      <c r="K41" s="21">
        <v>100.69999999999904</v>
      </c>
      <c r="L41" s="5">
        <v>4.5894886164623445</v>
      </c>
      <c r="M41" s="5">
        <v>100</v>
      </c>
      <c r="N41" s="5">
        <v>94110.694147110291</v>
      </c>
      <c r="O41" s="5">
        <v>0</v>
      </c>
      <c r="P41" s="22">
        <v>11.035136602451843</v>
      </c>
      <c r="Q41" s="22">
        <v>8.7306313919439589</v>
      </c>
      <c r="R41" s="5">
        <v>8.1054220665499042</v>
      </c>
      <c r="S41" s="5">
        <v>0.79116658963733555</v>
      </c>
      <c r="T41" s="23">
        <v>0</v>
      </c>
      <c r="U41" s="5">
        <v>0</v>
      </c>
      <c r="V41" s="5">
        <v>5.9581919558703884</v>
      </c>
      <c r="W41" s="5">
        <v>20.791735551663738</v>
      </c>
      <c r="X41" s="5">
        <v>5.0836956392294255E-2</v>
      </c>
      <c r="Y41" s="5">
        <v>4.2171978984238158E-4</v>
      </c>
      <c r="Z41" s="16">
        <v>1.944921190893172E-4</v>
      </c>
      <c r="AA41" s="5">
        <v>4.6790210157618211E-4</v>
      </c>
      <c r="AB41" s="5">
        <v>286.93577361759998</v>
      </c>
      <c r="AC41" s="5">
        <v>6334.6498401800618</v>
      </c>
      <c r="AD41" s="5">
        <v>0</v>
      </c>
      <c r="AE41" s="5">
        <v>0</v>
      </c>
      <c r="AF41" s="5">
        <v>0</v>
      </c>
      <c r="AG41" s="5">
        <v>0</v>
      </c>
      <c r="AH41" s="5">
        <v>23.341103083140226</v>
      </c>
      <c r="AI41" s="5">
        <v>20.017692382775234</v>
      </c>
      <c r="AJ41" s="5">
        <v>85.761552534483414</v>
      </c>
      <c r="AK41" s="5">
        <v>85.908278020961077</v>
      </c>
      <c r="AL41" s="5">
        <v>14.091721979038923</v>
      </c>
      <c r="AM41" s="5">
        <v>88.360583041452742</v>
      </c>
      <c r="AN41" s="5">
        <v>2.0062878652777706E-2</v>
      </c>
      <c r="AO41" s="5">
        <v>2.3216015137019892</v>
      </c>
      <c r="AP41" s="5">
        <v>9.4478393920348918</v>
      </c>
      <c r="AQ41" s="5">
        <v>1.2409743555728596</v>
      </c>
      <c r="AR41" s="5">
        <v>1.7368878576434712E-5</v>
      </c>
      <c r="AS41" s="5">
        <v>51437.339942885985</v>
      </c>
      <c r="AT41" s="5">
        <v>1.7800558302645728</v>
      </c>
      <c r="AU41" s="5">
        <v>0.84961913119883536</v>
      </c>
      <c r="AV41" s="5">
        <v>45.752588000000003</v>
      </c>
      <c r="AW41" s="5">
        <v>81.442161019092936</v>
      </c>
      <c r="AX41" s="5">
        <v>3.5123123102405396</v>
      </c>
      <c r="AY41">
        <f t="shared" si="10"/>
        <v>0.65916404644472626</v>
      </c>
      <c r="AZ41" s="5">
        <f t="shared" si="11"/>
        <v>0.71570471926680368</v>
      </c>
      <c r="BA41" s="6">
        <f t="shared" si="12"/>
        <v>53.484790036087851</v>
      </c>
      <c r="BB41" s="6">
        <f t="shared" si="13"/>
        <v>0</v>
      </c>
      <c r="BF41" s="5">
        <v>0</v>
      </c>
      <c r="BG41">
        <f>AN41*AW41/46*0.0224*1000000</f>
        <v>795.6695204328563</v>
      </c>
      <c r="BH41">
        <f>AN41/454/0.001055056</f>
        <v>4.1885324258917569E-2</v>
      </c>
      <c r="BI41"/>
    </row>
    <row r="42" spans="1:61" s="5" customFormat="1" x14ac:dyDescent="0.3">
      <c r="A42" s="19" t="s">
        <v>130</v>
      </c>
      <c r="B42" s="20">
        <v>39526</v>
      </c>
      <c r="C42" s="21" t="s">
        <v>15</v>
      </c>
      <c r="D42" s="13">
        <v>10</v>
      </c>
      <c r="E42" s="13">
        <v>3</v>
      </c>
      <c r="F42" s="13">
        <v>24</v>
      </c>
      <c r="G42" s="22" t="s">
        <v>66</v>
      </c>
      <c r="I42" s="13">
        <v>6</v>
      </c>
      <c r="J42" s="13" t="s">
        <v>131</v>
      </c>
      <c r="K42" s="21">
        <v>100.5</v>
      </c>
      <c r="L42" s="5">
        <v>4.2382222222222206</v>
      </c>
      <c r="M42" s="5">
        <v>100</v>
      </c>
      <c r="N42" s="5">
        <v>64327.133859477137</v>
      </c>
      <c r="O42" s="5">
        <v>0</v>
      </c>
      <c r="P42" s="22">
        <v>11.529562091503267</v>
      </c>
      <c r="Q42" s="22">
        <v>8.721103851633984</v>
      </c>
      <c r="R42" s="5">
        <v>9.4482156862745086</v>
      </c>
      <c r="S42" s="5">
        <v>0.75641241032571549</v>
      </c>
      <c r="T42" s="23">
        <v>0</v>
      </c>
      <c r="U42" s="5">
        <v>0</v>
      </c>
      <c r="V42" s="5">
        <v>5.9581919558703893</v>
      </c>
      <c r="W42" s="5">
        <v>20.750310457516271</v>
      </c>
      <c r="X42" s="5">
        <v>5.8971356535947643E-2</v>
      </c>
      <c r="Y42" s="5">
        <v>6.3965163398692793E-4</v>
      </c>
      <c r="Z42" s="16">
        <v>1.8658398692810485E-4</v>
      </c>
      <c r="AA42" s="5">
        <v>4.8049705882352947E-4</v>
      </c>
      <c r="AB42" s="5">
        <v>0</v>
      </c>
      <c r="AC42" s="5">
        <v>6246.4617647058831</v>
      </c>
      <c r="AD42" s="5">
        <v>0</v>
      </c>
      <c r="AE42" s="5">
        <v>0</v>
      </c>
      <c r="AF42" s="5">
        <v>0</v>
      </c>
      <c r="AG42" s="5">
        <v>0</v>
      </c>
      <c r="AH42" s="5">
        <v>19.421227034362438</v>
      </c>
      <c r="AI42" s="5">
        <v>15.823867506501143</v>
      </c>
      <c r="AJ42" s="5">
        <v>81.47717689775007</v>
      </c>
      <c r="AK42" s="5">
        <v>89.842248705630325</v>
      </c>
      <c r="AL42" s="5">
        <v>10.157751294369675</v>
      </c>
      <c r="AM42" s="5">
        <v>92.337792827714821</v>
      </c>
      <c r="AN42" s="5">
        <v>1.7382416051667383E-2</v>
      </c>
      <c r="AO42" s="5">
        <v>2.4408997422877365</v>
      </c>
      <c r="AP42" s="5">
        <v>6.4598910195213515</v>
      </c>
      <c r="AQ42" s="5">
        <v>1.240581619503472</v>
      </c>
      <c r="AR42" s="5">
        <v>1.7351737539626784E-5</v>
      </c>
      <c r="AS42" s="5">
        <v>35193.50611382872</v>
      </c>
      <c r="AT42" s="5">
        <v>1.7800558302645728</v>
      </c>
      <c r="AU42" s="5">
        <v>0.88768602330754709</v>
      </c>
      <c r="AV42" s="5">
        <v>45.752588000000003</v>
      </c>
      <c r="AW42" s="5">
        <v>81.442161019092936</v>
      </c>
      <c r="AX42" s="5">
        <v>2.3664370749462256</v>
      </c>
      <c r="AY42">
        <f t="shared" si="10"/>
        <v>0.64900064866767304</v>
      </c>
      <c r="AZ42" s="5">
        <f t="shared" si="11"/>
        <v>0.70466954252733227</v>
      </c>
      <c r="BA42" s="8">
        <f t="shared" si="12"/>
        <v>0</v>
      </c>
      <c r="BB42" s="6">
        <f t="shared" si="13"/>
        <v>0</v>
      </c>
      <c r="BF42" s="5">
        <v>0.1</v>
      </c>
      <c r="BG42">
        <f>AN42*AW42/46*0.0224*1000000</f>
        <v>689.36561313845732</v>
      </c>
      <c r="BH42">
        <f>AN42/454/0.001055056</f>
        <v>3.6289315473016677E-2</v>
      </c>
      <c r="BI42"/>
    </row>
    <row r="43" spans="1:61" s="5" customFormat="1" x14ac:dyDescent="0.3">
      <c r="A43" s="19" t="s">
        <v>132</v>
      </c>
      <c r="B43" s="20">
        <v>39532</v>
      </c>
      <c r="C43" s="21" t="s">
        <v>15</v>
      </c>
      <c r="D43" s="13">
        <v>10</v>
      </c>
      <c r="E43" s="13">
        <v>3</v>
      </c>
      <c r="F43" s="13">
        <v>24</v>
      </c>
      <c r="G43" s="22" t="s">
        <v>66</v>
      </c>
      <c r="I43" s="13">
        <v>6</v>
      </c>
      <c r="J43" s="13" t="s">
        <v>133</v>
      </c>
      <c r="K43" s="21">
        <v>102.30167714884757</v>
      </c>
      <c r="L43" s="5">
        <v>-0.61850733752620513</v>
      </c>
      <c r="M43" s="5">
        <v>61.142557651991616</v>
      </c>
      <c r="N43" s="5">
        <v>64323.293241090112</v>
      </c>
      <c r="O43" s="5">
        <v>0</v>
      </c>
      <c r="P43" s="22">
        <v>11.000714884696023</v>
      </c>
      <c r="Q43" s="22">
        <v>9.1559139547169845</v>
      </c>
      <c r="R43" s="5">
        <v>16.127081761006302</v>
      </c>
      <c r="S43" s="5">
        <v>0.83230172317751006</v>
      </c>
      <c r="T43" s="23">
        <v>0</v>
      </c>
      <c r="U43" s="5">
        <v>0</v>
      </c>
      <c r="V43" s="5">
        <v>5.9581919558703893</v>
      </c>
      <c r="W43" s="5">
        <v>20.837010482180329</v>
      </c>
      <c r="X43" s="5">
        <v>5.8975879454926668E-2</v>
      </c>
      <c r="Y43" s="5">
        <v>5.6291488469601683E-4</v>
      </c>
      <c r="Z43" s="16">
        <v>2.2264737945492679E-4</v>
      </c>
      <c r="AA43" s="5">
        <v>3.8287924528301892E-4</v>
      </c>
      <c r="AB43" s="5">
        <v>368.58854488959997</v>
      </c>
      <c r="AC43" s="5">
        <v>4935.4838188572867</v>
      </c>
      <c r="AD43" s="5">
        <v>23.114574766079997</v>
      </c>
      <c r="AE43" s="5">
        <v>0</v>
      </c>
      <c r="AF43" s="5">
        <v>0</v>
      </c>
      <c r="AG43" s="5">
        <v>0</v>
      </c>
      <c r="AH43" s="5">
        <v>19.372326277140594</v>
      </c>
      <c r="AI43" s="5">
        <v>16.078171514616358</v>
      </c>
      <c r="AJ43" s="5">
        <v>82.995564314796056</v>
      </c>
      <c r="AK43" s="5">
        <v>91.361702610284567</v>
      </c>
      <c r="AL43" s="5">
        <v>8.6382973897154329</v>
      </c>
      <c r="AM43" s="5">
        <v>93.654147766869528</v>
      </c>
      <c r="AN43" s="5">
        <v>1.6784324188508642E-2</v>
      </c>
      <c r="AO43" s="5">
        <v>2.2553183805430304</v>
      </c>
      <c r="AP43" s="5">
        <v>6.1724788438719891</v>
      </c>
      <c r="AQ43" s="5">
        <v>1.2982699159367632</v>
      </c>
      <c r="AR43" s="5">
        <v>1.7114247341982978E-5</v>
      </c>
      <c r="AS43" s="5">
        <v>35679.747367060627</v>
      </c>
      <c r="AT43" s="5">
        <v>1.7800558302645728</v>
      </c>
      <c r="AU43" s="5">
        <v>0.84696892839775972</v>
      </c>
      <c r="AV43" s="5">
        <v>45.752588000000003</v>
      </c>
      <c r="AW43" s="5">
        <v>81.442161019092936</v>
      </c>
      <c r="AX43" s="5">
        <v>2.3318819697750852</v>
      </c>
      <c r="AY43">
        <f t="shared" si="10"/>
        <v>0.67045808194997103</v>
      </c>
      <c r="AZ43" s="5">
        <f t="shared" si="11"/>
        <v>0.72796751568943652</v>
      </c>
      <c r="BA43" s="6">
        <f t="shared" si="12"/>
        <v>47.105707556324177</v>
      </c>
      <c r="BB43" s="6">
        <f t="shared" si="13"/>
        <v>2.9540483943848055</v>
      </c>
      <c r="BF43" s="5">
        <v>3</v>
      </c>
      <c r="BG43">
        <f>AN43*AW43/46*0.0224*1000000</f>
        <v>665.6460126678428</v>
      </c>
      <c r="BH43">
        <f>AN43/454/0.001055056</f>
        <v>3.5040677525363259E-2</v>
      </c>
      <c r="BI43"/>
    </row>
    <row r="44" spans="1:61" s="5" customFormat="1" x14ac:dyDescent="0.3">
      <c r="A44" s="19" t="s">
        <v>134</v>
      </c>
      <c r="B44" s="20">
        <v>39532</v>
      </c>
      <c r="C44" s="21" t="s">
        <v>15</v>
      </c>
      <c r="D44" s="13">
        <v>10</v>
      </c>
      <c r="E44" s="13">
        <v>3</v>
      </c>
      <c r="F44" s="13">
        <v>24</v>
      </c>
      <c r="G44" s="22" t="s">
        <v>66</v>
      </c>
      <c r="I44" s="13">
        <v>6</v>
      </c>
      <c r="J44" s="13" t="s">
        <v>133</v>
      </c>
      <c r="K44" s="21">
        <v>102.30167714884757</v>
      </c>
      <c r="L44" s="5">
        <v>-0.61850733752620513</v>
      </c>
      <c r="M44" s="5">
        <v>61.142557651991616</v>
      </c>
      <c r="N44" s="5">
        <v>64323.293241090112</v>
      </c>
      <c r="O44" s="5">
        <v>0</v>
      </c>
      <c r="P44" s="22">
        <v>11.000714884696023</v>
      </c>
      <c r="Q44" s="22">
        <v>9.1559139547169845</v>
      </c>
      <c r="R44" s="5">
        <v>16.127081761006302</v>
      </c>
      <c r="S44" s="5">
        <v>0.83230172317751006</v>
      </c>
      <c r="T44" s="23">
        <v>0</v>
      </c>
      <c r="U44" s="5">
        <v>0</v>
      </c>
      <c r="V44" s="5">
        <v>5.9581919558703893</v>
      </c>
      <c r="W44" s="5">
        <v>20.837010482180329</v>
      </c>
      <c r="X44" s="5">
        <v>5.8975879454926668E-2</v>
      </c>
      <c r="Y44" s="5">
        <v>5.6291488469601683E-4</v>
      </c>
      <c r="Z44" s="16">
        <v>2.2264737945492679E-4</v>
      </c>
      <c r="AA44" s="5">
        <v>3.8287924528301892E-4</v>
      </c>
      <c r="AB44" s="5">
        <v>356.53776874560003</v>
      </c>
      <c r="AC44" s="5">
        <v>5680.3632934965826</v>
      </c>
      <c r="AD44" s="5">
        <v>25.984170492479993</v>
      </c>
      <c r="AE44" s="5">
        <v>0</v>
      </c>
      <c r="AF44" s="5">
        <v>0</v>
      </c>
      <c r="AG44" s="5">
        <v>0</v>
      </c>
      <c r="AH44" s="5">
        <v>19.372326277140594</v>
      </c>
      <c r="AI44" s="5">
        <v>16.136853532198014</v>
      </c>
      <c r="AJ44" s="5">
        <v>83.298481046334388</v>
      </c>
      <c r="AK44" s="5">
        <v>90.49501183540724</v>
      </c>
      <c r="AL44" s="5">
        <v>9.5049881645927599</v>
      </c>
      <c r="AM44" s="5">
        <v>92.765707271115232</v>
      </c>
      <c r="AN44" s="5">
        <v>1.6784339800595471E-2</v>
      </c>
      <c r="AO44" s="5">
        <v>2.2339200734086284</v>
      </c>
      <c r="AP44" s="5">
        <v>6.1724788438719891</v>
      </c>
      <c r="AQ44" s="5">
        <v>1.2982699159367632</v>
      </c>
      <c r="AR44" s="5">
        <v>1.7114247341982978E-5</v>
      </c>
      <c r="AS44" s="5">
        <v>35679.747367060627</v>
      </c>
      <c r="AT44" s="5">
        <v>1.7800558302645728</v>
      </c>
      <c r="AU44" s="5">
        <v>0.84696892839775972</v>
      </c>
      <c r="AV44" s="5">
        <v>45.752588000000003</v>
      </c>
      <c r="AW44" s="5">
        <v>81.442161019092936</v>
      </c>
      <c r="AX44" s="5">
        <v>2.3318819697750852</v>
      </c>
      <c r="AY44">
        <f t="shared" si="10"/>
        <v>0.67045808194997103</v>
      </c>
      <c r="AZ44" s="5">
        <f t="shared" si="11"/>
        <v>0.72796751568943652</v>
      </c>
      <c r="BA44" s="6">
        <f t="shared" si="12"/>
        <v>45.565615372949303</v>
      </c>
      <c r="BB44" s="6">
        <f t="shared" si="13"/>
        <v>3.3207834407307613</v>
      </c>
      <c r="BF44" s="5">
        <v>3</v>
      </c>
      <c r="BG44">
        <f>AN44*AW44/46*0.0224*1000000</f>
        <v>665.64663182433844</v>
      </c>
      <c r="BH44">
        <f>AN44/454/0.001055056</f>
        <v>3.5040710118757777E-2</v>
      </c>
      <c r="BI44"/>
    </row>
    <row r="45" spans="1:61" s="5" customFormat="1" x14ac:dyDescent="0.3">
      <c r="A45" s="19" t="s">
        <v>135</v>
      </c>
      <c r="B45" s="20">
        <v>39532</v>
      </c>
      <c r="C45" s="21" t="s">
        <v>15</v>
      </c>
      <c r="D45" s="13">
        <v>10</v>
      </c>
      <c r="E45" s="13">
        <v>3</v>
      </c>
      <c r="F45" s="13">
        <v>24</v>
      </c>
      <c r="G45" s="22" t="s">
        <v>66</v>
      </c>
      <c r="I45" s="13">
        <v>6</v>
      </c>
      <c r="J45" s="13" t="s">
        <v>136</v>
      </c>
      <c r="K45" s="21">
        <v>102.30000000000078</v>
      </c>
      <c r="L45" s="5">
        <v>1.4221085271317828</v>
      </c>
      <c r="M45" s="5">
        <v>61</v>
      </c>
      <c r="N45" s="5">
        <v>34559.366124031003</v>
      </c>
      <c r="O45" s="5">
        <v>0</v>
      </c>
      <c r="P45" s="22">
        <v>11.277740310077505</v>
      </c>
      <c r="Q45" s="22">
        <v>9.228016937596891</v>
      </c>
      <c r="R45" s="5">
        <v>20.076168604651151</v>
      </c>
      <c r="S45" s="5">
        <v>0.81825052571488699</v>
      </c>
      <c r="T45" s="23">
        <v>0</v>
      </c>
      <c r="U45" s="5">
        <v>0</v>
      </c>
      <c r="V45" s="5">
        <v>5.9581919558703884</v>
      </c>
      <c r="W45" s="5">
        <v>20.765058139534872</v>
      </c>
      <c r="X45" s="5">
        <v>8.9017684302325636E-2</v>
      </c>
      <c r="Y45" s="5">
        <v>1.1239891472868211E-3</v>
      </c>
      <c r="Z45" s="16">
        <v>2.2683333333333355E-4</v>
      </c>
      <c r="AA45" s="5">
        <v>6.166757751937986E-4</v>
      </c>
      <c r="AB45" s="5">
        <v>527.50896036159997</v>
      </c>
      <c r="AC45" s="5">
        <v>7468.7447736255326</v>
      </c>
      <c r="AD45" s="5">
        <v>42.767652486719996</v>
      </c>
      <c r="AE45" s="5">
        <v>0</v>
      </c>
      <c r="AF45" s="5">
        <v>0</v>
      </c>
      <c r="AG45" s="5">
        <v>0</v>
      </c>
      <c r="AH45" s="5">
        <v>15.031254034088622</v>
      </c>
      <c r="AI45" s="5">
        <v>13.024586149426499</v>
      </c>
      <c r="AJ45" s="5">
        <v>86.650030129812833</v>
      </c>
      <c r="AK45" s="5">
        <v>93.858620099008135</v>
      </c>
      <c r="AL45" s="5">
        <v>6.1413799009918648</v>
      </c>
      <c r="AM45" s="5">
        <v>95.880909754334866</v>
      </c>
      <c r="AN45" s="5">
        <v>1.9269475965063874E-2</v>
      </c>
      <c r="AO45" s="5">
        <v>1.9988238282132738</v>
      </c>
      <c r="AP45" s="5">
        <v>3.3450833577582908</v>
      </c>
      <c r="AQ45" s="5">
        <v>1.287108492221642</v>
      </c>
      <c r="AR45" s="5">
        <v>1.7214144210479934E-5</v>
      </c>
      <c r="AS45" s="5">
        <v>19058.628067529342</v>
      </c>
      <c r="AT45" s="5">
        <v>1.7800558302645728</v>
      </c>
      <c r="AU45" s="5">
        <v>0.86829771749315776</v>
      </c>
      <c r="AV45" s="5">
        <v>45.752588000000003</v>
      </c>
      <c r="AW45" s="5">
        <v>81.442161019092936</v>
      </c>
      <c r="AX45" s="5">
        <v>1.2496936393596676</v>
      </c>
      <c r="AY45">
        <f t="shared" si="10"/>
        <v>0.66668532692727012</v>
      </c>
      <c r="AZ45" s="5">
        <f t="shared" si="11"/>
        <v>0.72387114758661242</v>
      </c>
      <c r="BA45" s="6">
        <f t="shared" si="12"/>
        <v>35.331156562128179</v>
      </c>
      <c r="BB45" s="6">
        <f t="shared" si="13"/>
        <v>2.8644643775665997</v>
      </c>
      <c r="BF45" s="5">
        <v>3</v>
      </c>
      <c r="BG45">
        <f>AN45*AW45/46*0.0224*1000000</f>
        <v>764.20412870274185</v>
      </c>
      <c r="BH45">
        <f>AN45/454/0.001055056</f>
        <v>4.0228935391800058E-2</v>
      </c>
      <c r="BI45"/>
    </row>
    <row r="46" spans="1:61" s="5" customFormat="1" x14ac:dyDescent="0.3">
      <c r="A46" s="19" t="s">
        <v>137</v>
      </c>
      <c r="B46" s="20">
        <v>39532</v>
      </c>
      <c r="C46" s="21" t="s">
        <v>15</v>
      </c>
      <c r="D46" s="13">
        <v>10</v>
      </c>
      <c r="E46" s="13">
        <v>3</v>
      </c>
      <c r="F46" s="13">
        <v>24</v>
      </c>
      <c r="G46" s="22" t="s">
        <v>66</v>
      </c>
      <c r="I46" s="13">
        <v>6</v>
      </c>
      <c r="J46" s="13" t="s">
        <v>136</v>
      </c>
      <c r="K46" s="21">
        <v>102.30000000000078</v>
      </c>
      <c r="L46" s="5">
        <v>1.4221085271317828</v>
      </c>
      <c r="M46" s="5">
        <v>61</v>
      </c>
      <c r="N46" s="5">
        <v>34559.366124031003</v>
      </c>
      <c r="O46" s="5">
        <v>0</v>
      </c>
      <c r="P46" s="22">
        <v>11.277740310077505</v>
      </c>
      <c r="Q46" s="22">
        <v>9.228016937596891</v>
      </c>
      <c r="R46" s="5">
        <v>20.076168604651151</v>
      </c>
      <c r="S46" s="5">
        <v>0.81825052571488699</v>
      </c>
      <c r="T46" s="23">
        <v>0</v>
      </c>
      <c r="U46" s="5">
        <v>0</v>
      </c>
      <c r="V46" s="5">
        <v>5.9581919558703884</v>
      </c>
      <c r="W46" s="5">
        <v>20.765058139534872</v>
      </c>
      <c r="X46" s="5">
        <v>8.9017684302325636E-2</v>
      </c>
      <c r="Y46" s="5">
        <v>1.1239891472868211E-3</v>
      </c>
      <c r="Z46" s="16">
        <v>2.2683333333333355E-4</v>
      </c>
      <c r="AA46" s="5">
        <v>6.166757751937986E-4</v>
      </c>
      <c r="AB46" s="5">
        <v>695.78691730560001</v>
      </c>
      <c r="AC46" s="5">
        <v>10064.846518865394</v>
      </c>
      <c r="AD46" s="5">
        <v>55.770498497999995</v>
      </c>
      <c r="AE46" s="5">
        <v>0</v>
      </c>
      <c r="AF46" s="5">
        <v>0</v>
      </c>
      <c r="AG46" s="5">
        <v>0</v>
      </c>
      <c r="AH46" s="5">
        <v>15.031254034088622</v>
      </c>
      <c r="AI46" s="5">
        <v>13.134167297157985</v>
      </c>
      <c r="AJ46" s="5">
        <v>87.379052122808048</v>
      </c>
      <c r="AK46" s="5">
        <v>92.533759753761686</v>
      </c>
      <c r="AL46" s="5">
        <v>7.4662402462383142</v>
      </c>
      <c r="AM46" s="5">
        <v>94.527500192959877</v>
      </c>
      <c r="AN46" s="5">
        <v>1.9269543603736922E-2</v>
      </c>
      <c r="AO46" s="5">
        <v>1.9706045422296512</v>
      </c>
      <c r="AP46" s="5">
        <v>3.3450833577582908</v>
      </c>
      <c r="AQ46" s="5">
        <v>1.287108492221642</v>
      </c>
      <c r="AR46" s="5">
        <v>1.7214144210479934E-5</v>
      </c>
      <c r="AS46" s="5">
        <v>19058.628067529342</v>
      </c>
      <c r="AT46" s="5">
        <v>1.7800558302645728</v>
      </c>
      <c r="AU46" s="5">
        <v>0.86829771749315776</v>
      </c>
      <c r="AV46" s="5">
        <v>45.752588000000003</v>
      </c>
      <c r="AW46" s="5">
        <v>81.442161019092936</v>
      </c>
      <c r="AX46" s="5">
        <v>1.2496936393596676</v>
      </c>
      <c r="AY46">
        <f t="shared" si="10"/>
        <v>0.66668532692727012</v>
      </c>
      <c r="AZ46" s="5">
        <f t="shared" si="11"/>
        <v>0.72387114758661242</v>
      </c>
      <c r="BA46" s="6">
        <f t="shared" si="12"/>
        <v>46.601969552049724</v>
      </c>
      <c r="BB46" s="6">
        <f t="shared" si="13"/>
        <v>3.7353606517509497</v>
      </c>
      <c r="BF46" s="5">
        <v>3</v>
      </c>
      <c r="BG46">
        <f>AN46*AW46/46*0.0224*1000000</f>
        <v>764.20681117077038</v>
      </c>
      <c r="BH46">
        <f>AN46/454/0.001055056</f>
        <v>4.0229076601234759E-2</v>
      </c>
      <c r="BI46"/>
    </row>
    <row r="47" spans="1:61" x14ac:dyDescent="0.3">
      <c r="A47" t="s">
        <v>138</v>
      </c>
      <c r="B47" s="9">
        <v>39702</v>
      </c>
      <c r="C47" t="s">
        <v>15</v>
      </c>
      <c r="D47">
        <v>10</v>
      </c>
      <c r="E47">
        <v>3</v>
      </c>
      <c r="F47">
        <v>24</v>
      </c>
      <c r="G47" t="s">
        <v>66</v>
      </c>
      <c r="I47">
        <v>6</v>
      </c>
      <c r="J47" t="s">
        <v>139</v>
      </c>
      <c r="K47">
        <v>102.9</v>
      </c>
      <c r="L47">
        <v>12.050641221374049</v>
      </c>
      <c r="M47">
        <v>71</v>
      </c>
      <c r="N47">
        <v>94120.321923664145</v>
      </c>
      <c r="O47">
        <v>0</v>
      </c>
      <c r="P47">
        <v>9.5069923664122129</v>
      </c>
      <c r="Q47">
        <v>10.908183206106862</v>
      </c>
      <c r="R47">
        <v>30.607061068702283</v>
      </c>
      <c r="S47">
        <v>1.1473852913404028</v>
      </c>
      <c r="T47" s="18">
        <v>0</v>
      </c>
      <c r="U47">
        <v>0</v>
      </c>
      <c r="V47">
        <v>5.9581919558703884</v>
      </c>
      <c r="W47">
        <v>20.859931297709934</v>
      </c>
      <c r="X47">
        <v>4.9565860305343518E-2</v>
      </c>
      <c r="Y47">
        <v>4.4818244274809143E-4</v>
      </c>
      <c r="Z47">
        <v>1.6735648854961831E-4</v>
      </c>
      <c r="AA47">
        <v>3.3419007633587777E-4</v>
      </c>
      <c r="AB47">
        <v>0</v>
      </c>
      <c r="AC47">
        <v>3341.9007633587776</v>
      </c>
      <c r="AD47">
        <v>0</v>
      </c>
      <c r="AE47">
        <v>0</v>
      </c>
      <c r="AF47">
        <v>0</v>
      </c>
      <c r="AG47">
        <v>0</v>
      </c>
      <c r="AH47">
        <v>21.935149764692628</v>
      </c>
      <c r="AI47">
        <v>19.092130695765015</v>
      </c>
      <c r="AJ47">
        <v>87.038980360627363</v>
      </c>
      <c r="AK47">
        <v>89.973532053893351</v>
      </c>
      <c r="AL47">
        <v>10.026467946106649</v>
      </c>
      <c r="AM47">
        <v>92.94088527441356</v>
      </c>
      <c r="AN47">
        <v>1.3156101859930049E-2</v>
      </c>
      <c r="AO47">
        <v>2.8991134919061485</v>
      </c>
      <c r="AP47">
        <v>9.5223950676039095</v>
      </c>
      <c r="AQ47">
        <v>1.2313840970000896</v>
      </c>
      <c r="AR47">
        <v>1.7731852793005649E-5</v>
      </c>
      <c r="AS47">
        <v>50389.562801036096</v>
      </c>
      <c r="AT47">
        <v>1.7800558302645728</v>
      </c>
      <c r="AU47">
        <v>0.73196398791025785</v>
      </c>
      <c r="AV47">
        <v>45.752588000000003</v>
      </c>
      <c r="AW47">
        <v>81.442161019092936</v>
      </c>
      <c r="AX47">
        <v>3.7107519146967283</v>
      </c>
      <c r="AY47">
        <f t="shared" si="10"/>
        <v>0.7371685420069084</v>
      </c>
      <c r="AZ47" s="5">
        <f t="shared" si="11"/>
        <v>0.8004001541877398</v>
      </c>
      <c r="BA47" s="6">
        <f t="shared" si="12"/>
        <v>0</v>
      </c>
      <c r="BB47" s="6">
        <f t="shared" si="13"/>
        <v>0</v>
      </c>
      <c r="BG47">
        <f>AN47*AW47/46*0.0224*1000000</f>
        <v>521.75509999444023</v>
      </c>
      <c r="BH47">
        <f>AN47/454/0.001055056</f>
        <v>2.746602827656669E-2</v>
      </c>
    </row>
    <row r="48" spans="1:61" x14ac:dyDescent="0.3">
      <c r="A48" t="s">
        <v>140</v>
      </c>
      <c r="B48" s="9">
        <v>39702</v>
      </c>
      <c r="C48" t="s">
        <v>15</v>
      </c>
      <c r="D48">
        <v>20</v>
      </c>
      <c r="E48">
        <v>3</v>
      </c>
      <c r="F48">
        <v>24</v>
      </c>
      <c r="G48" t="s">
        <v>66</v>
      </c>
      <c r="I48">
        <v>6</v>
      </c>
      <c r="J48" t="s">
        <v>141</v>
      </c>
      <c r="K48">
        <v>102.9</v>
      </c>
      <c r="L48">
        <v>11.600754098360653</v>
      </c>
      <c r="M48">
        <v>71</v>
      </c>
      <c r="N48">
        <v>94127.002049180315</v>
      </c>
      <c r="O48">
        <v>0</v>
      </c>
      <c r="P48">
        <v>20.091508196721314</v>
      </c>
      <c r="Q48">
        <v>20.176377049180328</v>
      </c>
      <c r="R48">
        <v>74.886918032786866</v>
      </c>
      <c r="S48">
        <v>1.0042241155630549</v>
      </c>
      <c r="T48" s="18">
        <v>0</v>
      </c>
      <c r="U48">
        <v>0</v>
      </c>
      <c r="V48">
        <v>5.9581919558703893</v>
      </c>
      <c r="W48">
        <v>20.81940983606556</v>
      </c>
      <c r="X48">
        <v>7.9291713114754095E-2</v>
      </c>
      <c r="Y48">
        <v>1.0283180327868853E-3</v>
      </c>
      <c r="Z48">
        <v>1.6733278688524597E-4</v>
      </c>
      <c r="AA48">
        <v>5.6123606557377081E-4</v>
      </c>
      <c r="AB48">
        <v>0</v>
      </c>
      <c r="AC48">
        <v>5612.3606557377079</v>
      </c>
      <c r="AD48">
        <v>0</v>
      </c>
      <c r="AE48">
        <v>0</v>
      </c>
      <c r="AF48">
        <v>0</v>
      </c>
      <c r="AG48">
        <v>0</v>
      </c>
      <c r="AH48">
        <v>30.94132218865375</v>
      </c>
      <c r="AI48">
        <v>30.694002153154671</v>
      </c>
      <c r="AJ48">
        <v>99.200680455763546</v>
      </c>
      <c r="AK48">
        <v>94.084691008097963</v>
      </c>
      <c r="AL48">
        <v>5.9153089919020374</v>
      </c>
      <c r="AM48">
        <v>96.290978415468373</v>
      </c>
      <c r="AN48">
        <v>1.659418162458209E-2</v>
      </c>
      <c r="AO48">
        <v>2.1850025203437964</v>
      </c>
      <c r="AP48">
        <v>9.5022188771946308</v>
      </c>
      <c r="AQ48">
        <v>1.234086293794072</v>
      </c>
      <c r="AR48">
        <v>1.7710026073889197E-5</v>
      </c>
      <c r="AS48">
        <v>50455.24618301318</v>
      </c>
      <c r="AT48">
        <v>1.7800558302645728</v>
      </c>
      <c r="AU48">
        <v>1.5468888472825895</v>
      </c>
      <c r="AV48">
        <v>45.752588000000003</v>
      </c>
      <c r="AW48">
        <v>81.442161019092936</v>
      </c>
      <c r="AX48">
        <v>2.8875861672848089</v>
      </c>
      <c r="AY48">
        <f t="shared" si="10"/>
        <v>0.71054513540527109</v>
      </c>
      <c r="AZ48" s="5">
        <f t="shared" si="11"/>
        <v>0.77149308947369277</v>
      </c>
      <c r="BA48" s="6">
        <f t="shared" si="12"/>
        <v>0</v>
      </c>
      <c r="BB48" s="6">
        <f t="shared" si="13"/>
        <v>0</v>
      </c>
      <c r="BG48">
        <f>AN48*AW48/46*0.0224*1000000</f>
        <v>658.10518837878374</v>
      </c>
      <c r="BH48">
        <f>AN48/454/0.001055056</f>
        <v>3.4643716397136377E-2</v>
      </c>
    </row>
    <row r="49" spans="1:60" x14ac:dyDescent="0.3">
      <c r="A49" t="s">
        <v>142</v>
      </c>
      <c r="B49" s="9">
        <v>39702</v>
      </c>
      <c r="C49" t="s">
        <v>15</v>
      </c>
      <c r="D49">
        <v>20</v>
      </c>
      <c r="E49">
        <v>3</v>
      </c>
      <c r="F49">
        <v>24</v>
      </c>
      <c r="G49" t="s">
        <v>66</v>
      </c>
      <c r="I49">
        <v>6</v>
      </c>
      <c r="J49" t="s">
        <v>143</v>
      </c>
      <c r="K49">
        <v>102.9</v>
      </c>
      <c r="L49">
        <v>11.520219512195123</v>
      </c>
      <c r="M49">
        <v>71</v>
      </c>
      <c r="N49">
        <v>64349.290780487798</v>
      </c>
      <c r="O49">
        <v>0</v>
      </c>
      <c r="P49">
        <v>20.608341463414629</v>
      </c>
      <c r="Q49">
        <v>21.428317073170735</v>
      </c>
      <c r="R49">
        <v>92.468658536585352</v>
      </c>
      <c r="S49">
        <v>1.0397885298635887</v>
      </c>
      <c r="T49" s="18">
        <v>0</v>
      </c>
      <c r="U49">
        <v>0</v>
      </c>
      <c r="V49">
        <v>5.9581919558703902</v>
      </c>
      <c r="W49">
        <v>20.774756097560971</v>
      </c>
      <c r="X49">
        <v>0.10995437560975609</v>
      </c>
      <c r="Y49">
        <v>1.512360975609757E-3</v>
      </c>
      <c r="Z49">
        <v>1.7118048780487809E-4</v>
      </c>
      <c r="AA49">
        <v>6.8953658536585359E-4</v>
      </c>
      <c r="AB49">
        <v>0</v>
      </c>
      <c r="AC49">
        <v>6895.3658536585363</v>
      </c>
      <c r="AD49">
        <v>0</v>
      </c>
      <c r="AE49">
        <v>0</v>
      </c>
      <c r="AF49">
        <v>0</v>
      </c>
      <c r="AG49">
        <v>0</v>
      </c>
      <c r="AH49">
        <v>27.073669800137786</v>
      </c>
      <c r="AI49">
        <v>29.041554136457208</v>
      </c>
      <c r="AJ49">
        <v>107.26862797266369</v>
      </c>
      <c r="AK49">
        <v>95.366951793666047</v>
      </c>
      <c r="AL49">
        <v>4.6330482063339531</v>
      </c>
      <c r="AM49">
        <v>97.306381686662803</v>
      </c>
      <c r="AN49">
        <v>1.8374659439092042E-2</v>
      </c>
      <c r="AO49">
        <v>1.921854467516019</v>
      </c>
      <c r="AP49">
        <v>6.4935831110607207</v>
      </c>
      <c r="AQ49">
        <v>1.2345699263109682</v>
      </c>
      <c r="AR49">
        <v>1.7706118059129143E-5</v>
      </c>
      <c r="AS49">
        <v>34501.002342027408</v>
      </c>
      <c r="AT49">
        <v>1.7800558302645728</v>
      </c>
      <c r="AU49">
        <v>1.5866809628532357</v>
      </c>
      <c r="AV49">
        <v>45.752588000000003</v>
      </c>
      <c r="AW49">
        <v>81.442161019092936</v>
      </c>
      <c r="AX49">
        <v>1.9569251444756672</v>
      </c>
      <c r="AY49">
        <f t="shared" si="10"/>
        <v>0.71765013838135039</v>
      </c>
      <c r="AZ49" s="5">
        <f t="shared" si="11"/>
        <v>0.7792075335302393</v>
      </c>
      <c r="BA49" s="6">
        <f t="shared" si="12"/>
        <v>0</v>
      </c>
      <c r="BB49" s="6">
        <f t="shared" si="13"/>
        <v>0</v>
      </c>
      <c r="BG49">
        <f>AN49*AW49/46*0.0224*1000000</f>
        <v>728.71678671072766</v>
      </c>
      <c r="BH49">
        <f>AN49/454/0.001055056</f>
        <v>3.8360824589197005E-2</v>
      </c>
    </row>
    <row r="50" spans="1:60" x14ac:dyDescent="0.3">
      <c r="A50" t="s">
        <v>144</v>
      </c>
      <c r="B50" s="9">
        <v>39702</v>
      </c>
      <c r="C50" t="s">
        <v>15</v>
      </c>
      <c r="D50">
        <v>10</v>
      </c>
      <c r="E50">
        <v>3</v>
      </c>
      <c r="F50">
        <v>24</v>
      </c>
      <c r="G50" t="s">
        <v>66</v>
      </c>
      <c r="I50">
        <v>6</v>
      </c>
      <c r="J50" t="s">
        <v>145</v>
      </c>
      <c r="K50">
        <v>102.9</v>
      </c>
      <c r="L50">
        <v>11.576958677685953</v>
      </c>
      <c r="M50">
        <v>71</v>
      </c>
      <c r="N50">
        <v>34553.263355371928</v>
      </c>
      <c r="O50">
        <v>0</v>
      </c>
      <c r="P50">
        <v>9.1491322314049555</v>
      </c>
      <c r="Q50">
        <v>11.007396694214879</v>
      </c>
      <c r="R50">
        <v>22.955380165289245</v>
      </c>
      <c r="S50">
        <v>1.2031082747313802</v>
      </c>
      <c r="T50" s="18">
        <v>0</v>
      </c>
      <c r="U50">
        <v>0</v>
      </c>
      <c r="V50">
        <v>5.9581919558703893</v>
      </c>
      <c r="W50">
        <v>20.807545454545451</v>
      </c>
      <c r="X50">
        <v>8.8031176859504109E-2</v>
      </c>
      <c r="Y50">
        <v>1.1656826446280997E-3</v>
      </c>
      <c r="Z50">
        <v>1.6731983471074386E-4</v>
      </c>
      <c r="AA50">
        <v>6.7922396694214849E-4</v>
      </c>
      <c r="AB50">
        <v>0</v>
      </c>
      <c r="AC50">
        <v>6792.2396694214849</v>
      </c>
      <c r="AD50">
        <v>0</v>
      </c>
      <c r="AE50">
        <v>0</v>
      </c>
      <c r="AF50">
        <v>0</v>
      </c>
      <c r="AG50">
        <v>0</v>
      </c>
      <c r="AH50">
        <v>12.898438793774208</v>
      </c>
      <c r="AI50">
        <v>12.533780487446588</v>
      </c>
      <c r="AJ50">
        <v>97.172849271466617</v>
      </c>
      <c r="AK50">
        <v>94.168412737770467</v>
      </c>
      <c r="AL50">
        <v>5.8315872622295331</v>
      </c>
      <c r="AM50">
        <v>96.25920511952036</v>
      </c>
      <c r="AN50">
        <v>1.4014267945120363E-2</v>
      </c>
      <c r="AO50">
        <v>2.0730867778836286</v>
      </c>
      <c r="AP50">
        <v>3.4877818241149012</v>
      </c>
      <c r="AQ50">
        <v>1.2342299825815233</v>
      </c>
      <c r="AR50">
        <v>1.7708871404535376E-5</v>
      </c>
      <c r="AS50">
        <v>18522.921641292949</v>
      </c>
      <c r="AT50">
        <v>1.7800558302645728</v>
      </c>
      <c r="AU50">
        <v>0.70441155897811314</v>
      </c>
      <c r="AV50">
        <v>45.752588000000003</v>
      </c>
      <c r="AW50">
        <v>81.442161019092936</v>
      </c>
      <c r="AX50">
        <v>1.377696744624582</v>
      </c>
      <c r="AY50">
        <f t="shared" si="10"/>
        <v>0.74625287421308928</v>
      </c>
      <c r="AZ50" s="5">
        <f t="shared" si="11"/>
        <v>0.8102637070717581</v>
      </c>
      <c r="BA50" s="6">
        <f t="shared" si="12"/>
        <v>0</v>
      </c>
      <c r="BB50" s="6">
        <f t="shared" si="13"/>
        <v>0</v>
      </c>
      <c r="BG50">
        <f>AN50*AW50/46*0.0224*1000000</f>
        <v>555.78892979884779</v>
      </c>
      <c r="BH50">
        <f>AN50/454/0.001055056</f>
        <v>2.9257623858052483E-2</v>
      </c>
    </row>
    <row r="52" spans="1:60" s="1" customFormat="1" ht="45" customHeight="1" x14ac:dyDescent="0.3">
      <c r="A52" s="1" t="s">
        <v>0</v>
      </c>
      <c r="B52" s="2" t="s">
        <v>1</v>
      </c>
      <c r="C52" s="1" t="s">
        <v>2</v>
      </c>
      <c r="D52" s="1" t="s">
        <v>3</v>
      </c>
      <c r="E52" s="1" t="s">
        <v>4</v>
      </c>
      <c r="F52" s="1" t="s">
        <v>5</v>
      </c>
      <c r="G52" s="1" t="s">
        <v>6</v>
      </c>
      <c r="H52" s="1" t="s">
        <v>83</v>
      </c>
      <c r="I52" s="1" t="s">
        <v>8</v>
      </c>
      <c r="J52" s="1" t="s">
        <v>9</v>
      </c>
      <c r="K52" s="1" t="s">
        <v>10</v>
      </c>
      <c r="L52" s="1" t="s">
        <v>11</v>
      </c>
      <c r="M52" s="1" t="s">
        <v>12</v>
      </c>
      <c r="N52" s="1" t="s">
        <v>13</v>
      </c>
      <c r="O52" s="1" t="s">
        <v>14</v>
      </c>
      <c r="P52" s="1" t="s">
        <v>26</v>
      </c>
      <c r="Q52" s="1" t="s">
        <v>16</v>
      </c>
      <c r="R52" s="1" t="s">
        <v>17</v>
      </c>
      <c r="S52" s="1" t="s">
        <v>18</v>
      </c>
      <c r="T52" s="1" t="s">
        <v>19</v>
      </c>
      <c r="U52" s="1" t="s">
        <v>20</v>
      </c>
      <c r="V52" s="1" t="s">
        <v>21</v>
      </c>
      <c r="W52" s="1" t="s">
        <v>22</v>
      </c>
      <c r="X52" s="1" t="s">
        <v>20</v>
      </c>
      <c r="Y52" s="1" t="s">
        <v>23</v>
      </c>
      <c r="Z52" s="1" t="s">
        <v>24</v>
      </c>
      <c r="AA52" s="3" t="s">
        <v>25</v>
      </c>
      <c r="AB52" t="s">
        <v>26</v>
      </c>
      <c r="AC52" t="s">
        <v>15</v>
      </c>
      <c r="AD52" t="s">
        <v>27</v>
      </c>
      <c r="AE52" t="s">
        <v>28</v>
      </c>
      <c r="AF52" t="s">
        <v>29</v>
      </c>
      <c r="AG52" t="s">
        <v>30</v>
      </c>
      <c r="AH52" s="1" t="s">
        <v>31</v>
      </c>
      <c r="AI52" s="1" t="s">
        <v>32</v>
      </c>
      <c r="AJ52" s="1" t="s">
        <v>33</v>
      </c>
      <c r="AK52" s="1" t="s">
        <v>34</v>
      </c>
      <c r="AL52" s="1" t="s">
        <v>35</v>
      </c>
      <c r="AM52" s="1" t="s">
        <v>36</v>
      </c>
      <c r="AN52" s="1" t="s">
        <v>37</v>
      </c>
      <c r="AO52" s="1" t="s">
        <v>38</v>
      </c>
      <c r="AP52" s="1" t="s">
        <v>39</v>
      </c>
      <c r="AQ52" s="1" t="s">
        <v>40</v>
      </c>
      <c r="AR52" s="1" t="s">
        <v>41</v>
      </c>
      <c r="AS52" s="1" t="s">
        <v>42</v>
      </c>
      <c r="AT52" s="1" t="s">
        <v>40</v>
      </c>
      <c r="AU52" s="1" t="s">
        <v>43</v>
      </c>
      <c r="AV52" s="1" t="s">
        <v>44</v>
      </c>
      <c r="AW52" s="1" t="s">
        <v>45</v>
      </c>
      <c r="AX52" s="1" t="s">
        <v>46</v>
      </c>
      <c r="AY52" s="1" t="s">
        <v>104</v>
      </c>
      <c r="BF52" s="1" t="s">
        <v>146</v>
      </c>
    </row>
    <row r="53" spans="1:60" s="1" customFormat="1" ht="20.25" customHeight="1" x14ac:dyDescent="0.3">
      <c r="B53" s="2"/>
      <c r="E53" s="1" t="s">
        <v>52</v>
      </c>
      <c r="F53" s="1" t="s">
        <v>52</v>
      </c>
      <c r="H53" s="1" t="s">
        <v>53</v>
      </c>
      <c r="I53" s="1" t="s">
        <v>54</v>
      </c>
      <c r="K53" s="1" t="s">
        <v>55</v>
      </c>
      <c r="L53" s="1" t="s">
        <v>56</v>
      </c>
      <c r="M53" s="1" t="s">
        <v>57</v>
      </c>
      <c r="N53" s="1" t="s">
        <v>58</v>
      </c>
      <c r="O53" s="1" t="s">
        <v>58</v>
      </c>
      <c r="P53" s="1" t="s">
        <v>58</v>
      </c>
      <c r="Q53" s="1" t="s">
        <v>58</v>
      </c>
      <c r="T53" s="1" t="s">
        <v>58</v>
      </c>
      <c r="U53" s="1" t="s">
        <v>58</v>
      </c>
      <c r="W53" s="1" t="s">
        <v>57</v>
      </c>
      <c r="X53" s="1" t="s">
        <v>57</v>
      </c>
      <c r="Y53" s="1" t="s">
        <v>57</v>
      </c>
      <c r="Z53" s="1" t="s">
        <v>57</v>
      </c>
      <c r="AA53" s="3" t="s">
        <v>57</v>
      </c>
      <c r="AB53" s="3" t="s">
        <v>59</v>
      </c>
      <c r="AC53" s="3" t="s">
        <v>59</v>
      </c>
      <c r="AD53" s="3" t="s">
        <v>59</v>
      </c>
      <c r="AE53" s="3" t="s">
        <v>59</v>
      </c>
      <c r="AF53" s="3" t="s">
        <v>59</v>
      </c>
      <c r="AG53"/>
      <c r="AH53" s="1" t="s">
        <v>58</v>
      </c>
      <c r="AI53" s="1" t="s">
        <v>58</v>
      </c>
      <c r="AJ53" s="1" t="s">
        <v>57</v>
      </c>
      <c r="AK53" s="1" t="s">
        <v>57</v>
      </c>
      <c r="AL53" s="1" t="s">
        <v>57</v>
      </c>
      <c r="AM53" s="1" t="s">
        <v>57</v>
      </c>
      <c r="AP53" s="1" t="s">
        <v>53</v>
      </c>
      <c r="AQ53" s="1" t="s">
        <v>60</v>
      </c>
      <c r="AR53" s="1" t="s">
        <v>61</v>
      </c>
      <c r="AT53" s="1" t="s">
        <v>60</v>
      </c>
      <c r="AU53" s="1" t="s">
        <v>53</v>
      </c>
      <c r="AV53" s="1" t="s">
        <v>62</v>
      </c>
      <c r="AW53" s="1" t="s">
        <v>63</v>
      </c>
      <c r="BF53" s="1" t="s">
        <v>147</v>
      </c>
    </row>
    <row r="54" spans="1:60" s="5" customFormat="1" x14ac:dyDescent="0.3">
      <c r="A54" t="s">
        <v>148</v>
      </c>
      <c r="B54" s="9">
        <v>39492</v>
      </c>
      <c r="C54" t="s">
        <v>26</v>
      </c>
      <c r="D54">
        <v>10</v>
      </c>
      <c r="E54">
        <v>3</v>
      </c>
      <c r="F54">
        <v>24</v>
      </c>
      <c r="G54" t="s">
        <v>66</v>
      </c>
      <c r="H54">
        <v>6.5</v>
      </c>
      <c r="I54">
        <v>6</v>
      </c>
      <c r="J54" t="s">
        <v>149</v>
      </c>
      <c r="K54">
        <v>102.2</v>
      </c>
      <c r="L54">
        <v>13</v>
      </c>
      <c r="M54">
        <v>81</v>
      </c>
      <c r="N54">
        <v>64321.957298245623</v>
      </c>
      <c r="O54">
        <v>0</v>
      </c>
      <c r="P54">
        <v>10.623503759398494</v>
      </c>
      <c r="Q54">
        <v>16.790700156892246</v>
      </c>
      <c r="R54">
        <v>78.215200501253165</v>
      </c>
      <c r="S54">
        <v>1.5805237647737174</v>
      </c>
      <c r="T54">
        <v>0</v>
      </c>
      <c r="U54">
        <v>0</v>
      </c>
      <c r="V54">
        <v>5.9581919558703893</v>
      </c>
      <c r="W54">
        <v>20.721533834586438</v>
      </c>
      <c r="X54">
        <v>4.9293112280701712E-2</v>
      </c>
      <c r="Y54">
        <v>1.2138513784461164E-3</v>
      </c>
      <c r="Z54">
        <v>2.0862380952380919E-4</v>
      </c>
      <c r="AA54">
        <v>1.5728639097744358E-3</v>
      </c>
      <c r="AB54">
        <v>121597.12120137679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18.930496780375279</v>
      </c>
      <c r="AI54">
        <v>18.91897534674932</v>
      </c>
      <c r="AJ54">
        <v>99.939138239425901</v>
      </c>
      <c r="AK54">
        <v>29.241720213060749</v>
      </c>
      <c r="AL54">
        <v>70.758279786939255</v>
      </c>
      <c r="AM54">
        <v>32.560884223738064</v>
      </c>
      <c r="AN54">
        <v>3.5547737476070815E-3</v>
      </c>
      <c r="AO54">
        <v>3.1843998829621354</v>
      </c>
      <c r="AP54">
        <v>6.605254557532362</v>
      </c>
      <c r="AQ54">
        <v>1.2131821847485749</v>
      </c>
      <c r="AR54">
        <v>1.7777887061301251E-5</v>
      </c>
      <c r="AS54">
        <v>34347.126691713172</v>
      </c>
      <c r="AT54">
        <v>1.1867038868430484</v>
      </c>
      <c r="AU54">
        <v>1.2268899370501154</v>
      </c>
      <c r="AV54">
        <v>47.119099999999996</v>
      </c>
      <c r="AW54">
        <v>55.916419114546279</v>
      </c>
      <c r="AX54">
        <v>2.4440727434683884</v>
      </c>
      <c r="AY54" s="5">
        <f>S54/(S54+18/28)</f>
        <v>0.71086504311933485</v>
      </c>
      <c r="AZ54" s="5">
        <f>AY54/0.919</f>
        <v>0.77352017749655588</v>
      </c>
    </row>
    <row r="55" spans="1:60" x14ac:dyDescent="0.3">
      <c r="A55" t="s">
        <v>150</v>
      </c>
      <c r="B55" s="9">
        <v>39492</v>
      </c>
      <c r="C55" t="s">
        <v>26</v>
      </c>
      <c r="D55">
        <v>10</v>
      </c>
      <c r="E55">
        <v>3</v>
      </c>
      <c r="F55">
        <v>24</v>
      </c>
      <c r="G55" t="s">
        <v>66</v>
      </c>
      <c r="H55">
        <v>3.3</v>
      </c>
      <c r="I55">
        <v>6</v>
      </c>
      <c r="J55" t="s">
        <v>151</v>
      </c>
      <c r="K55">
        <v>101.8</v>
      </c>
      <c r="L55">
        <v>-5</v>
      </c>
      <c r="M55">
        <v>86</v>
      </c>
      <c r="N55">
        <v>34562.820538350185</v>
      </c>
      <c r="O55">
        <v>0</v>
      </c>
      <c r="P55">
        <v>9.435238784370485</v>
      </c>
      <c r="Q55">
        <v>2.7863195134587517</v>
      </c>
      <c r="R55">
        <v>-3.5039377713458748</v>
      </c>
      <c r="S55">
        <v>0.29530990970512611</v>
      </c>
      <c r="T55">
        <v>0</v>
      </c>
      <c r="U55">
        <v>0</v>
      </c>
      <c r="V55">
        <v>5.9581919558703893</v>
      </c>
      <c r="W55">
        <v>20.917259044862526</v>
      </c>
      <c r="X55">
        <v>6.4755198408104245E-2</v>
      </c>
      <c r="Y55">
        <v>7.9719102749638157E-5</v>
      </c>
      <c r="Z55">
        <v>2.2855933429811854E-4</v>
      </c>
      <c r="AA55">
        <v>0</v>
      </c>
      <c r="AB55">
        <v>221.97497822080001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13.468308908894178</v>
      </c>
      <c r="AI55">
        <v>9.1848669154243261</v>
      </c>
      <c r="AJ55">
        <v>68.196140863377735</v>
      </c>
      <c r="AK55">
        <v>99.540811084424277</v>
      </c>
      <c r="AL55">
        <v>0.45918891557572294</v>
      </c>
      <c r="AM55">
        <v>99.834965468884548</v>
      </c>
      <c r="AN55">
        <v>2.0887516393630307E-2</v>
      </c>
      <c r="AO55">
        <v>6.8950485884328089E-2</v>
      </c>
      <c r="AP55">
        <v>3.2794332179165155</v>
      </c>
      <c r="AQ55">
        <v>1.3130060195476458</v>
      </c>
      <c r="AR55">
        <v>1.6899196642962915E-5</v>
      </c>
      <c r="AS55">
        <v>19415.76113269218</v>
      </c>
      <c r="AT55">
        <v>1.1867038868430484</v>
      </c>
      <c r="AU55">
        <v>1.089659285710513</v>
      </c>
      <c r="AV55">
        <v>47.119099999999996</v>
      </c>
      <c r="AW55">
        <v>55.916419114546279</v>
      </c>
      <c r="AX55">
        <v>1.2961100680164135</v>
      </c>
      <c r="AY55" s="5">
        <f t="shared" ref="AY55:AY78" si="14">S55/(S55+18/28)</f>
        <v>0.3147732686823656</v>
      </c>
      <c r="AZ55" s="5">
        <f t="shared" ref="AZ55:AZ78" si="15">AY55/0.919</f>
        <v>0.34251715852270465</v>
      </c>
      <c r="BF55">
        <v>3</v>
      </c>
    </row>
    <row r="56" spans="1:60" x14ac:dyDescent="0.3">
      <c r="A56" t="s">
        <v>152</v>
      </c>
      <c r="B56" s="9">
        <v>39492</v>
      </c>
      <c r="C56" t="s">
        <v>26</v>
      </c>
      <c r="D56">
        <v>10</v>
      </c>
      <c r="E56">
        <v>3</v>
      </c>
      <c r="F56">
        <v>24</v>
      </c>
      <c r="G56" t="s">
        <v>66</v>
      </c>
      <c r="H56">
        <v>6.5</v>
      </c>
      <c r="I56">
        <v>6</v>
      </c>
      <c r="J56" t="s">
        <v>153</v>
      </c>
      <c r="K56">
        <v>101.8</v>
      </c>
      <c r="L56">
        <v>-5</v>
      </c>
      <c r="M56">
        <v>86</v>
      </c>
      <c r="N56">
        <v>64342.512711111136</v>
      </c>
      <c r="O56">
        <v>0</v>
      </c>
      <c r="P56">
        <v>9.4866638888888826</v>
      </c>
      <c r="Q56">
        <v>2.6231632222222183</v>
      </c>
      <c r="R56">
        <v>-2.5479625000000001</v>
      </c>
      <c r="S56">
        <v>0.27651061036267555</v>
      </c>
      <c r="T56">
        <v>0</v>
      </c>
      <c r="U56">
        <v>0</v>
      </c>
      <c r="V56">
        <v>5.9581919558703893</v>
      </c>
      <c r="W56">
        <v>20.924025000000015</v>
      </c>
      <c r="X56">
        <v>4.9525135138888933E-2</v>
      </c>
      <c r="Y56">
        <v>1.0835055555555562E-4</v>
      </c>
      <c r="Z56">
        <v>2.2884055555555537E-4</v>
      </c>
      <c r="AA56">
        <v>3.2699999999999996E-6</v>
      </c>
      <c r="AB56">
        <v>746.09343221929998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17.849984079840453</v>
      </c>
      <c r="AI56">
        <v>13.131257529561511</v>
      </c>
      <c r="AJ56">
        <v>73.564533563880246</v>
      </c>
      <c r="AK56">
        <v>98.01623994935369</v>
      </c>
      <c r="AL56">
        <v>1.9837600506463104</v>
      </c>
      <c r="AM56">
        <v>98.849359026807434</v>
      </c>
      <c r="AN56">
        <v>1.6047753119183231E-2</v>
      </c>
      <c r="AO56">
        <v>0.36380553372424485</v>
      </c>
      <c r="AP56">
        <v>6.1050663796105962</v>
      </c>
      <c r="AQ56">
        <v>1.3129976804574821</v>
      </c>
      <c r="AR56">
        <v>1.6899196642962915E-5</v>
      </c>
      <c r="AS56">
        <v>36144.586524412625</v>
      </c>
      <c r="AT56">
        <v>1.1867038868430484</v>
      </c>
      <c r="AU56">
        <v>1.0955982814198668</v>
      </c>
      <c r="AV56">
        <v>47.119099999999996</v>
      </c>
      <c r="AW56">
        <v>55.916419114546279</v>
      </c>
      <c r="AX56">
        <v>2.4084946777268064</v>
      </c>
      <c r="AY56" s="5">
        <f t="shared" si="14"/>
        <v>0.30076170215267772</v>
      </c>
      <c r="AZ56" s="5">
        <f t="shared" si="15"/>
        <v>0.32727062258180384</v>
      </c>
      <c r="BF56">
        <v>3</v>
      </c>
    </row>
    <row r="57" spans="1:60" x14ac:dyDescent="0.3">
      <c r="A57" t="s">
        <v>154</v>
      </c>
      <c r="B57" s="9">
        <v>39492</v>
      </c>
      <c r="C57" t="s">
        <v>26</v>
      </c>
      <c r="D57">
        <v>10</v>
      </c>
      <c r="E57">
        <v>3</v>
      </c>
      <c r="F57">
        <v>24</v>
      </c>
      <c r="G57" t="s">
        <v>66</v>
      </c>
      <c r="H57">
        <v>6.5</v>
      </c>
      <c r="I57">
        <v>6</v>
      </c>
      <c r="J57" t="s">
        <v>153</v>
      </c>
      <c r="K57">
        <v>101.8</v>
      </c>
      <c r="L57">
        <v>-5</v>
      </c>
      <c r="M57">
        <v>86</v>
      </c>
      <c r="N57">
        <v>64342.512711111136</v>
      </c>
      <c r="O57">
        <v>0</v>
      </c>
      <c r="P57">
        <v>9.4866638888888826</v>
      </c>
      <c r="Q57">
        <v>2.6231632222222183</v>
      </c>
      <c r="R57">
        <v>-2.5479625000000001</v>
      </c>
      <c r="S57">
        <v>0.27651061036267555</v>
      </c>
      <c r="T57">
        <v>0</v>
      </c>
      <c r="U57">
        <v>0</v>
      </c>
      <c r="V57">
        <v>5.9581919558703893</v>
      </c>
      <c r="W57">
        <v>20.924025000000015</v>
      </c>
      <c r="X57">
        <v>4.9525135138888933E-2</v>
      </c>
      <c r="Y57">
        <v>1.0835055555555562E-4</v>
      </c>
      <c r="Z57">
        <v>2.2884055555555537E-4</v>
      </c>
      <c r="AA57">
        <v>3.2699999999999996E-6</v>
      </c>
      <c r="AB57">
        <v>670.2247070208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17.849984079840453</v>
      </c>
      <c r="AI57">
        <v>13.127272182012206</v>
      </c>
      <c r="AJ57">
        <v>73.542206666940288</v>
      </c>
      <c r="AK57">
        <v>98.131059513117521</v>
      </c>
      <c r="AL57">
        <v>1.8689404868824795</v>
      </c>
      <c r="AM57">
        <v>98.965154534650381</v>
      </c>
      <c r="AN57">
        <v>1.6047751578384228E-2</v>
      </c>
      <c r="AO57">
        <v>0.36423170792454745</v>
      </c>
      <c r="AP57">
        <v>6.1050663796105962</v>
      </c>
      <c r="AQ57">
        <v>1.3129976804574821</v>
      </c>
      <c r="AR57">
        <v>1.6899196642962915E-5</v>
      </c>
      <c r="AS57">
        <v>36144.586524412625</v>
      </c>
      <c r="AT57">
        <v>1.1867038868430484</v>
      </c>
      <c r="AU57">
        <v>1.0955982814198668</v>
      </c>
      <c r="AV57">
        <v>47.119099999999996</v>
      </c>
      <c r="AW57">
        <v>55.916419114546279</v>
      </c>
      <c r="AX57">
        <v>2.4084946777268064</v>
      </c>
      <c r="AY57" s="5">
        <f t="shared" si="14"/>
        <v>0.30076170215267772</v>
      </c>
      <c r="AZ57" s="5">
        <f t="shared" si="15"/>
        <v>0.32727062258180384</v>
      </c>
      <c r="BF57">
        <v>3</v>
      </c>
    </row>
    <row r="58" spans="1:60" x14ac:dyDescent="0.3">
      <c r="A58" t="s">
        <v>155</v>
      </c>
      <c r="B58" s="9">
        <v>39493</v>
      </c>
      <c r="C58" t="s">
        <v>26</v>
      </c>
      <c r="D58">
        <v>10</v>
      </c>
      <c r="E58">
        <v>3</v>
      </c>
      <c r="F58">
        <v>24</v>
      </c>
      <c r="G58" t="s">
        <v>66</v>
      </c>
      <c r="H58">
        <v>9.1999999999999993</v>
      </c>
      <c r="I58">
        <v>6</v>
      </c>
      <c r="J58" t="s">
        <v>156</v>
      </c>
      <c r="K58">
        <v>101.5</v>
      </c>
      <c r="L58">
        <v>-6</v>
      </c>
      <c r="M58">
        <v>68</v>
      </c>
      <c r="N58">
        <v>94112.36697941173</v>
      </c>
      <c r="O58">
        <v>0</v>
      </c>
      <c r="P58">
        <v>9.7197205882352939</v>
      </c>
      <c r="Q58">
        <v>2.3382812958823509</v>
      </c>
      <c r="R58">
        <v>-7.4459529411764622</v>
      </c>
      <c r="S58">
        <v>0.24057083479463351</v>
      </c>
      <c r="T58">
        <v>0</v>
      </c>
      <c r="U58">
        <v>0</v>
      </c>
      <c r="V58">
        <v>5.9581919558703884</v>
      </c>
      <c r="W58">
        <v>20.952379411764724</v>
      </c>
      <c r="X58">
        <v>4.588807455882353E-2</v>
      </c>
      <c r="Y58">
        <v>1.0479867647058832E-4</v>
      </c>
      <c r="Z58">
        <v>2.1765088235294088E-4</v>
      </c>
      <c r="AA58">
        <v>2.2927647058823537E-5</v>
      </c>
      <c r="AB58">
        <v>743.23276378920002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22.704736203910752</v>
      </c>
      <c r="AI58">
        <v>17.895130696862768</v>
      </c>
      <c r="AJ58">
        <v>78.816730289869838</v>
      </c>
      <c r="AK58">
        <v>97.140952256645846</v>
      </c>
      <c r="AL58">
        <v>2.8590477433541537</v>
      </c>
      <c r="AM58">
        <v>98.36186777252631</v>
      </c>
      <c r="AN58">
        <v>1.962284801774794E-2</v>
      </c>
      <c r="AO58">
        <v>0.67313654322016525</v>
      </c>
      <c r="AP58">
        <v>8.9057532766175012</v>
      </c>
      <c r="AQ58">
        <v>1.3165348783196147</v>
      </c>
      <c r="AR58">
        <v>1.685000714029702E-5</v>
      </c>
      <c r="AS58">
        <v>53022.220394745331</v>
      </c>
      <c r="AT58">
        <v>1.1867038868430484</v>
      </c>
      <c r="AU58">
        <v>1.1225135935114414</v>
      </c>
      <c r="AV58">
        <v>47.119099999999996</v>
      </c>
      <c r="AW58">
        <v>55.916419114546279</v>
      </c>
      <c r="AX58">
        <v>3.4882050608406918</v>
      </c>
      <c r="AY58" s="5">
        <f t="shared" si="14"/>
        <v>0.27231516420171614</v>
      </c>
      <c r="AZ58" s="5">
        <f t="shared" si="15"/>
        <v>0.29631682720534941</v>
      </c>
      <c r="BF58">
        <v>0.1</v>
      </c>
      <c r="BG58" t="s">
        <v>157</v>
      </c>
    </row>
    <row r="59" spans="1:60" x14ac:dyDescent="0.3">
      <c r="A59" t="s">
        <v>158</v>
      </c>
      <c r="B59" s="9">
        <v>39493</v>
      </c>
      <c r="C59" t="s">
        <v>26</v>
      </c>
      <c r="D59">
        <v>10</v>
      </c>
      <c r="E59">
        <v>3</v>
      </c>
      <c r="F59">
        <v>24</v>
      </c>
      <c r="G59" t="s">
        <v>66</v>
      </c>
      <c r="H59">
        <v>9.1999999999999993</v>
      </c>
      <c r="I59">
        <v>6</v>
      </c>
      <c r="J59" t="s">
        <v>156</v>
      </c>
      <c r="K59">
        <v>101.5</v>
      </c>
      <c r="L59">
        <v>-6</v>
      </c>
      <c r="M59">
        <v>68</v>
      </c>
      <c r="N59">
        <v>94112.36697941173</v>
      </c>
      <c r="O59">
        <v>0</v>
      </c>
      <c r="P59">
        <v>9.7197205882352939</v>
      </c>
      <c r="Q59">
        <v>2.3382812958823509</v>
      </c>
      <c r="R59">
        <v>-7.4459529411764622</v>
      </c>
      <c r="S59">
        <v>0.24057083479463351</v>
      </c>
      <c r="T59">
        <v>0</v>
      </c>
      <c r="U59">
        <v>0</v>
      </c>
      <c r="V59">
        <v>5.9581919558703884</v>
      </c>
      <c r="W59">
        <v>20.952379411764724</v>
      </c>
      <c r="X59">
        <v>4.588807455882353E-2</v>
      </c>
      <c r="Y59">
        <v>1.0479867647058832E-4</v>
      </c>
      <c r="Z59">
        <v>2.1765088235294088E-4</v>
      </c>
      <c r="AA59">
        <v>2.2927647058823537E-5</v>
      </c>
      <c r="AB59">
        <v>1103.2404940368001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22.704736203910752</v>
      </c>
      <c r="AI59">
        <v>17.922932224019547</v>
      </c>
      <c r="AJ59">
        <v>78.939178429795774</v>
      </c>
      <c r="AK59">
        <v>96.376226265112166</v>
      </c>
      <c r="AL59">
        <v>3.6237737348878341</v>
      </c>
      <c r="AM59">
        <v>97.587530326639239</v>
      </c>
      <c r="AN59">
        <v>1.9622856960540808E-2</v>
      </c>
      <c r="AO59">
        <v>0.66783738773019652</v>
      </c>
      <c r="AP59">
        <v>8.9057532766175012</v>
      </c>
      <c r="AQ59">
        <v>1.3165348783196147</v>
      </c>
      <c r="AR59">
        <v>1.685000714029702E-5</v>
      </c>
      <c r="AS59">
        <v>53022.220394745331</v>
      </c>
      <c r="AT59">
        <v>1.1867038868430484</v>
      </c>
      <c r="AU59">
        <v>1.1225135935114414</v>
      </c>
      <c r="AV59">
        <v>47.119099999999996</v>
      </c>
      <c r="AW59">
        <v>55.916419114546279</v>
      </c>
      <c r="AX59">
        <v>3.4882050608406918</v>
      </c>
      <c r="AY59" s="5">
        <f t="shared" si="14"/>
        <v>0.27231516420171614</v>
      </c>
      <c r="AZ59" s="5">
        <f t="shared" si="15"/>
        <v>0.29631682720534941</v>
      </c>
      <c r="BF59">
        <v>0.1</v>
      </c>
      <c r="BG59" t="s">
        <v>157</v>
      </c>
    </row>
    <row r="60" spans="1:60" x14ac:dyDescent="0.3">
      <c r="A60" t="s">
        <v>159</v>
      </c>
      <c r="B60" s="9">
        <v>39493</v>
      </c>
      <c r="C60" t="s">
        <v>26</v>
      </c>
      <c r="D60">
        <v>10</v>
      </c>
      <c r="E60">
        <v>3</v>
      </c>
      <c r="F60">
        <v>24</v>
      </c>
      <c r="G60" t="s">
        <v>66</v>
      </c>
      <c r="H60">
        <v>9.1999999999999993</v>
      </c>
      <c r="I60">
        <v>6</v>
      </c>
      <c r="J60" t="s">
        <v>160</v>
      </c>
      <c r="K60">
        <v>101.5</v>
      </c>
      <c r="L60">
        <v>-6</v>
      </c>
      <c r="M60">
        <v>68</v>
      </c>
      <c r="N60">
        <v>94118.441114753994</v>
      </c>
      <c r="O60">
        <v>0</v>
      </c>
      <c r="P60">
        <v>9.766754098360666</v>
      </c>
      <c r="Q60">
        <v>9.4779831943368027</v>
      </c>
      <c r="R60">
        <v>11.09477645305514</v>
      </c>
      <c r="S60">
        <v>0.97043327792266898</v>
      </c>
      <c r="T60">
        <v>0</v>
      </c>
      <c r="U60">
        <v>0</v>
      </c>
      <c r="V60">
        <v>5.9581919558703893</v>
      </c>
      <c r="W60">
        <v>20.965175856929914</v>
      </c>
      <c r="X60">
        <v>4.6200404321907564E-2</v>
      </c>
      <c r="Y60">
        <v>1.4666229508196726E-4</v>
      </c>
      <c r="Z60">
        <v>2.2905007451564808E-4</v>
      </c>
      <c r="AA60">
        <v>2.6782414307004484E-5</v>
      </c>
      <c r="AB60">
        <v>869.74301541919999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22.676327083728637</v>
      </c>
      <c r="AI60">
        <v>18.049792346867491</v>
      </c>
      <c r="AJ60">
        <v>79.597512772776554</v>
      </c>
      <c r="AK60">
        <v>96.495797508229373</v>
      </c>
      <c r="AL60">
        <v>3.5042024917706271</v>
      </c>
      <c r="AM60">
        <v>98.196589504413339</v>
      </c>
      <c r="AN60">
        <v>1.3024334918059674E-2</v>
      </c>
      <c r="AO60">
        <v>1.0672816124202107</v>
      </c>
      <c r="AP60">
        <v>8.9063368644254002</v>
      </c>
      <c r="AQ60">
        <v>1.3165335776756228</v>
      </c>
      <c r="AR60">
        <v>1.685000714029702E-5</v>
      </c>
      <c r="AS60">
        <v>53025.642518246874</v>
      </c>
      <c r="AT60">
        <v>1.1867038868430484</v>
      </c>
      <c r="AU60">
        <v>1.127945411636974</v>
      </c>
      <c r="AV60">
        <v>47.119099999999996</v>
      </c>
      <c r="AW60">
        <v>55.916419114546279</v>
      </c>
      <c r="AX60">
        <v>3.4828237601387686</v>
      </c>
      <c r="AY60" s="5">
        <f t="shared" si="14"/>
        <v>0.60152422987399456</v>
      </c>
      <c r="AZ60" s="5">
        <f t="shared" si="15"/>
        <v>0.65454214349727369</v>
      </c>
      <c r="BF60">
        <v>2</v>
      </c>
    </row>
    <row r="61" spans="1:60" x14ac:dyDescent="0.3">
      <c r="A61" t="s">
        <v>159</v>
      </c>
      <c r="B61" s="9">
        <v>39493</v>
      </c>
      <c r="C61" t="s">
        <v>26</v>
      </c>
      <c r="D61">
        <v>10</v>
      </c>
      <c r="E61">
        <v>3</v>
      </c>
      <c r="F61">
        <v>24</v>
      </c>
      <c r="G61" t="s">
        <v>66</v>
      </c>
      <c r="H61">
        <v>9.1999999999999993</v>
      </c>
      <c r="I61">
        <v>6</v>
      </c>
      <c r="J61" t="s">
        <v>160</v>
      </c>
      <c r="K61">
        <v>101.5</v>
      </c>
      <c r="L61">
        <v>-6</v>
      </c>
      <c r="M61">
        <v>68</v>
      </c>
      <c r="N61">
        <v>94118.441114753994</v>
      </c>
      <c r="O61">
        <v>0</v>
      </c>
      <c r="P61">
        <v>9.766754098360666</v>
      </c>
      <c r="Q61">
        <v>9.4779831943368027</v>
      </c>
      <c r="R61">
        <v>11.09477645305514</v>
      </c>
      <c r="S61">
        <v>0.97043327792266898</v>
      </c>
      <c r="T61">
        <v>0</v>
      </c>
      <c r="U61">
        <v>0</v>
      </c>
      <c r="V61">
        <v>5.9581919558703893</v>
      </c>
      <c r="W61">
        <v>20.965175856929914</v>
      </c>
      <c r="X61">
        <v>4.6200404321907564E-2</v>
      </c>
      <c r="Y61">
        <v>1.4666229508196726E-4</v>
      </c>
      <c r="Z61">
        <v>2.2905007451564808E-4</v>
      </c>
      <c r="AA61">
        <v>2.6782414307004484E-5</v>
      </c>
      <c r="AB61">
        <v>672.43554388250004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22.676327083728637</v>
      </c>
      <c r="AI61">
        <v>18.034552103040152</v>
      </c>
      <c r="AJ61">
        <v>79.530305046538231</v>
      </c>
      <c r="AK61">
        <v>96.892199647583695</v>
      </c>
      <c r="AL61">
        <v>3.1078003524163051</v>
      </c>
      <c r="AM61">
        <v>98.599978451517785</v>
      </c>
      <c r="AN61">
        <v>1.302433166449527E-2</v>
      </c>
      <c r="AO61">
        <v>1.0716659765622947</v>
      </c>
      <c r="AP61">
        <v>8.9063368644254002</v>
      </c>
      <c r="AQ61">
        <v>1.3165335776756228</v>
      </c>
      <c r="AR61">
        <v>1.685000714029702E-5</v>
      </c>
      <c r="AS61">
        <v>53025.642518246874</v>
      </c>
      <c r="AT61">
        <v>1.1867038868430484</v>
      </c>
      <c r="AU61">
        <v>1.127945411636974</v>
      </c>
      <c r="AV61">
        <v>47.119099999999996</v>
      </c>
      <c r="AW61">
        <v>55.916419114546279</v>
      </c>
      <c r="AX61">
        <v>3.4828237601387686</v>
      </c>
      <c r="AY61" s="5">
        <f t="shared" si="14"/>
        <v>0.60152422987399456</v>
      </c>
      <c r="AZ61" s="5">
        <f t="shared" si="15"/>
        <v>0.65454214349727369</v>
      </c>
      <c r="BF61">
        <v>2</v>
      </c>
    </row>
    <row r="62" spans="1:60" x14ac:dyDescent="0.3">
      <c r="A62" t="s">
        <v>161</v>
      </c>
      <c r="B62" s="9">
        <v>39496</v>
      </c>
      <c r="C62" t="s">
        <v>26</v>
      </c>
      <c r="D62">
        <v>10</v>
      </c>
      <c r="E62">
        <v>3</v>
      </c>
      <c r="F62">
        <v>24</v>
      </c>
      <c r="G62" t="s">
        <v>66</v>
      </c>
      <c r="H62">
        <v>6.5</v>
      </c>
      <c r="I62">
        <v>6</v>
      </c>
      <c r="J62" t="s">
        <v>162</v>
      </c>
      <c r="K62">
        <v>99.6</v>
      </c>
      <c r="L62">
        <v>4</v>
      </c>
      <c r="M62">
        <v>85</v>
      </c>
      <c r="N62">
        <v>64343.429966292089</v>
      </c>
      <c r="O62">
        <v>0</v>
      </c>
      <c r="P62">
        <v>10.561306179775274</v>
      </c>
      <c r="Q62">
        <v>10.203500587078652</v>
      </c>
      <c r="R62">
        <v>24.754674157303363</v>
      </c>
      <c r="S62">
        <v>0.96612108515688966</v>
      </c>
      <c r="T62">
        <v>0</v>
      </c>
      <c r="U62">
        <v>0</v>
      </c>
      <c r="V62">
        <v>5.9581919558703884</v>
      </c>
      <c r="W62">
        <v>20.902474719101168</v>
      </c>
      <c r="X62">
        <v>5.5489171348314596E-2</v>
      </c>
      <c r="Y62">
        <v>1.3631207865168535E-4</v>
      </c>
      <c r="Z62">
        <v>2.4945365168539349E-4</v>
      </c>
      <c r="AA62">
        <v>4.7508988764044863E-5</v>
      </c>
      <c r="AB62">
        <v>1354.6512938192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18.991529670169015</v>
      </c>
      <c r="AI62">
        <v>14.521002378713202</v>
      </c>
      <c r="AJ62">
        <v>76.460414884442386</v>
      </c>
      <c r="AK62">
        <v>97.956580608145444</v>
      </c>
      <c r="AL62">
        <v>2.043419391854556</v>
      </c>
      <c r="AM62">
        <v>98.465777753799287</v>
      </c>
      <c r="AN62">
        <v>1.8578212664221463E-2</v>
      </c>
      <c r="AO62">
        <v>0.48024063576908937</v>
      </c>
      <c r="AP62">
        <v>6.4964509001993092</v>
      </c>
      <c r="AQ62">
        <v>1.2339125458454017</v>
      </c>
      <c r="AR62">
        <v>1.7340110097875007E-5</v>
      </c>
      <c r="AS62">
        <v>35226.0267937842</v>
      </c>
      <c r="AT62">
        <v>1.1867038868430484</v>
      </c>
      <c r="AU62">
        <v>1.2197068469626204</v>
      </c>
      <c r="AV62">
        <v>47.119099999999996</v>
      </c>
      <c r="AW62">
        <v>55.916419114546279</v>
      </c>
      <c r="AX62">
        <v>2.4221640923227032</v>
      </c>
      <c r="AY62" s="5">
        <f t="shared" si="14"/>
        <v>0.60045628233849768</v>
      </c>
      <c r="AZ62" s="5">
        <f t="shared" si="15"/>
        <v>0.65338006783296809</v>
      </c>
      <c r="BF62">
        <v>3</v>
      </c>
    </row>
    <row r="63" spans="1:60" x14ac:dyDescent="0.3">
      <c r="A63" t="s">
        <v>163</v>
      </c>
      <c r="B63" s="9">
        <v>39503</v>
      </c>
      <c r="C63" t="s">
        <v>26</v>
      </c>
      <c r="D63">
        <v>10</v>
      </c>
      <c r="E63">
        <v>3</v>
      </c>
      <c r="F63">
        <v>24</v>
      </c>
      <c r="G63" t="s">
        <v>66</v>
      </c>
      <c r="H63">
        <v>6.5</v>
      </c>
      <c r="I63">
        <v>6</v>
      </c>
      <c r="J63" t="s">
        <v>164</v>
      </c>
      <c r="K63">
        <v>101.2</v>
      </c>
      <c r="L63">
        <v>0</v>
      </c>
      <c r="M63">
        <v>85</v>
      </c>
      <c r="N63">
        <v>64358.514801526711</v>
      </c>
      <c r="O63">
        <v>0</v>
      </c>
      <c r="P63">
        <v>8.9706488549618335</v>
      </c>
      <c r="Q63">
        <v>9.1207509267175517</v>
      </c>
      <c r="R63">
        <v>7.3161068702290075</v>
      </c>
      <c r="S63">
        <v>1.0167325768941111</v>
      </c>
      <c r="T63">
        <v>0</v>
      </c>
      <c r="U63">
        <v>0</v>
      </c>
      <c r="V63">
        <v>5.9581919558703893</v>
      </c>
      <c r="W63">
        <v>20.843114503816775</v>
      </c>
      <c r="X63">
        <v>5.4257110687022887E-2</v>
      </c>
      <c r="Y63">
        <v>1.5356641221374052E-4</v>
      </c>
      <c r="Z63">
        <v>2.6701221374045802E-4</v>
      </c>
      <c r="AA63">
        <v>5.0061068702290072E-6</v>
      </c>
      <c r="AB63">
        <v>827.10772799719996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18.050542881279362</v>
      </c>
      <c r="AI63">
        <v>14.295400972564106</v>
      </c>
      <c r="AJ63">
        <v>79.196515398936825</v>
      </c>
      <c r="AK63">
        <v>97.685379273443743</v>
      </c>
      <c r="AL63">
        <v>2.3146207265562566</v>
      </c>
      <c r="AM63">
        <v>98.90276421557644</v>
      </c>
      <c r="AN63">
        <v>1.9948176076333375E-2</v>
      </c>
      <c r="AO63">
        <v>0.60727276465444791</v>
      </c>
      <c r="AP63">
        <v>6.2785564870384123</v>
      </c>
      <c r="AQ63">
        <v>1.2770342337753384</v>
      </c>
      <c r="AR63">
        <v>1.7144543229350971E-5</v>
      </c>
      <c r="AS63">
        <v>35636.200840231904</v>
      </c>
      <c r="AT63">
        <v>1.1867038868430484</v>
      </c>
      <c r="AU63">
        <v>1.0360046043402518</v>
      </c>
      <c r="AV63">
        <v>47.119099999999996</v>
      </c>
      <c r="AW63">
        <v>55.916419114546279</v>
      </c>
      <c r="AX63">
        <v>2.5002946159084312</v>
      </c>
      <c r="AY63" s="5">
        <f t="shared" si="14"/>
        <v>0.61264092250854807</v>
      </c>
      <c r="AZ63" s="5">
        <f t="shared" si="15"/>
        <v>0.66663865343694018</v>
      </c>
      <c r="BF63">
        <v>0.1</v>
      </c>
    </row>
    <row r="64" spans="1:60" x14ac:dyDescent="0.3">
      <c r="A64" t="s">
        <v>165</v>
      </c>
      <c r="B64" s="9">
        <v>39503</v>
      </c>
      <c r="C64" t="s">
        <v>26</v>
      </c>
      <c r="D64">
        <v>10</v>
      </c>
      <c r="E64">
        <v>3</v>
      </c>
      <c r="F64">
        <v>24</v>
      </c>
      <c r="G64" t="s">
        <v>66</v>
      </c>
      <c r="H64">
        <v>3.3</v>
      </c>
      <c r="I64">
        <v>6</v>
      </c>
      <c r="J64" t="s">
        <v>166</v>
      </c>
      <c r="K64">
        <v>101.2</v>
      </c>
      <c r="L64">
        <v>-3</v>
      </c>
      <c r="M64">
        <v>94</v>
      </c>
      <c r="N64">
        <v>34559.137158004138</v>
      </c>
      <c r="O64">
        <v>0</v>
      </c>
      <c r="P64">
        <v>10.822095634095639</v>
      </c>
      <c r="Q64">
        <v>21.712514369646566</v>
      </c>
      <c r="R64">
        <v>80.796243243243296</v>
      </c>
      <c r="S64">
        <v>2.0063132967740587</v>
      </c>
      <c r="T64">
        <v>0</v>
      </c>
      <c r="U64">
        <v>0</v>
      </c>
      <c r="V64">
        <v>5.9581919558703893</v>
      </c>
      <c r="W64">
        <v>20.783935550935567</v>
      </c>
      <c r="X64">
        <v>7.6970472349272442E-2</v>
      </c>
      <c r="Y64">
        <v>2.2163278586278573E-3</v>
      </c>
      <c r="Z64">
        <v>2.7680748440748494E-4</v>
      </c>
      <c r="AA64">
        <v>1.154501455301455E-3</v>
      </c>
      <c r="AB64">
        <v>17317.521829521822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15.018978052209253</v>
      </c>
      <c r="AI64">
        <v>11.634906490082882</v>
      </c>
      <c r="AJ64">
        <v>77.468030445463071</v>
      </c>
      <c r="AK64">
        <v>86.368091503537528</v>
      </c>
      <c r="AL64">
        <v>13.631908496462472</v>
      </c>
      <c r="AM64">
        <v>91.745191456163795</v>
      </c>
      <c r="AN64">
        <v>1.3118094475805748E-2</v>
      </c>
      <c r="AO64">
        <v>5.1345276991940132</v>
      </c>
      <c r="AP64">
        <v>3.3302252392408209</v>
      </c>
      <c r="AQ64">
        <v>1.2928424843804365</v>
      </c>
      <c r="AR64">
        <v>1.6997454919630063E-5</v>
      </c>
      <c r="AS64">
        <v>19301.466010409422</v>
      </c>
      <c r="AT64">
        <v>1.1867038868430484</v>
      </c>
      <c r="AU64">
        <v>1.2498249666000689</v>
      </c>
      <c r="AV64">
        <v>47.119099999999996</v>
      </c>
      <c r="AW64">
        <v>55.916419114546279</v>
      </c>
      <c r="AX64">
        <v>1.2509026410125048</v>
      </c>
      <c r="AY64" s="5">
        <f t="shared" si="14"/>
        <v>0.75733643511942672</v>
      </c>
      <c r="AZ64" s="5">
        <f t="shared" si="15"/>
        <v>0.82408752461308676</v>
      </c>
      <c r="BF64">
        <v>3</v>
      </c>
    </row>
    <row r="65" spans="1:58" x14ac:dyDescent="0.3">
      <c r="A65" t="s">
        <v>167</v>
      </c>
      <c r="B65" s="9">
        <v>39503</v>
      </c>
      <c r="C65" t="s">
        <v>26</v>
      </c>
      <c r="D65">
        <v>10</v>
      </c>
      <c r="E65">
        <v>3</v>
      </c>
      <c r="F65">
        <v>24</v>
      </c>
      <c r="G65" t="s">
        <v>66</v>
      </c>
      <c r="H65">
        <v>3.3</v>
      </c>
      <c r="I65">
        <v>6</v>
      </c>
      <c r="J65" t="s">
        <v>166</v>
      </c>
      <c r="K65">
        <v>101.2</v>
      </c>
      <c r="L65">
        <v>-3</v>
      </c>
      <c r="M65">
        <v>94</v>
      </c>
      <c r="N65">
        <v>34559.137158004138</v>
      </c>
      <c r="O65">
        <v>0</v>
      </c>
      <c r="P65">
        <v>10.822095634095639</v>
      </c>
      <c r="Q65">
        <v>21.712514369646566</v>
      </c>
      <c r="R65">
        <v>80.796243243243296</v>
      </c>
      <c r="S65">
        <v>2.0063132967740587</v>
      </c>
      <c r="T65">
        <v>0</v>
      </c>
      <c r="U65">
        <v>0</v>
      </c>
      <c r="V65">
        <v>5.9581919558703893</v>
      </c>
      <c r="W65">
        <v>20.783935550935567</v>
      </c>
      <c r="X65">
        <v>7.6970472349272442E-2</v>
      </c>
      <c r="Y65">
        <v>2.2163278586278573E-3</v>
      </c>
      <c r="Z65">
        <v>2.7680748440748494E-4</v>
      </c>
      <c r="AA65">
        <v>1.154501455301455E-3</v>
      </c>
      <c r="AB65">
        <v>17317.521829521826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15.018978052209253</v>
      </c>
      <c r="AI65">
        <v>11.634906289652884</v>
      </c>
      <c r="AJ65">
        <v>77.46802911095152</v>
      </c>
      <c r="AK65">
        <v>86.368091503537514</v>
      </c>
      <c r="AL65">
        <v>13.631908496462486</v>
      </c>
      <c r="AM65">
        <v>91.745191456163795</v>
      </c>
      <c r="AN65">
        <v>1.3118094249825449E-2</v>
      </c>
      <c r="AO65">
        <v>5.1345276991940123</v>
      </c>
      <c r="AP65">
        <v>3.3302252392408209</v>
      </c>
      <c r="AQ65">
        <v>1.2928424843804365</v>
      </c>
      <c r="AR65">
        <v>1.6997454919630063E-5</v>
      </c>
      <c r="AS65">
        <v>19301.466010409422</v>
      </c>
      <c r="AT65">
        <v>1.1867038868430484</v>
      </c>
      <c r="AU65">
        <v>1.2498249666000689</v>
      </c>
      <c r="AV65">
        <v>47.119099999999996</v>
      </c>
      <c r="AW65">
        <v>55.916419114546279</v>
      </c>
      <c r="AX65">
        <v>1.2509026410125048</v>
      </c>
      <c r="AY65" s="5">
        <f t="shared" si="14"/>
        <v>0.75733643511942672</v>
      </c>
      <c r="AZ65" s="5">
        <f t="shared" si="15"/>
        <v>0.82408752461308676</v>
      </c>
      <c r="BF65">
        <v>3</v>
      </c>
    </row>
    <row r="66" spans="1:58" x14ac:dyDescent="0.3">
      <c r="A66" t="s">
        <v>168</v>
      </c>
      <c r="B66" s="9">
        <v>39503</v>
      </c>
      <c r="C66" t="s">
        <v>26</v>
      </c>
      <c r="D66">
        <v>10</v>
      </c>
      <c r="E66">
        <v>3</v>
      </c>
      <c r="F66">
        <v>24</v>
      </c>
      <c r="G66" t="s">
        <v>66</v>
      </c>
      <c r="H66">
        <v>6.5</v>
      </c>
      <c r="I66">
        <v>6</v>
      </c>
      <c r="J66" t="s">
        <v>169</v>
      </c>
      <c r="K66">
        <v>101.2</v>
      </c>
      <c r="L66">
        <v>-3</v>
      </c>
      <c r="M66">
        <v>94</v>
      </c>
      <c r="N66">
        <v>64322.641616071378</v>
      </c>
      <c r="O66">
        <v>0</v>
      </c>
      <c r="P66">
        <v>10.759651785714286</v>
      </c>
      <c r="Q66">
        <v>21.973832744642859</v>
      </c>
      <c r="R66">
        <v>79.362162499999954</v>
      </c>
      <c r="S66">
        <v>2.0422438553093114</v>
      </c>
      <c r="T66">
        <v>0</v>
      </c>
      <c r="U66">
        <v>0</v>
      </c>
      <c r="V66">
        <v>5.9581919558703893</v>
      </c>
      <c r="W66">
        <v>20.824989285714292</v>
      </c>
      <c r="X66">
        <v>5.3958685357142794E-2</v>
      </c>
      <c r="Y66">
        <v>1.3794898214285712E-3</v>
      </c>
      <c r="Z66">
        <v>2.553675E-4</v>
      </c>
      <c r="AA66">
        <v>7.7479125000000002E-4</v>
      </c>
      <c r="AB66">
        <v>11621.86875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19.501535124433715</v>
      </c>
      <c r="AI66">
        <v>15.126487457200266</v>
      </c>
      <c r="AJ66">
        <v>77.565624247950112</v>
      </c>
      <c r="AK66">
        <v>79.932081046289014</v>
      </c>
      <c r="AL66">
        <v>20.067918953710986</v>
      </c>
      <c r="AM66">
        <v>87.468299575349334</v>
      </c>
      <c r="AN66">
        <v>8.8020038032862475E-3</v>
      </c>
      <c r="AO66">
        <v>7.1030867944156801</v>
      </c>
      <c r="AP66">
        <v>6.1983824021728573</v>
      </c>
      <c r="AQ66">
        <v>1.2928312402933895</v>
      </c>
      <c r="AR66">
        <v>1.6997454919630063E-5</v>
      </c>
      <c r="AS66">
        <v>35924.545082712037</v>
      </c>
      <c r="AT66">
        <v>1.1867038868430484</v>
      </c>
      <c r="AU66">
        <v>1.2426134353628357</v>
      </c>
      <c r="AV66">
        <v>47.119099999999996</v>
      </c>
      <c r="AW66">
        <v>55.916419114546279</v>
      </c>
      <c r="AX66">
        <v>2.3327313473418045</v>
      </c>
      <c r="AY66" s="5">
        <f t="shared" si="14"/>
        <v>0.76058362672535462</v>
      </c>
      <c r="AZ66" s="5">
        <f t="shared" si="15"/>
        <v>0.82762092135511922</v>
      </c>
    </row>
    <row r="67" spans="1:58" x14ac:dyDescent="0.3">
      <c r="A67" t="s">
        <v>170</v>
      </c>
      <c r="B67" s="9">
        <v>39503</v>
      </c>
      <c r="C67" t="s">
        <v>26</v>
      </c>
      <c r="D67">
        <v>10</v>
      </c>
      <c r="E67">
        <v>3</v>
      </c>
      <c r="F67">
        <v>24</v>
      </c>
      <c r="G67" t="s">
        <v>66</v>
      </c>
      <c r="H67">
        <v>6.5</v>
      </c>
      <c r="I67">
        <v>6</v>
      </c>
      <c r="J67" t="s">
        <v>169</v>
      </c>
      <c r="K67">
        <v>101.2</v>
      </c>
      <c r="L67">
        <v>-3</v>
      </c>
      <c r="M67">
        <v>94</v>
      </c>
      <c r="N67">
        <v>64322.641616071378</v>
      </c>
      <c r="O67">
        <v>0</v>
      </c>
      <c r="P67">
        <v>10.759651785714286</v>
      </c>
      <c r="Q67">
        <v>21.973832744642859</v>
      </c>
      <c r="R67">
        <v>79.362162499999954</v>
      </c>
      <c r="S67">
        <v>2.0422438553093114</v>
      </c>
      <c r="T67">
        <v>0</v>
      </c>
      <c r="U67">
        <v>0</v>
      </c>
      <c r="V67">
        <v>5.9581919558703893</v>
      </c>
      <c r="W67">
        <v>20.824989285714292</v>
      </c>
      <c r="X67">
        <v>5.3958685357142794E-2</v>
      </c>
      <c r="Y67">
        <v>1.3794898214285712E-3</v>
      </c>
      <c r="Z67">
        <v>2.553675E-4</v>
      </c>
      <c r="AA67">
        <v>7.7479125000000002E-4</v>
      </c>
      <c r="AB67">
        <v>11621.86875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19.501535124433715</v>
      </c>
      <c r="AI67">
        <v>15.126486932582573</v>
      </c>
      <c r="AJ67">
        <v>77.565621557814751</v>
      </c>
      <c r="AK67">
        <v>79.932081046289014</v>
      </c>
      <c r="AL67">
        <v>20.067918953710986</v>
      </c>
      <c r="AM67">
        <v>87.468299575349334</v>
      </c>
      <c r="AN67">
        <v>8.802003498014653E-3</v>
      </c>
      <c r="AO67">
        <v>7.1030867944156801</v>
      </c>
      <c r="AP67">
        <v>6.1983824021728573</v>
      </c>
      <c r="AQ67">
        <v>1.2928312402933895</v>
      </c>
      <c r="AR67">
        <v>1.6997454919630063E-5</v>
      </c>
      <c r="AS67">
        <v>35924.545082712037</v>
      </c>
      <c r="AT67">
        <v>1.1867038868430484</v>
      </c>
      <c r="AU67">
        <v>1.2426134353628357</v>
      </c>
      <c r="AV67">
        <v>47.119099999999996</v>
      </c>
      <c r="AW67">
        <v>55.916419114546279</v>
      </c>
      <c r="AX67">
        <v>2.3327313473418045</v>
      </c>
      <c r="AY67" s="5">
        <f t="shared" si="14"/>
        <v>0.76058362672535462</v>
      </c>
      <c r="AZ67" s="5">
        <f t="shared" si="15"/>
        <v>0.82762092135511922</v>
      </c>
    </row>
    <row r="68" spans="1:58" x14ac:dyDescent="0.3">
      <c r="A68" t="s">
        <v>171</v>
      </c>
      <c r="B68" s="9">
        <v>39504</v>
      </c>
      <c r="C68" t="s">
        <v>26</v>
      </c>
      <c r="D68">
        <v>10</v>
      </c>
      <c r="E68">
        <v>3</v>
      </c>
      <c r="F68">
        <v>24</v>
      </c>
      <c r="G68" t="s">
        <v>66</v>
      </c>
      <c r="H68">
        <v>9.1999999999999993</v>
      </c>
      <c r="I68">
        <v>6</v>
      </c>
      <c r="J68" t="s">
        <v>172</v>
      </c>
      <c r="K68">
        <v>100.8</v>
      </c>
      <c r="L68">
        <v>1.3307341772151899</v>
      </c>
      <c r="M68">
        <v>100</v>
      </c>
      <c r="N68">
        <v>94107.693317865298</v>
      </c>
      <c r="O68">
        <v>0</v>
      </c>
      <c r="P68">
        <v>11.793109048723904</v>
      </c>
      <c r="Q68">
        <v>23.925050724361967</v>
      </c>
      <c r="R68">
        <v>85.713051044083485</v>
      </c>
      <c r="S68">
        <v>2.0287314079361303</v>
      </c>
      <c r="T68">
        <v>0</v>
      </c>
      <c r="U68">
        <v>0</v>
      </c>
      <c r="V68">
        <v>5.9581919558703893</v>
      </c>
      <c r="W68">
        <v>20.784654292343404</v>
      </c>
      <c r="X68">
        <v>4.6523394895591638E-2</v>
      </c>
      <c r="Y68">
        <v>9.3087494199535947E-4</v>
      </c>
      <c r="Z68">
        <v>2.696004640371229E-4</v>
      </c>
      <c r="AA68">
        <v>5.8171090487238897E-4</v>
      </c>
      <c r="AB68">
        <v>8725.6635730858343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25.440463712557829</v>
      </c>
      <c r="AI68">
        <v>18.720425292974532</v>
      </c>
      <c r="AJ68">
        <v>73.585236120259182</v>
      </c>
      <c r="AK68">
        <v>70.602583521640582</v>
      </c>
      <c r="AL68">
        <v>29.397416478359418</v>
      </c>
      <c r="AM68">
        <v>80.487335875487304</v>
      </c>
      <c r="AN68">
        <v>1.0435344104539526E-2</v>
      </c>
      <c r="AO68">
        <v>9.6581416721041524</v>
      </c>
      <c r="AP68">
        <v>9.2929836885727219</v>
      </c>
      <c r="AQ68">
        <v>1.2616133788445651</v>
      </c>
      <c r="AR68">
        <v>1.7209674543672218E-5</v>
      </c>
      <c r="AS68">
        <v>51911.523492820757</v>
      </c>
      <c r="AT68">
        <v>1.1867038868430484</v>
      </c>
      <c r="AU68">
        <v>1.3619656138035996</v>
      </c>
      <c r="AV68">
        <v>47.119099999999996</v>
      </c>
      <c r="AW68">
        <v>55.916419114546279</v>
      </c>
      <c r="AX68">
        <v>3.3645448168393628</v>
      </c>
      <c r="AY68" s="5">
        <f t="shared" si="14"/>
        <v>0.75937269881387248</v>
      </c>
      <c r="AZ68" s="5">
        <f t="shared" si="15"/>
        <v>0.8263032631271735</v>
      </c>
      <c r="BF68">
        <v>3</v>
      </c>
    </row>
    <row r="69" spans="1:58" x14ac:dyDescent="0.3">
      <c r="A69" t="s">
        <v>173</v>
      </c>
      <c r="B69" s="9">
        <v>39504</v>
      </c>
      <c r="C69" t="s">
        <v>26</v>
      </c>
      <c r="D69">
        <v>10</v>
      </c>
      <c r="E69">
        <v>3</v>
      </c>
      <c r="F69">
        <v>24</v>
      </c>
      <c r="G69" t="s">
        <v>66</v>
      </c>
      <c r="H69">
        <v>3.3</v>
      </c>
      <c r="I69">
        <v>6</v>
      </c>
      <c r="J69" t="s">
        <v>174</v>
      </c>
      <c r="K69">
        <v>100.6016501650155</v>
      </c>
      <c r="L69">
        <v>1.599617161716173</v>
      </c>
      <c r="M69">
        <v>99.009900990099013</v>
      </c>
      <c r="N69">
        <v>34553.366599009947</v>
      </c>
      <c r="O69">
        <v>0</v>
      </c>
      <c r="P69">
        <v>10.309536303630358</v>
      </c>
      <c r="Q69">
        <v>36.72397935016501</v>
      </c>
      <c r="R69">
        <v>213.08180858085817</v>
      </c>
      <c r="S69">
        <v>3.562136867128852</v>
      </c>
      <c r="T69">
        <v>0</v>
      </c>
      <c r="U69">
        <v>0</v>
      </c>
      <c r="V69">
        <v>5.9581919558703893</v>
      </c>
      <c r="W69">
        <v>20.747339933993377</v>
      </c>
      <c r="X69">
        <v>5.0866959570957111E-2</v>
      </c>
      <c r="Y69">
        <v>1.8890998349834986E-3</v>
      </c>
      <c r="Z69">
        <v>2.9016501650164992E-4</v>
      </c>
      <c r="AA69">
        <v>3.7555533003300343E-3</v>
      </c>
      <c r="AB69">
        <v>56333.299504950512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14.437681654875032</v>
      </c>
      <c r="AI69">
        <v>8.9302914619353597</v>
      </c>
      <c r="AJ69">
        <v>61.854054379429776</v>
      </c>
      <c r="AK69">
        <v>45.159046659477397</v>
      </c>
      <c r="AL69">
        <v>54.840953340522603</v>
      </c>
      <c r="AM69">
        <v>52.939996289589573</v>
      </c>
      <c r="AN69">
        <v>6.140153284533126E-3</v>
      </c>
      <c r="AO69">
        <v>7.6103987145533978</v>
      </c>
      <c r="AP69">
        <v>3.4227313263264292</v>
      </c>
      <c r="AQ69">
        <v>1.2576908182200872</v>
      </c>
      <c r="AR69">
        <v>1.7222826286777582E-5</v>
      </c>
      <c r="AS69">
        <v>19045.713637794874</v>
      </c>
      <c r="AT69">
        <v>1.1867038868430484</v>
      </c>
      <c r="AU69">
        <v>1.1906303826914728</v>
      </c>
      <c r="AV69">
        <v>47.119099999999996</v>
      </c>
      <c r="AW69">
        <v>55.916419114546279</v>
      </c>
      <c r="AX69">
        <v>1.2946614443631448</v>
      </c>
      <c r="AY69" s="5">
        <f t="shared" si="14"/>
        <v>0.84712055681161735</v>
      </c>
      <c r="AZ69" s="5">
        <f t="shared" si="15"/>
        <v>0.92178515431079144</v>
      </c>
      <c r="BF69">
        <v>2</v>
      </c>
    </row>
    <row r="70" spans="1:58" x14ac:dyDescent="0.3">
      <c r="A70" t="s">
        <v>175</v>
      </c>
      <c r="B70" s="9">
        <v>39505</v>
      </c>
      <c r="C70" t="s">
        <v>26</v>
      </c>
      <c r="D70">
        <v>10</v>
      </c>
      <c r="E70">
        <v>3</v>
      </c>
      <c r="F70">
        <v>24</v>
      </c>
      <c r="G70" t="s">
        <v>66</v>
      </c>
      <c r="H70">
        <v>6.5</v>
      </c>
      <c r="I70">
        <v>6</v>
      </c>
      <c r="J70" t="s">
        <v>176</v>
      </c>
      <c r="K70">
        <v>100.40000000000086</v>
      </c>
      <c r="L70">
        <v>-9.526263269639065</v>
      </c>
      <c r="M70">
        <v>63.51380042462845</v>
      </c>
      <c r="N70">
        <v>64318.032912951152</v>
      </c>
      <c r="O70">
        <v>0</v>
      </c>
      <c r="P70">
        <v>10.395237791932056</v>
      </c>
      <c r="Q70">
        <v>33.183647661571172</v>
      </c>
      <c r="R70">
        <v>162.18835881104039</v>
      </c>
      <c r="S70">
        <v>3.1921970738683476</v>
      </c>
      <c r="T70">
        <v>0</v>
      </c>
      <c r="U70">
        <v>0</v>
      </c>
      <c r="V70">
        <v>5.9581919558703893</v>
      </c>
      <c r="W70">
        <v>20.868861995753715</v>
      </c>
      <c r="X70">
        <v>4.3788868789808914E-2</v>
      </c>
      <c r="Y70">
        <v>1.2769316348195323E-3</v>
      </c>
      <c r="Z70">
        <v>2.4944989384288778E-4</v>
      </c>
      <c r="AA70">
        <v>2.7445494692144379E-3</v>
      </c>
      <c r="AB70">
        <v>41168.242038216566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18.765797290027194</v>
      </c>
      <c r="AI70">
        <v>14.162894194601655</v>
      </c>
      <c r="AJ70">
        <v>75.471849001205598</v>
      </c>
      <c r="AK70">
        <v>41.547827437578938</v>
      </c>
      <c r="AL70">
        <v>58.452172562421062</v>
      </c>
      <c r="AM70">
        <v>49.345707446732781</v>
      </c>
      <c r="AN70">
        <v>6.2341227184407547E-3</v>
      </c>
      <c r="AO70">
        <v>7.6500228364776914</v>
      </c>
      <c r="AP70">
        <v>6.0626133420699801</v>
      </c>
      <c r="AQ70">
        <v>1.3216888153483046</v>
      </c>
      <c r="AR70">
        <v>1.6676227643101551E-5</v>
      </c>
      <c r="AS70">
        <v>36613.921170440539</v>
      </c>
      <c r="AT70">
        <v>1.1867038868430484</v>
      </c>
      <c r="AU70">
        <v>1.2005278982352077</v>
      </c>
      <c r="AV70">
        <v>47.119099999999996</v>
      </c>
      <c r="AW70">
        <v>55.916419114546279</v>
      </c>
      <c r="AX70">
        <v>2.32503744720748</v>
      </c>
      <c r="AY70" s="5">
        <f t="shared" si="14"/>
        <v>0.8323733886072574</v>
      </c>
      <c r="AZ70" s="5">
        <f t="shared" si="15"/>
        <v>0.90573818129190142</v>
      </c>
      <c r="BF70">
        <v>3</v>
      </c>
    </row>
    <row r="71" spans="1:58" x14ac:dyDescent="0.3">
      <c r="A71" t="s">
        <v>177</v>
      </c>
      <c r="B71" s="9">
        <v>39505</v>
      </c>
      <c r="C71" t="s">
        <v>26</v>
      </c>
      <c r="D71">
        <v>10</v>
      </c>
      <c r="E71">
        <v>3</v>
      </c>
      <c r="F71">
        <v>24</v>
      </c>
      <c r="G71" t="s">
        <v>66</v>
      </c>
      <c r="H71">
        <v>6.5</v>
      </c>
      <c r="I71">
        <v>6</v>
      </c>
      <c r="J71" t="s">
        <v>176</v>
      </c>
      <c r="K71">
        <v>100.40000000000086</v>
      </c>
      <c r="L71">
        <v>-9.526263269639065</v>
      </c>
      <c r="M71">
        <v>63.51380042462845</v>
      </c>
      <c r="N71">
        <v>64318.032912951152</v>
      </c>
      <c r="O71">
        <v>0</v>
      </c>
      <c r="P71">
        <v>10.395237791932056</v>
      </c>
      <c r="Q71">
        <v>33.183647661571172</v>
      </c>
      <c r="R71">
        <v>162.18835881104039</v>
      </c>
      <c r="S71">
        <v>3.1921970738683476</v>
      </c>
      <c r="T71">
        <v>0</v>
      </c>
      <c r="U71">
        <v>0</v>
      </c>
      <c r="V71">
        <v>5.9581919558703893</v>
      </c>
      <c r="W71">
        <v>20.868861995753715</v>
      </c>
      <c r="X71">
        <v>4.3788868789808914E-2</v>
      </c>
      <c r="Y71">
        <v>1.2769316348195323E-3</v>
      </c>
      <c r="Z71">
        <v>2.4944989384288778E-4</v>
      </c>
      <c r="AA71">
        <v>2.7445494692144379E-3</v>
      </c>
      <c r="AB71">
        <v>41168.242038216566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18.765797290027194</v>
      </c>
      <c r="AI71">
        <v>14.162893440772354</v>
      </c>
      <c r="AJ71">
        <v>75.471844984167106</v>
      </c>
      <c r="AK71">
        <v>41.547827437578938</v>
      </c>
      <c r="AL71">
        <v>58.452172562421062</v>
      </c>
      <c r="AM71">
        <v>49.345707446732781</v>
      </c>
      <c r="AN71">
        <v>6.2341223866254972E-3</v>
      </c>
      <c r="AO71">
        <v>7.6500228364776914</v>
      </c>
      <c r="AP71">
        <v>6.0626133420699801</v>
      </c>
      <c r="AQ71">
        <v>1.3216888153483046</v>
      </c>
      <c r="AR71">
        <v>1.6676227643101551E-5</v>
      </c>
      <c r="AS71">
        <v>36613.921170440539</v>
      </c>
      <c r="AT71">
        <v>1.1867038868430484</v>
      </c>
      <c r="AU71">
        <v>1.2005278982352077</v>
      </c>
      <c r="AV71">
        <v>47.119099999999996</v>
      </c>
      <c r="AW71">
        <v>55.916419114546279</v>
      </c>
      <c r="AX71">
        <v>2.32503744720748</v>
      </c>
      <c r="AY71" s="5">
        <f t="shared" si="14"/>
        <v>0.8323733886072574</v>
      </c>
      <c r="AZ71" s="5">
        <f t="shared" si="15"/>
        <v>0.90573818129190142</v>
      </c>
      <c r="BF71">
        <v>3</v>
      </c>
    </row>
    <row r="72" spans="1:58" x14ac:dyDescent="0.3">
      <c r="A72" t="s">
        <v>178</v>
      </c>
      <c r="B72" s="9">
        <v>39505</v>
      </c>
      <c r="C72" t="s">
        <v>26</v>
      </c>
      <c r="D72">
        <v>10</v>
      </c>
      <c r="E72">
        <v>3</v>
      </c>
      <c r="F72">
        <v>24</v>
      </c>
      <c r="G72" t="s">
        <v>66</v>
      </c>
      <c r="H72">
        <v>9.1999999999999993</v>
      </c>
      <c r="I72">
        <v>6</v>
      </c>
      <c r="J72" t="s">
        <v>179</v>
      </c>
      <c r="K72">
        <v>100.40000000000093</v>
      </c>
      <c r="L72">
        <v>-7.1417970749542974</v>
      </c>
      <c r="M72">
        <v>61</v>
      </c>
      <c r="N72">
        <v>94112.383499085845</v>
      </c>
      <c r="O72">
        <v>0</v>
      </c>
      <c r="P72">
        <v>10.206281535648994</v>
      </c>
      <c r="Q72">
        <v>34.509290548811691</v>
      </c>
      <c r="R72">
        <v>169.55793967093223</v>
      </c>
      <c r="S72">
        <v>3.3811815231900053</v>
      </c>
      <c r="T72">
        <v>0</v>
      </c>
      <c r="U72">
        <v>0</v>
      </c>
      <c r="V72">
        <v>5.9581919558703884</v>
      </c>
      <c r="W72">
        <v>20.866612431444231</v>
      </c>
      <c r="X72">
        <v>3.9696630164533821E-2</v>
      </c>
      <c r="Y72">
        <v>5.7338811700182834E-4</v>
      </c>
      <c r="Z72">
        <v>2.4541627056672753E-4</v>
      </c>
      <c r="AA72">
        <v>1.9421204753199278E-3</v>
      </c>
      <c r="AB72">
        <v>29131.807129798915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23.127121276483166</v>
      </c>
      <c r="AI72">
        <v>17.907978742188934</v>
      </c>
      <c r="AJ72">
        <v>77.432805095369474</v>
      </c>
      <c r="AK72">
        <v>29.954587329103351</v>
      </c>
      <c r="AL72">
        <v>70.045412670896653</v>
      </c>
      <c r="AM72">
        <v>36.096013555439775</v>
      </c>
      <c r="AN72">
        <v>5.5482692067067487E-3</v>
      </c>
      <c r="AO72">
        <v>5.9220651453545168</v>
      </c>
      <c r="AP72">
        <v>8.9568248383703288</v>
      </c>
      <c r="AQ72">
        <v>1.3090282634764974</v>
      </c>
      <c r="AR72">
        <v>1.6793793192851583E-5</v>
      </c>
      <c r="AS72">
        <v>53199.711274892084</v>
      </c>
      <c r="AT72">
        <v>1.1867038868430484</v>
      </c>
      <c r="AU72">
        <v>1.1787056694652263</v>
      </c>
      <c r="AV72">
        <v>47.119099999999996</v>
      </c>
      <c r="AW72">
        <v>55.916419114546279</v>
      </c>
      <c r="AX72">
        <v>3.4449775279401602</v>
      </c>
      <c r="AY72" s="5">
        <f t="shared" si="14"/>
        <v>0.84024578384863591</v>
      </c>
      <c r="AZ72" s="5">
        <f t="shared" si="15"/>
        <v>0.91430444379612175</v>
      </c>
      <c r="BF72">
        <v>2</v>
      </c>
    </row>
    <row r="73" spans="1:58" x14ac:dyDescent="0.3">
      <c r="A73" t="s">
        <v>180</v>
      </c>
      <c r="B73" s="9">
        <v>39505</v>
      </c>
      <c r="C73" t="s">
        <v>26</v>
      </c>
      <c r="D73">
        <v>10</v>
      </c>
      <c r="E73">
        <v>3</v>
      </c>
      <c r="F73">
        <v>24</v>
      </c>
      <c r="G73" t="s">
        <v>66</v>
      </c>
      <c r="H73">
        <v>9.1999999999999993</v>
      </c>
      <c r="I73">
        <v>6</v>
      </c>
      <c r="J73" t="s">
        <v>179</v>
      </c>
      <c r="K73">
        <v>100.40000000000093</v>
      </c>
      <c r="L73">
        <v>-7.1417970749542974</v>
      </c>
      <c r="M73">
        <v>61</v>
      </c>
      <c r="N73">
        <v>94112.383499085845</v>
      </c>
      <c r="O73">
        <v>0</v>
      </c>
      <c r="P73">
        <v>10.206281535648994</v>
      </c>
      <c r="Q73">
        <v>34.509290548811691</v>
      </c>
      <c r="R73">
        <v>169.55793967093223</v>
      </c>
      <c r="S73">
        <v>3.3811815231900053</v>
      </c>
      <c r="T73">
        <v>0</v>
      </c>
      <c r="U73">
        <v>0</v>
      </c>
      <c r="V73">
        <v>5.9581919558703884</v>
      </c>
      <c r="W73">
        <v>20.866612431444231</v>
      </c>
      <c r="X73">
        <v>3.9696630164533821E-2</v>
      </c>
      <c r="Y73">
        <v>5.7338811700182834E-4</v>
      </c>
      <c r="Z73">
        <v>2.4541627056672753E-4</v>
      </c>
      <c r="AA73">
        <v>1.9421204753199278E-3</v>
      </c>
      <c r="AB73">
        <v>29131.807129798915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23.127121276483166</v>
      </c>
      <c r="AI73">
        <v>17.907978586514048</v>
      </c>
      <c r="AJ73">
        <v>77.432804422242512</v>
      </c>
      <c r="AK73">
        <v>29.954587329103351</v>
      </c>
      <c r="AL73">
        <v>70.045412670896653</v>
      </c>
      <c r="AM73">
        <v>36.096013555439775</v>
      </c>
      <c r="AN73">
        <v>5.548269158475388E-3</v>
      </c>
      <c r="AO73">
        <v>5.9220651453545168</v>
      </c>
      <c r="AP73">
        <v>8.9568248383703288</v>
      </c>
      <c r="AQ73">
        <v>1.3090282634764974</v>
      </c>
      <c r="AR73">
        <v>1.6793793192851583E-5</v>
      </c>
      <c r="AS73">
        <v>53199.711274892084</v>
      </c>
      <c r="AT73">
        <v>1.1867038868430484</v>
      </c>
      <c r="AU73">
        <v>1.1787056694652263</v>
      </c>
      <c r="AV73">
        <v>47.119099999999996</v>
      </c>
      <c r="AW73">
        <v>55.916419114546279</v>
      </c>
      <c r="AX73">
        <v>3.4449775279401602</v>
      </c>
      <c r="AY73" s="5">
        <f t="shared" si="14"/>
        <v>0.84024578384863591</v>
      </c>
      <c r="AZ73" s="5">
        <f t="shared" si="15"/>
        <v>0.91430444379612175</v>
      </c>
      <c r="BF73">
        <v>2</v>
      </c>
    </row>
    <row r="74" spans="1:58" s="5" customFormat="1" x14ac:dyDescent="0.3">
      <c r="A74" s="19" t="s">
        <v>181</v>
      </c>
      <c r="B74" s="19">
        <v>39521</v>
      </c>
      <c r="C74" s="24" t="s">
        <v>26</v>
      </c>
      <c r="D74" s="13">
        <v>30</v>
      </c>
      <c r="E74" s="13">
        <v>3</v>
      </c>
      <c r="F74" s="13">
        <v>24</v>
      </c>
      <c r="G74" s="25" t="s">
        <v>66</v>
      </c>
      <c r="H74" s="23">
        <v>3.3</v>
      </c>
      <c r="I74" s="13">
        <v>6</v>
      </c>
      <c r="J74" s="13" t="s">
        <v>182</v>
      </c>
      <c r="K74" s="21">
        <v>101.2</v>
      </c>
      <c r="L74" s="5">
        <v>-2.5024329004329005</v>
      </c>
      <c r="M74" s="5">
        <v>86</v>
      </c>
      <c r="N74" s="5">
        <v>34565.076939393934</v>
      </c>
      <c r="O74" s="5">
        <v>0</v>
      </c>
      <c r="P74" s="22">
        <v>28.595536796536809</v>
      </c>
      <c r="Q74" s="22">
        <v>17.069983004329011</v>
      </c>
      <c r="R74" s="5">
        <v>33.006818181818183</v>
      </c>
      <c r="S74" s="5">
        <v>0.59694570959746229</v>
      </c>
      <c r="T74" s="23">
        <v>0</v>
      </c>
      <c r="U74" s="5">
        <v>0</v>
      </c>
      <c r="V74" s="5">
        <v>5.9581919558703893</v>
      </c>
      <c r="W74" s="5">
        <v>20.65785714285715</v>
      </c>
      <c r="X74" s="5">
        <v>0.20350249740259749</v>
      </c>
      <c r="Y74" s="5">
        <v>1.2095800865800875E-4</v>
      </c>
      <c r="Z74" s="16">
        <v>1.8909653679653697E-4</v>
      </c>
      <c r="AA74" s="5">
        <v>2.8904761904761887E-6</v>
      </c>
      <c r="AB74" s="5">
        <v>367.71906784000004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30.071825673639417</v>
      </c>
      <c r="AI74" s="5">
        <v>28.66645599722759</v>
      </c>
      <c r="AJ74" s="5">
        <v>95.326623359473132</v>
      </c>
      <c r="AK74" s="5">
        <v>99.89951600918323</v>
      </c>
      <c r="AL74" s="5">
        <v>0.10048399081676962</v>
      </c>
      <c r="AM74" s="5">
        <v>99.955196724840818</v>
      </c>
      <c r="AN74" s="5">
        <v>3.9891573866008827E-2</v>
      </c>
      <c r="AO74" s="5">
        <v>4.1846810523327588E-2</v>
      </c>
      <c r="AP74" s="5">
        <v>3.335331884291183</v>
      </c>
      <c r="AQ74" s="5">
        <v>1.2910849093411485</v>
      </c>
      <c r="AR74" s="5">
        <v>1.7021875089289821E-5</v>
      </c>
      <c r="AS74" s="5">
        <v>19277.088101860096</v>
      </c>
      <c r="AT74" s="5">
        <v>1.1867038868430484</v>
      </c>
      <c r="AU74" s="5">
        <v>3.3024487151124</v>
      </c>
      <c r="AV74" s="5">
        <v>47.119099999999996</v>
      </c>
      <c r="AW74" s="5">
        <v>55.916419114546279</v>
      </c>
      <c r="AX74" s="5">
        <v>0.90579459438913612</v>
      </c>
      <c r="AY74" s="5">
        <f t="shared" si="14"/>
        <v>0.48148438150114609</v>
      </c>
      <c r="AZ74" s="5">
        <f t="shared" si="15"/>
        <v>0.52392206909809147</v>
      </c>
      <c r="BF74" s="5">
        <v>0</v>
      </c>
    </row>
    <row r="75" spans="1:58" s="5" customFormat="1" x14ac:dyDescent="0.3">
      <c r="A75" t="s">
        <v>183</v>
      </c>
      <c r="B75" s="9">
        <v>39660</v>
      </c>
      <c r="C75" t="s">
        <v>26</v>
      </c>
      <c r="D75">
        <v>10</v>
      </c>
      <c r="E75">
        <v>3</v>
      </c>
      <c r="F75">
        <v>24</v>
      </c>
      <c r="G75" t="s">
        <v>66</v>
      </c>
      <c r="H75">
        <v>3.3</v>
      </c>
      <c r="I75">
        <v>6</v>
      </c>
      <c r="J75" t="s">
        <v>184</v>
      </c>
      <c r="K75">
        <v>100.2</v>
      </c>
      <c r="L75">
        <v>22.592197080291957</v>
      </c>
      <c r="M75">
        <v>85.690997566909971</v>
      </c>
      <c r="N75">
        <v>34567.61333819951</v>
      </c>
      <c r="O75">
        <v>0</v>
      </c>
      <c r="P75">
        <v>10.552416058394169</v>
      </c>
      <c r="Q75">
        <v>6.1499124087591213</v>
      </c>
      <c r="R75">
        <v>-2.9935888077858865</v>
      </c>
      <c r="S75">
        <v>0.58279661972454433</v>
      </c>
      <c r="T75">
        <v>0</v>
      </c>
      <c r="U75">
        <v>0</v>
      </c>
      <c r="V75">
        <v>5.9581919558703893</v>
      </c>
      <c r="W75">
        <v>20.888510948905139</v>
      </c>
      <c r="X75">
        <v>0.10293229732360094</v>
      </c>
      <c r="Y75">
        <v>8.6193917274939212E-5</v>
      </c>
      <c r="Z75">
        <v>1.8678369829683734E-4</v>
      </c>
      <c r="AA75">
        <v>4.7447688564476878E-6</v>
      </c>
      <c r="AB75">
        <v>263.53050026080007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13.768602378014737</v>
      </c>
      <c r="AI75">
        <v>13.202841655625813</v>
      </c>
      <c r="AJ75">
        <v>95.890935718411669</v>
      </c>
      <c r="AK75">
        <v>99.842939386499467</v>
      </c>
      <c r="AL75">
        <v>0.15706061350053346</v>
      </c>
      <c r="AM75">
        <v>99.920436178282259</v>
      </c>
      <c r="AN75">
        <v>2.3414736888885387E-2</v>
      </c>
      <c r="AO75">
        <v>7.7980420678934098E-2</v>
      </c>
      <c r="AP75">
        <v>3.8380948786837723</v>
      </c>
      <c r="AQ75">
        <v>1.1220443449062421</v>
      </c>
      <c r="AR75">
        <v>1.8241151555766919E-5</v>
      </c>
      <c r="AS75">
        <v>17989.887492542533</v>
      </c>
      <c r="AT75">
        <v>1.1867038868430484</v>
      </c>
      <c r="AU75">
        <v>1.2186801423359117</v>
      </c>
      <c r="AV75">
        <v>47.119099999999996</v>
      </c>
      <c r="AW75">
        <v>55.916419114546279</v>
      </c>
      <c r="AX75">
        <v>1.386777852175116</v>
      </c>
      <c r="AY75" s="5">
        <f t="shared" si="14"/>
        <v>0.4754985767733913</v>
      </c>
      <c r="AZ75" s="5">
        <f t="shared" si="15"/>
        <v>0.51740867984046934</v>
      </c>
      <c r="BF75" s="5">
        <v>0</v>
      </c>
    </row>
    <row r="76" spans="1:58" x14ac:dyDescent="0.3">
      <c r="A76" t="s">
        <v>185</v>
      </c>
      <c r="B76" s="9">
        <v>39660</v>
      </c>
      <c r="C76" t="s">
        <v>26</v>
      </c>
      <c r="D76">
        <v>10</v>
      </c>
      <c r="E76">
        <v>3</v>
      </c>
      <c r="F76">
        <v>24</v>
      </c>
      <c r="G76" t="s">
        <v>66</v>
      </c>
      <c r="H76">
        <v>9.1999999999999993</v>
      </c>
      <c r="I76">
        <v>6</v>
      </c>
      <c r="J76" t="s">
        <v>186</v>
      </c>
      <c r="K76">
        <v>100.19999999999928</v>
      </c>
      <c r="L76">
        <v>23.245675146771045</v>
      </c>
      <c r="M76">
        <v>81</v>
      </c>
      <c r="N76">
        <v>94080.986696673092</v>
      </c>
      <c r="O76">
        <v>0</v>
      </c>
      <c r="P76">
        <v>11.194772994129153</v>
      </c>
      <c r="Q76">
        <v>6.1690684931506805</v>
      </c>
      <c r="R76">
        <v>-2.2760998043052827</v>
      </c>
      <c r="S76">
        <v>0.55106686811656747</v>
      </c>
      <c r="T76">
        <v>0</v>
      </c>
      <c r="U76">
        <v>0</v>
      </c>
      <c r="V76">
        <v>5.9581919558703893</v>
      </c>
      <c r="W76">
        <v>20.978111545988252</v>
      </c>
      <c r="X76">
        <v>5.3113465166340523E-2</v>
      </c>
      <c r="Y76">
        <v>2.1904383561643847E-4</v>
      </c>
      <c r="Z76">
        <v>1.8661095890410977E-4</v>
      </c>
      <c r="AA76">
        <v>7.7323091976516699E-5</v>
      </c>
      <c r="AB76">
        <v>2727.1891103725002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22.360945641502774</v>
      </c>
      <c r="AI76">
        <v>18.858078014002672</v>
      </c>
      <c r="AJ76">
        <v>84.334885994272781</v>
      </c>
      <c r="AK76">
        <v>95.816876585129847</v>
      </c>
      <c r="AL76">
        <v>4.1831234148701526</v>
      </c>
      <c r="AM76">
        <v>96.872414907452054</v>
      </c>
      <c r="AN76">
        <v>1.8265398964225889E-2</v>
      </c>
      <c r="AO76">
        <v>1.0601772943861207</v>
      </c>
      <c r="AP76">
        <v>10.460227632346696</v>
      </c>
      <c r="AQ76">
        <v>1.1205134143011526</v>
      </c>
      <c r="AR76">
        <v>1.8272590687035682E-5</v>
      </c>
      <c r="AS76">
        <v>48877.956560899671</v>
      </c>
      <c r="AT76">
        <v>1.1867038868430484</v>
      </c>
      <c r="AU76">
        <v>1.2928648254966226</v>
      </c>
      <c r="AV76">
        <v>47.119099999999996</v>
      </c>
      <c r="AW76">
        <v>55.916419114546279</v>
      </c>
      <c r="AX76">
        <v>3.7040787450767341</v>
      </c>
      <c r="AY76" s="5">
        <f t="shared" si="14"/>
        <v>0.46155941504781556</v>
      </c>
      <c r="AZ76" s="5">
        <f t="shared" si="15"/>
        <v>0.50224093041111595</v>
      </c>
      <c r="BF76" s="5">
        <v>2</v>
      </c>
    </row>
    <row r="77" spans="1:58" x14ac:dyDescent="0.3">
      <c r="A77" t="s">
        <v>187</v>
      </c>
      <c r="B77" s="9">
        <v>39660</v>
      </c>
      <c r="C77" t="s">
        <v>26</v>
      </c>
      <c r="D77">
        <v>10</v>
      </c>
      <c r="E77">
        <v>3</v>
      </c>
      <c r="F77">
        <v>24</v>
      </c>
      <c r="G77" t="s">
        <v>66</v>
      </c>
      <c r="H77">
        <v>9.1999999999999993</v>
      </c>
      <c r="I77">
        <v>6</v>
      </c>
      <c r="J77" t="s">
        <v>188</v>
      </c>
      <c r="K77">
        <v>100.19999999999928</v>
      </c>
      <c r="L77">
        <v>23.961818003913905</v>
      </c>
      <c r="M77">
        <v>80.500978473581213</v>
      </c>
      <c r="N77">
        <v>94111.196197651516</v>
      </c>
      <c r="O77">
        <v>0</v>
      </c>
      <c r="P77">
        <v>10.27957338551859</v>
      </c>
      <c r="Q77">
        <v>9.8678825831702532</v>
      </c>
      <c r="R77">
        <v>8.7928688845401197</v>
      </c>
      <c r="S77">
        <v>0.95995059455207454</v>
      </c>
      <c r="T77">
        <v>0</v>
      </c>
      <c r="U77">
        <v>0</v>
      </c>
      <c r="V77">
        <v>5.9581919558703893</v>
      </c>
      <c r="W77">
        <v>20.995710371819907</v>
      </c>
      <c r="X77">
        <v>4.9796322700587085E-2</v>
      </c>
      <c r="Y77">
        <v>2.7135401174168316E-4</v>
      </c>
      <c r="Z77">
        <v>1.8649452054794551E-4</v>
      </c>
      <c r="AA77">
        <v>9.1332093933463857E-5</v>
      </c>
      <c r="AB77">
        <v>2884.1477291178253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21.556461847554139</v>
      </c>
      <c r="AI77">
        <v>17.655961089476644</v>
      </c>
      <c r="AJ77">
        <v>81.905654157618372</v>
      </c>
      <c r="AK77">
        <v>94.237974501048527</v>
      </c>
      <c r="AL77">
        <v>5.7620254989514734</v>
      </c>
      <c r="AM77">
        <v>95.912478519366715</v>
      </c>
      <c r="AN77">
        <v>1.0159665970267427E-2</v>
      </c>
      <c r="AO77">
        <v>1.6831419365320091</v>
      </c>
      <c r="AP77">
        <v>10.509283438742258</v>
      </c>
      <c r="AQ77">
        <v>1.1156411391925447</v>
      </c>
      <c r="AR77">
        <v>1.8307027158946586E-5</v>
      </c>
      <c r="AS77">
        <v>48801.679817130127</v>
      </c>
      <c r="AT77">
        <v>1.1867038868430484</v>
      </c>
      <c r="AU77">
        <v>1.1871700174910123</v>
      </c>
      <c r="AV77">
        <v>47.119099999999996</v>
      </c>
      <c r="AW77">
        <v>55.916419114546279</v>
      </c>
      <c r="AX77">
        <v>3.8232092412120089</v>
      </c>
      <c r="AY77" s="5">
        <f t="shared" si="14"/>
        <v>0.59891811859090538</v>
      </c>
      <c r="AZ77" s="5">
        <f t="shared" si="15"/>
        <v>0.65170633143732903</v>
      </c>
      <c r="BF77" s="5">
        <v>2</v>
      </c>
    </row>
    <row r="78" spans="1:58" x14ac:dyDescent="0.3">
      <c r="A78" t="s">
        <v>189</v>
      </c>
      <c r="B78" s="9">
        <v>39660</v>
      </c>
      <c r="C78" t="s">
        <v>26</v>
      </c>
      <c r="D78">
        <v>10</v>
      </c>
      <c r="E78">
        <v>3</v>
      </c>
      <c r="F78">
        <v>24</v>
      </c>
      <c r="G78" t="s">
        <v>66</v>
      </c>
      <c r="H78">
        <v>3.3</v>
      </c>
      <c r="I78">
        <v>6</v>
      </c>
      <c r="J78" t="s">
        <v>190</v>
      </c>
      <c r="K78">
        <v>100.19999999999925</v>
      </c>
      <c r="L78">
        <v>24.749965317919102</v>
      </c>
      <c r="M78">
        <v>76</v>
      </c>
      <c r="N78">
        <v>34577.647527938352</v>
      </c>
      <c r="O78">
        <v>0</v>
      </c>
      <c r="P78">
        <v>10.465321772639697</v>
      </c>
      <c r="Q78">
        <v>10.227583815028918</v>
      </c>
      <c r="R78">
        <v>11.676599229287111</v>
      </c>
      <c r="S78">
        <v>0.97728326345088445</v>
      </c>
      <c r="T78">
        <v>0</v>
      </c>
      <c r="U78">
        <v>0</v>
      </c>
      <c r="V78">
        <v>5.9581919558703893</v>
      </c>
      <c r="W78">
        <v>20.947884393063585</v>
      </c>
      <c r="X78">
        <v>8.9996351059730251E-2</v>
      </c>
      <c r="Y78">
        <v>2.3168766859344873E-4</v>
      </c>
      <c r="Z78">
        <v>1.8639865125240869E-4</v>
      </c>
      <c r="AA78">
        <v>2.2356840077071293E-5</v>
      </c>
      <c r="AB78">
        <v>885.4382680202001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13.611400701959484</v>
      </c>
      <c r="AI78">
        <v>11.575958219682457</v>
      </c>
      <c r="AJ78">
        <v>85.046046862877191</v>
      </c>
      <c r="AK78">
        <v>99.310646045368358</v>
      </c>
      <c r="AL78">
        <v>0.68935395463164184</v>
      </c>
      <c r="AM78">
        <v>99.673273351768074</v>
      </c>
      <c r="AN78">
        <v>1.2220046981165883E-2</v>
      </c>
      <c r="AO78">
        <v>0.36399528765721861</v>
      </c>
      <c r="AP78">
        <v>3.8694609483717048</v>
      </c>
      <c r="AQ78">
        <v>1.1132720535801117</v>
      </c>
      <c r="AR78">
        <v>1.8344904959451474E-5</v>
      </c>
      <c r="AS78">
        <v>17893.33448318073</v>
      </c>
      <c r="AT78">
        <v>1.1867038868430484</v>
      </c>
      <c r="AU78">
        <v>1.2086217750413932</v>
      </c>
      <c r="AV78">
        <v>47.119099999999996</v>
      </c>
      <c r="AW78">
        <v>55.916419114546279</v>
      </c>
      <c r="AX78">
        <v>1.3983155717426214</v>
      </c>
      <c r="AY78" s="5">
        <f t="shared" si="14"/>
        <v>0.6032089932735617</v>
      </c>
      <c r="AZ78" s="5">
        <f t="shared" si="15"/>
        <v>0.65637540073292888</v>
      </c>
      <c r="BF78" s="5">
        <v>0</v>
      </c>
    </row>
    <row r="80" spans="1:58" s="1" customFormat="1" ht="45" customHeight="1" x14ac:dyDescent="0.3">
      <c r="A80" s="1" t="s">
        <v>0</v>
      </c>
      <c r="B80" s="26" t="s">
        <v>1</v>
      </c>
      <c r="C80" s="1" t="s">
        <v>2</v>
      </c>
      <c r="D80" s="1" t="s">
        <v>3</v>
      </c>
      <c r="E80" s="1" t="s">
        <v>4</v>
      </c>
      <c r="F80" s="1" t="s">
        <v>5</v>
      </c>
      <c r="G80" s="1" t="s">
        <v>6</v>
      </c>
      <c r="I80" s="1" t="s">
        <v>8</v>
      </c>
      <c r="J80" s="1" t="s">
        <v>9</v>
      </c>
      <c r="K80" s="1" t="s">
        <v>10</v>
      </c>
      <c r="L80" s="1" t="s">
        <v>11</v>
      </c>
      <c r="M80" s="1" t="s">
        <v>12</v>
      </c>
      <c r="N80" s="1" t="s">
        <v>13</v>
      </c>
      <c r="O80" s="1" t="s">
        <v>14</v>
      </c>
      <c r="P80" s="1" t="s">
        <v>103</v>
      </c>
      <c r="Q80" s="1" t="s">
        <v>16</v>
      </c>
      <c r="R80" s="1" t="s">
        <v>17</v>
      </c>
      <c r="S80" s="1" t="s">
        <v>18</v>
      </c>
      <c r="T80" s="1" t="s">
        <v>19</v>
      </c>
      <c r="U80" s="1" t="s">
        <v>20</v>
      </c>
      <c r="V80" s="1" t="s">
        <v>21</v>
      </c>
      <c r="W80" s="1" t="s">
        <v>22</v>
      </c>
      <c r="X80" s="1" t="s">
        <v>20</v>
      </c>
      <c r="Y80" s="1" t="s">
        <v>23</v>
      </c>
      <c r="Z80" s="1" t="s">
        <v>24</v>
      </c>
      <c r="AA80" s="3" t="s">
        <v>25</v>
      </c>
      <c r="AB80" t="s">
        <v>26</v>
      </c>
      <c r="AC80" t="s">
        <v>15</v>
      </c>
      <c r="AD80" t="s">
        <v>27</v>
      </c>
      <c r="AE80" t="s">
        <v>28</v>
      </c>
      <c r="AF80" t="s">
        <v>29</v>
      </c>
      <c r="AG80" t="s">
        <v>30</v>
      </c>
      <c r="AH80" s="1" t="s">
        <v>31</v>
      </c>
      <c r="AI80" s="1" t="s">
        <v>32</v>
      </c>
      <c r="AJ80" s="1" t="s">
        <v>33</v>
      </c>
      <c r="AK80" s="1" t="s">
        <v>34</v>
      </c>
      <c r="AL80" s="1" t="s">
        <v>35</v>
      </c>
      <c r="AM80" s="1" t="s">
        <v>36</v>
      </c>
      <c r="AN80" s="1" t="s">
        <v>37</v>
      </c>
      <c r="AO80" s="1" t="s">
        <v>38</v>
      </c>
      <c r="AP80" s="1" t="s">
        <v>39</v>
      </c>
      <c r="AQ80" s="1" t="s">
        <v>40</v>
      </c>
      <c r="AR80" s="1" t="s">
        <v>41</v>
      </c>
      <c r="AS80" s="1" t="s">
        <v>42</v>
      </c>
      <c r="AT80" s="1" t="s">
        <v>40</v>
      </c>
      <c r="AU80" s="1" t="s">
        <v>43</v>
      </c>
      <c r="AV80" s="1" t="s">
        <v>44</v>
      </c>
      <c r="AW80" s="1" t="s">
        <v>45</v>
      </c>
      <c r="AX80" s="1" t="s">
        <v>46</v>
      </c>
      <c r="AY80" s="1" t="s">
        <v>45</v>
      </c>
      <c r="BA80" s="1" t="s">
        <v>47</v>
      </c>
      <c r="BC80" s="1" t="s">
        <v>191</v>
      </c>
      <c r="BD80" s="1" t="s">
        <v>192</v>
      </c>
    </row>
    <row r="81" spans="1:56" s="1" customFormat="1" ht="21" customHeight="1" x14ac:dyDescent="0.3">
      <c r="B81" s="26"/>
      <c r="E81" s="1" t="s">
        <v>52</v>
      </c>
      <c r="F81" s="1" t="s">
        <v>52</v>
      </c>
      <c r="I81" s="1" t="s">
        <v>54</v>
      </c>
      <c r="K81" s="1" t="s">
        <v>55</v>
      </c>
      <c r="L81" s="1" t="s">
        <v>56</v>
      </c>
      <c r="M81" s="1" t="s">
        <v>57</v>
      </c>
      <c r="N81" s="1" t="s">
        <v>58</v>
      </c>
      <c r="O81" s="1" t="s">
        <v>58</v>
      </c>
      <c r="P81" s="1" t="s">
        <v>58</v>
      </c>
      <c r="Q81" s="1" t="s">
        <v>58</v>
      </c>
      <c r="T81" s="1" t="s">
        <v>58</v>
      </c>
      <c r="U81" s="1" t="s">
        <v>58</v>
      </c>
      <c r="W81" s="1" t="s">
        <v>57</v>
      </c>
      <c r="X81" s="1" t="s">
        <v>57</v>
      </c>
      <c r="Y81" s="1" t="s">
        <v>57</v>
      </c>
      <c r="Z81" s="1" t="s">
        <v>57</v>
      </c>
      <c r="AA81" s="3" t="s">
        <v>57</v>
      </c>
      <c r="AB81" s="3" t="s">
        <v>59</v>
      </c>
      <c r="AC81" s="3" t="s">
        <v>59</v>
      </c>
      <c r="AD81" s="3" t="s">
        <v>59</v>
      </c>
      <c r="AE81" s="3" t="s">
        <v>59</v>
      </c>
      <c r="AF81" s="3" t="s">
        <v>59</v>
      </c>
      <c r="AG81"/>
      <c r="AH81" s="1" t="s">
        <v>58</v>
      </c>
      <c r="AI81" s="1" t="s">
        <v>58</v>
      </c>
      <c r="AJ81" s="1" t="s">
        <v>57</v>
      </c>
      <c r="AK81" s="1" t="s">
        <v>57</v>
      </c>
      <c r="AL81" s="1" t="s">
        <v>57</v>
      </c>
      <c r="AM81" s="1" t="s">
        <v>57</v>
      </c>
      <c r="AP81" s="1" t="s">
        <v>53</v>
      </c>
      <c r="AQ81" s="1" t="s">
        <v>60</v>
      </c>
      <c r="AR81" s="1" t="s">
        <v>61</v>
      </c>
      <c r="AT81" s="1" t="s">
        <v>60</v>
      </c>
      <c r="AU81" s="1" t="s">
        <v>53</v>
      </c>
      <c r="AV81" s="1" t="s">
        <v>62</v>
      </c>
      <c r="AW81" s="1" t="s">
        <v>63</v>
      </c>
      <c r="BA81" s="1" t="s">
        <v>64</v>
      </c>
    </row>
    <row r="82" spans="1:56" x14ac:dyDescent="0.3">
      <c r="A82" t="s">
        <v>193</v>
      </c>
      <c r="B82" s="9">
        <v>39461</v>
      </c>
      <c r="C82" t="s">
        <v>14</v>
      </c>
      <c r="D82">
        <v>0</v>
      </c>
      <c r="E82">
        <v>3</v>
      </c>
      <c r="F82">
        <v>0</v>
      </c>
      <c r="G82">
        <v>0</v>
      </c>
      <c r="I82">
        <v>6</v>
      </c>
      <c r="J82" t="s">
        <v>194</v>
      </c>
      <c r="K82">
        <v>101.2</v>
      </c>
      <c r="L82">
        <v>-2</v>
      </c>
      <c r="M82">
        <v>91</v>
      </c>
      <c r="N82">
        <v>24638.802212244889</v>
      </c>
      <c r="O82">
        <v>9.9003714285714199</v>
      </c>
      <c r="P82">
        <v>0</v>
      </c>
      <c r="Q82">
        <v>0</v>
      </c>
      <c r="R82">
        <v>2.2074408163265309</v>
      </c>
      <c r="S82">
        <v>0</v>
      </c>
      <c r="T82">
        <v>0</v>
      </c>
      <c r="U82">
        <v>27.181061224489795</v>
      </c>
      <c r="V82">
        <v>3.015584551002322</v>
      </c>
      <c r="W82">
        <v>20.812812244897955</v>
      </c>
      <c r="X82">
        <v>0.11363957102040811</v>
      </c>
      <c r="Y82">
        <v>2.8217020408163261E-4</v>
      </c>
      <c r="Z82">
        <v>6.4927551020408129E-4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18.772204309488718</v>
      </c>
      <c r="AI82">
        <v>11.452557643835641</v>
      </c>
      <c r="AJ82">
        <v>61.008059868849593</v>
      </c>
      <c r="AK82">
        <v>98.912036396422735</v>
      </c>
      <c r="AL82">
        <v>1.0879636035772648</v>
      </c>
      <c r="AM82">
        <v>99.248879465955909</v>
      </c>
      <c r="AN82">
        <v>1.3566567614646422E-2</v>
      </c>
      <c r="AO82">
        <v>0.30261519279504928</v>
      </c>
      <c r="AP82">
        <v>2.3839026743711176</v>
      </c>
      <c r="AQ82">
        <v>1.2876190774720397</v>
      </c>
      <c r="AR82">
        <v>1.7046524057301036E-5</v>
      </c>
      <c r="AS82">
        <v>13721.29365877459</v>
      </c>
      <c r="AT82">
        <v>1.3273576645842402</v>
      </c>
      <c r="AU82">
        <v>3.8286770610501022</v>
      </c>
      <c r="AV82">
        <v>13.337319545100456</v>
      </c>
      <c r="AW82">
        <v>17.703393323198284</v>
      </c>
      <c r="AX82">
        <v>0.90340006141820228</v>
      </c>
      <c r="AY82">
        <f t="shared" ref="AY82:AY97" si="16">AW82*26.8392</f>
        <v>475.14491407998344</v>
      </c>
      <c r="BA82" s="6">
        <f t="shared" ref="BA82:BA97" si="17">(N82*AB82/1000)/(AV82*O82)</f>
        <v>0</v>
      </c>
      <c r="BB82">
        <f t="shared" ref="BB82:BB97" si="18">AY82/1.82</f>
        <v>261.06863410988097</v>
      </c>
      <c r="BC82">
        <f t="shared" ref="BC82:BC97" si="19">1/((O82/U82)*(44/16)+1)</f>
        <v>0.49958681662488402</v>
      </c>
      <c r="BD82">
        <f t="shared" ref="BD82:BD97" si="20">BC82/0.812</f>
        <v>0.61525470027695073</v>
      </c>
    </row>
    <row r="83" spans="1:56" x14ac:dyDescent="0.3">
      <c r="A83" t="s">
        <v>195</v>
      </c>
      <c r="B83" s="9">
        <v>39461</v>
      </c>
      <c r="C83" t="s">
        <v>14</v>
      </c>
      <c r="D83">
        <v>0</v>
      </c>
      <c r="E83">
        <v>3</v>
      </c>
      <c r="F83">
        <v>0</v>
      </c>
      <c r="G83">
        <v>0</v>
      </c>
      <c r="I83">
        <v>6</v>
      </c>
      <c r="J83" t="s">
        <v>196</v>
      </c>
      <c r="K83">
        <v>101.2</v>
      </c>
      <c r="L83">
        <v>-2</v>
      </c>
      <c r="M83">
        <v>91</v>
      </c>
      <c r="N83">
        <v>24632.78169283277</v>
      </c>
      <c r="O83">
        <v>9.9358225255972741</v>
      </c>
      <c r="P83">
        <v>0</v>
      </c>
      <c r="Q83">
        <v>0</v>
      </c>
      <c r="R83">
        <v>1.6580546075085325</v>
      </c>
      <c r="S83">
        <v>0</v>
      </c>
      <c r="T83">
        <v>0</v>
      </c>
      <c r="U83">
        <v>38.947757679180917</v>
      </c>
      <c r="V83">
        <v>3.015584551002322</v>
      </c>
      <c r="W83">
        <v>20.783907849829365</v>
      </c>
      <c r="X83">
        <v>0.11946850955631411</v>
      </c>
      <c r="Y83">
        <v>3.503737201365189E-4</v>
      </c>
      <c r="Z83">
        <v>8.4879146757679185E-4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22.039334557263487</v>
      </c>
      <c r="AI83">
        <v>12.054864410960679</v>
      </c>
      <c r="AJ83">
        <v>54.697043504826539</v>
      </c>
      <c r="AK83">
        <v>98.610024193975605</v>
      </c>
      <c r="AL83">
        <v>1.3899758060243954</v>
      </c>
      <c r="AM83">
        <v>99.019440077790307</v>
      </c>
      <c r="AN83">
        <v>1.0353016997624547E-2</v>
      </c>
      <c r="AO83">
        <v>0.36748588812752342</v>
      </c>
      <c r="AP83">
        <v>2.3833161119889144</v>
      </c>
      <c r="AQ83">
        <v>1.2876212671853571</v>
      </c>
      <c r="AR83">
        <v>1.7046524057301036E-5</v>
      </c>
      <c r="AS83">
        <v>13717.940845024945</v>
      </c>
      <c r="AT83">
        <v>1.4265655772539936</v>
      </c>
      <c r="AU83">
        <v>4.6962527112641048</v>
      </c>
      <c r="AV83">
        <v>10.15346772836681</v>
      </c>
      <c r="AW83">
        <v>14.484587551047392</v>
      </c>
      <c r="AX83">
        <v>0.90210282798376262</v>
      </c>
      <c r="AY83">
        <f t="shared" si="16"/>
        <v>388.75474220007118</v>
      </c>
      <c r="BA83" s="6">
        <f t="shared" si="17"/>
        <v>0</v>
      </c>
      <c r="BB83">
        <f t="shared" si="18"/>
        <v>213.60150670333582</v>
      </c>
      <c r="BC83">
        <f t="shared" si="19"/>
        <v>0.58770199967225412</v>
      </c>
      <c r="BD83">
        <f t="shared" si="20"/>
        <v>0.72377093555696315</v>
      </c>
    </row>
    <row r="84" spans="1:56" x14ac:dyDescent="0.3">
      <c r="A84" t="s">
        <v>197</v>
      </c>
      <c r="B84" s="9">
        <v>39461</v>
      </c>
      <c r="C84" t="s">
        <v>14</v>
      </c>
      <c r="D84">
        <v>0</v>
      </c>
      <c r="E84">
        <v>3</v>
      </c>
      <c r="F84">
        <v>0</v>
      </c>
      <c r="G84">
        <v>0</v>
      </c>
      <c r="I84">
        <v>6</v>
      </c>
      <c r="J84" t="s">
        <v>198</v>
      </c>
      <c r="K84">
        <v>101.2</v>
      </c>
      <c r="L84">
        <v>-2</v>
      </c>
      <c r="M84">
        <v>91</v>
      </c>
      <c r="N84">
        <v>24641.083659574462</v>
      </c>
      <c r="O84">
        <v>10.270303191489358</v>
      </c>
      <c r="P84">
        <v>0</v>
      </c>
      <c r="Q84">
        <v>0</v>
      </c>
      <c r="R84">
        <v>1.6879468085106384</v>
      </c>
      <c r="S84">
        <v>0</v>
      </c>
      <c r="T84">
        <v>0</v>
      </c>
      <c r="U84">
        <v>51.965085106383007</v>
      </c>
      <c r="V84">
        <v>3.0155845510023216</v>
      </c>
      <c r="W84">
        <v>20.745159574468087</v>
      </c>
      <c r="X84">
        <v>0.18213469308510644</v>
      </c>
      <c r="Y84">
        <v>1.2470367021276598E-3</v>
      </c>
      <c r="Z84">
        <v>3.8621031914893638E-3</v>
      </c>
      <c r="AA84">
        <v>2.2530851063829791E-5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26.00176851729362</v>
      </c>
      <c r="AI84">
        <v>18.718507596616774</v>
      </c>
      <c r="AJ84">
        <v>71.989363277990918</v>
      </c>
      <c r="AK84">
        <v>96.356691579516067</v>
      </c>
      <c r="AL84">
        <v>3.6433084204839332</v>
      </c>
      <c r="AM84">
        <v>97.25230121499122</v>
      </c>
      <c r="AN84">
        <v>3.7247486891445326E-3</v>
      </c>
      <c r="AO84">
        <v>0.82740980397247188</v>
      </c>
      <c r="AP84">
        <v>2.3840976845094017</v>
      </c>
      <c r="AQ84">
        <v>1.2876329733679579</v>
      </c>
      <c r="AR84">
        <v>1.7046524057301036E-5</v>
      </c>
      <c r="AS84">
        <v>13722.564191672513</v>
      </c>
      <c r="AT84">
        <v>1.4935247895644159</v>
      </c>
      <c r="AU84">
        <v>5.7109079665725968</v>
      </c>
      <c r="AV84">
        <v>8.2436479047470108</v>
      </c>
      <c r="AW84">
        <v>12.312092502180418</v>
      </c>
      <c r="AX84">
        <v>0.89249668350328759</v>
      </c>
      <c r="AY84">
        <f t="shared" si="16"/>
        <v>330.4467130845207</v>
      </c>
      <c r="BA84" s="6">
        <f t="shared" si="17"/>
        <v>0</v>
      </c>
      <c r="BB84">
        <f t="shared" si="18"/>
        <v>181.56412806841797</v>
      </c>
      <c r="BC84">
        <f t="shared" si="19"/>
        <v>0.64787569472224904</v>
      </c>
      <c r="BD84">
        <f t="shared" si="20"/>
        <v>0.79787647133281892</v>
      </c>
    </row>
    <row r="85" spans="1:56" x14ac:dyDescent="0.3">
      <c r="A85" t="s">
        <v>199</v>
      </c>
      <c r="B85" s="9">
        <v>39461</v>
      </c>
      <c r="C85" t="s">
        <v>14</v>
      </c>
      <c r="D85">
        <v>0</v>
      </c>
      <c r="E85">
        <v>3</v>
      </c>
      <c r="F85">
        <v>0</v>
      </c>
      <c r="G85">
        <v>0</v>
      </c>
      <c r="I85">
        <v>6</v>
      </c>
      <c r="J85" t="s">
        <v>200</v>
      </c>
      <c r="K85">
        <v>101.2</v>
      </c>
      <c r="L85">
        <v>-2</v>
      </c>
      <c r="M85">
        <v>91</v>
      </c>
      <c r="N85">
        <v>24636.948529999998</v>
      </c>
      <c r="O85">
        <v>10.317379999999998</v>
      </c>
      <c r="P85">
        <v>0</v>
      </c>
      <c r="Q85">
        <v>0</v>
      </c>
      <c r="R85">
        <v>1.5626900000000008</v>
      </c>
      <c r="S85">
        <v>0</v>
      </c>
      <c r="T85">
        <v>0</v>
      </c>
      <c r="U85">
        <v>55.509660000000004</v>
      </c>
      <c r="V85">
        <v>3.015584551002322</v>
      </c>
      <c r="W85">
        <v>20.744179999999997</v>
      </c>
      <c r="X85">
        <v>0.18803734450000004</v>
      </c>
      <c r="Y85">
        <v>1.3749715000000002E-3</v>
      </c>
      <c r="Z85">
        <v>2.0914909999999991E-3</v>
      </c>
      <c r="AA85">
        <v>3.7929999999999936E-6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27.153112283392588</v>
      </c>
      <c r="AI85">
        <v>19.139414381512061</v>
      </c>
      <c r="AJ85">
        <v>70.487000465203124</v>
      </c>
      <c r="AK85">
        <v>97.636592857189783</v>
      </c>
      <c r="AL85">
        <v>2.3634071428102175</v>
      </c>
      <c r="AM85">
        <v>98.594433742081989</v>
      </c>
      <c r="AN85">
        <v>3.4331866704019848E-3</v>
      </c>
      <c r="AO85">
        <v>0.89963997492508452</v>
      </c>
      <c r="AP85">
        <v>2.3836780662416235</v>
      </c>
      <c r="AQ85">
        <v>1.2876435244484525</v>
      </c>
      <c r="AR85">
        <v>1.7046524057301036E-5</v>
      </c>
      <c r="AS85">
        <v>13720.261347292355</v>
      </c>
      <c r="AT85">
        <v>1.5088797424171421</v>
      </c>
      <c r="AU85">
        <v>5.9790184323307152</v>
      </c>
      <c r="AV85">
        <v>7.8295837261465797</v>
      </c>
      <c r="AW85">
        <v>11.813900275941499</v>
      </c>
      <c r="AX85">
        <v>0.89098275353142542</v>
      </c>
      <c r="AY85">
        <f t="shared" si="16"/>
        <v>317.07563228604909</v>
      </c>
      <c r="BA85" s="6">
        <f t="shared" si="17"/>
        <v>0</v>
      </c>
      <c r="BB85">
        <f t="shared" si="18"/>
        <v>174.21738037695005</v>
      </c>
      <c r="BC85">
        <f t="shared" si="19"/>
        <v>0.66175530985591691</v>
      </c>
      <c r="BD85">
        <f t="shared" si="20"/>
        <v>0.81496959341861686</v>
      </c>
    </row>
    <row r="86" spans="1:56" x14ac:dyDescent="0.3">
      <c r="A86" t="s">
        <v>201</v>
      </c>
      <c r="B86" s="9">
        <v>39475</v>
      </c>
      <c r="C86" t="s">
        <v>14</v>
      </c>
      <c r="D86">
        <v>0</v>
      </c>
      <c r="E86">
        <v>3</v>
      </c>
      <c r="F86">
        <v>0</v>
      </c>
      <c r="G86">
        <v>0</v>
      </c>
      <c r="I86">
        <v>6</v>
      </c>
      <c r="J86" t="s">
        <v>202</v>
      </c>
      <c r="K86">
        <v>102.3</v>
      </c>
      <c r="L86">
        <v>0</v>
      </c>
      <c r="M86">
        <v>88</v>
      </c>
      <c r="N86">
        <v>24633.235191637625</v>
      </c>
      <c r="O86">
        <v>10.399881533101039</v>
      </c>
      <c r="P86">
        <v>0</v>
      </c>
      <c r="Q86">
        <v>0</v>
      </c>
      <c r="R86">
        <v>2.3447108013937266</v>
      </c>
      <c r="S86">
        <v>0</v>
      </c>
      <c r="T86">
        <v>0</v>
      </c>
      <c r="U86">
        <v>25.409418118466895</v>
      </c>
      <c r="V86">
        <v>3.0155845510023216</v>
      </c>
      <c r="W86">
        <v>20.874414634146333</v>
      </c>
      <c r="X86">
        <v>0.1079445825783972</v>
      </c>
      <c r="Y86">
        <v>2.7845749128919863E-4</v>
      </c>
      <c r="Z86">
        <v>7.6046724738675986E-4</v>
      </c>
      <c r="AA86">
        <v>0</v>
      </c>
      <c r="AB86">
        <v>99.986908616800008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18.593763711853839</v>
      </c>
      <c r="AI86">
        <v>10.861569086041241</v>
      </c>
      <c r="AJ86">
        <v>58.415118393253572</v>
      </c>
      <c r="AK86">
        <v>98.702077316581153</v>
      </c>
      <c r="AL86">
        <v>1.2979226834188466</v>
      </c>
      <c r="AM86">
        <v>99.046410243802256</v>
      </c>
      <c r="AN86">
        <v>1.6156621470369337E-2</v>
      </c>
      <c r="AO86">
        <v>0.30772718118557379</v>
      </c>
      <c r="AP86">
        <v>2.3774746189454556</v>
      </c>
      <c r="AQ86">
        <v>1.2908087370060854</v>
      </c>
      <c r="AR86">
        <v>1.7144543229350971E-5</v>
      </c>
      <c r="AS86">
        <v>13639.763430542102</v>
      </c>
      <c r="AT86">
        <v>1.2942639521522388</v>
      </c>
      <c r="AU86">
        <v>3.7918676040920385</v>
      </c>
      <c r="AV86">
        <v>14.507952937213179</v>
      </c>
      <c r="AW86">
        <v>18.777120506156212</v>
      </c>
      <c r="AX86">
        <v>0.88703348409330662</v>
      </c>
      <c r="AY86">
        <f t="shared" si="16"/>
        <v>503.96289268882782</v>
      </c>
      <c r="BA86" s="6">
        <f t="shared" si="17"/>
        <v>16.324130734365763</v>
      </c>
      <c r="BB86">
        <f t="shared" si="18"/>
        <v>276.90268829056475</v>
      </c>
      <c r="BC86">
        <f t="shared" si="19"/>
        <v>0.47046556459602451</v>
      </c>
      <c r="BD86">
        <f t="shared" si="20"/>
        <v>0.57939108940397099</v>
      </c>
    </row>
    <row r="87" spans="1:56" x14ac:dyDescent="0.3">
      <c r="A87" t="s">
        <v>203</v>
      </c>
      <c r="B87" s="9">
        <v>39475</v>
      </c>
      <c r="C87" t="s">
        <v>14</v>
      </c>
      <c r="D87">
        <v>0</v>
      </c>
      <c r="E87">
        <v>3</v>
      </c>
      <c r="F87">
        <v>0</v>
      </c>
      <c r="G87">
        <v>0</v>
      </c>
      <c r="I87">
        <v>6</v>
      </c>
      <c r="J87" t="s">
        <v>204</v>
      </c>
      <c r="K87">
        <v>102.3</v>
      </c>
      <c r="L87">
        <v>0</v>
      </c>
      <c r="M87">
        <v>88</v>
      </c>
      <c r="N87">
        <v>24638.065538011688</v>
      </c>
      <c r="O87">
        <v>10.273385964912281</v>
      </c>
      <c r="P87">
        <v>-0.11332748538011701</v>
      </c>
      <c r="Q87">
        <v>0</v>
      </c>
      <c r="R87">
        <v>1.9055730994152051</v>
      </c>
      <c r="S87">
        <v>0</v>
      </c>
      <c r="T87">
        <v>0</v>
      </c>
      <c r="U87">
        <v>41.258766081871343</v>
      </c>
      <c r="V87">
        <v>3.00316514902247</v>
      </c>
      <c r="W87">
        <v>20.852122807017551</v>
      </c>
      <c r="X87">
        <v>0.13330736783625741</v>
      </c>
      <c r="Y87">
        <v>4.7034210526315773E-4</v>
      </c>
      <c r="Z87">
        <v>1.5758532163742691E-3</v>
      </c>
      <c r="AA87">
        <v>8.6315789473684211E-7</v>
      </c>
      <c r="AB87">
        <v>163.03711681305003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22.675976430339279</v>
      </c>
      <c r="AI87">
        <v>13.49171715655347</v>
      </c>
      <c r="AJ87">
        <v>59.497844328777184</v>
      </c>
      <c r="AK87">
        <v>97.923970873330674</v>
      </c>
      <c r="AL87">
        <v>2.0760291266693258</v>
      </c>
      <c r="AM87">
        <v>98.387975990824174</v>
      </c>
      <c r="AN87">
        <v>9.7879984232436944E-3</v>
      </c>
      <c r="AO87">
        <v>0.42330302824551891</v>
      </c>
      <c r="AP87">
        <v>2.3779486296521215</v>
      </c>
      <c r="AQ87">
        <v>1.2908044974201871</v>
      </c>
      <c r="AR87">
        <v>1.7144543229350971E-5</v>
      </c>
      <c r="AS87">
        <v>13642.4380602169</v>
      </c>
      <c r="AT87">
        <v>1.4337693520419414</v>
      </c>
      <c r="AU87">
        <v>4.9149945992404227</v>
      </c>
      <c r="AV87">
        <v>9.8769417930789452</v>
      </c>
      <c r="AW87">
        <v>14.161256434818771</v>
      </c>
      <c r="AX87">
        <v>0.89394725110184636</v>
      </c>
      <c r="AY87">
        <f t="shared" si="16"/>
        <v>380.07679370538796</v>
      </c>
      <c r="BA87" s="6">
        <f t="shared" si="17"/>
        <v>39.587401309931067</v>
      </c>
      <c r="BB87">
        <f t="shared" si="18"/>
        <v>208.83340313482853</v>
      </c>
      <c r="BC87">
        <f t="shared" si="19"/>
        <v>0.59356097409130482</v>
      </c>
      <c r="BD87">
        <f t="shared" si="20"/>
        <v>0.73098642129471036</v>
      </c>
    </row>
    <row r="88" spans="1:56" x14ac:dyDescent="0.3">
      <c r="A88" t="s">
        <v>205</v>
      </c>
      <c r="B88" s="9">
        <v>39475</v>
      </c>
      <c r="C88" t="s">
        <v>14</v>
      </c>
      <c r="D88">
        <v>0</v>
      </c>
      <c r="E88">
        <v>3</v>
      </c>
      <c r="F88">
        <v>0</v>
      </c>
      <c r="G88">
        <v>0</v>
      </c>
      <c r="I88">
        <v>6</v>
      </c>
      <c r="J88" t="s">
        <v>206</v>
      </c>
      <c r="K88">
        <v>102.3</v>
      </c>
      <c r="L88">
        <v>0</v>
      </c>
      <c r="M88">
        <v>88</v>
      </c>
      <c r="N88">
        <v>24625.92489285714</v>
      </c>
      <c r="O88">
        <v>9.8599047619047617</v>
      </c>
      <c r="P88">
        <v>0</v>
      </c>
      <c r="Q88">
        <v>0</v>
      </c>
      <c r="R88">
        <v>1.7874226190476186</v>
      </c>
      <c r="S88">
        <v>0</v>
      </c>
      <c r="T88">
        <v>0</v>
      </c>
      <c r="U88">
        <v>59.940184523809528</v>
      </c>
      <c r="V88">
        <v>3.0155845510023216</v>
      </c>
      <c r="W88">
        <v>20.850886904761904</v>
      </c>
      <c r="X88">
        <v>0.18330622619047626</v>
      </c>
      <c r="Y88">
        <v>1.4802517857142863E-3</v>
      </c>
      <c r="Z88">
        <v>1.3476805952380955E-2</v>
      </c>
      <c r="AA88">
        <v>1.2489821428571428E-4</v>
      </c>
      <c r="AB88">
        <v>503.53332499999999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27.645368618113988</v>
      </c>
      <c r="AI88">
        <v>19.778075767152316</v>
      </c>
      <c r="AJ88">
        <v>71.542094592268128</v>
      </c>
      <c r="AK88">
        <v>89.972740519831333</v>
      </c>
      <c r="AL88">
        <v>10.027259480168667</v>
      </c>
      <c r="AM88">
        <v>91.010152078228032</v>
      </c>
      <c r="AN88">
        <v>3.6035074655649322E-3</v>
      </c>
      <c r="AO88">
        <v>0.90040868121736739</v>
      </c>
      <c r="AP88">
        <v>2.37676674667892</v>
      </c>
      <c r="AQ88">
        <v>1.2908099966569258</v>
      </c>
      <c r="AR88">
        <v>1.7144543229350971E-5</v>
      </c>
      <c r="AS88">
        <v>13635.715616879112</v>
      </c>
      <c r="AT88">
        <v>1.5384093715509608</v>
      </c>
      <c r="AU88">
        <v>6.2181938174086131</v>
      </c>
      <c r="AV88">
        <v>7.0565157477643421</v>
      </c>
      <c r="AW88">
        <v>10.8558099568576</v>
      </c>
      <c r="AX88">
        <v>0.90267078367242981</v>
      </c>
      <c r="AY88">
        <f t="shared" si="16"/>
        <v>291.36125459409254</v>
      </c>
      <c r="BA88" s="6">
        <f t="shared" si="17"/>
        <v>178.22053124991041</v>
      </c>
      <c r="BB88">
        <f t="shared" si="18"/>
        <v>160.08860142532558</v>
      </c>
      <c r="BC88">
        <f t="shared" si="19"/>
        <v>0.68853297114636236</v>
      </c>
      <c r="BD88">
        <f t="shared" si="20"/>
        <v>0.84794700880093876</v>
      </c>
    </row>
    <row r="89" spans="1:56" x14ac:dyDescent="0.3">
      <c r="A89" t="s">
        <v>207</v>
      </c>
      <c r="B89" s="9">
        <v>39644</v>
      </c>
      <c r="C89" t="s">
        <v>208</v>
      </c>
      <c r="D89">
        <v>0</v>
      </c>
      <c r="E89">
        <v>3</v>
      </c>
      <c r="F89">
        <v>24</v>
      </c>
      <c r="G89" t="s">
        <v>66</v>
      </c>
      <c r="I89">
        <v>6</v>
      </c>
      <c r="J89" t="s">
        <v>209</v>
      </c>
      <c r="K89">
        <v>101.7</v>
      </c>
      <c r="L89">
        <v>20.876221719457011</v>
      </c>
      <c r="M89">
        <v>76.058823529411768</v>
      </c>
      <c r="N89">
        <v>34550.218122171944</v>
      </c>
      <c r="O89">
        <v>9.9899773755656103</v>
      </c>
      <c r="P89">
        <v>0</v>
      </c>
      <c r="Q89">
        <v>0</v>
      </c>
      <c r="R89">
        <v>5.7587420814479673</v>
      </c>
      <c r="S89">
        <v>0</v>
      </c>
      <c r="T89">
        <v>0</v>
      </c>
      <c r="U89">
        <v>27.968674208144801</v>
      </c>
      <c r="V89">
        <v>3.015584551002322</v>
      </c>
      <c r="W89">
        <v>20.801457013574648</v>
      </c>
      <c r="X89">
        <v>0.10555340045248868</v>
      </c>
      <c r="Y89">
        <v>3.4091402714932136E-4</v>
      </c>
      <c r="Z89">
        <v>7.0070904977375564E-4</v>
      </c>
      <c r="AA89">
        <v>1.3122171945701363E-8</v>
      </c>
      <c r="AB89">
        <v>116.53527193874999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19.387906744609442</v>
      </c>
      <c r="AI89">
        <v>13.975087907790437</v>
      </c>
      <c r="AJ89">
        <v>72.081468576673601</v>
      </c>
      <c r="AK89">
        <v>98.755245960714348</v>
      </c>
      <c r="AL89">
        <v>1.2447540392856524</v>
      </c>
      <c r="AM89">
        <v>99.224552162660487</v>
      </c>
      <c r="AN89">
        <v>1.3643323308611512E-2</v>
      </c>
      <c r="AO89">
        <v>0.43254437648945543</v>
      </c>
      <c r="AP89">
        <v>3.7167087189119288</v>
      </c>
      <c r="AQ89">
        <v>1.1581067668763103</v>
      </c>
      <c r="AR89">
        <v>1.8158522373776133E-5</v>
      </c>
      <c r="AS89">
        <v>18062.65519358201</v>
      </c>
      <c r="AT89">
        <v>1.3328980239405919</v>
      </c>
      <c r="AU89">
        <v>3.9029595081573571</v>
      </c>
      <c r="AV89">
        <v>13.147019327329497</v>
      </c>
      <c r="AW89">
        <v>17.523636082106258</v>
      </c>
      <c r="AX89">
        <v>1.3554999775989425</v>
      </c>
      <c r="AY89">
        <f t="shared" si="16"/>
        <v>470.32037353486629</v>
      </c>
      <c r="BA89" s="6">
        <f t="shared" si="17"/>
        <v>30.656063104980284</v>
      </c>
      <c r="BB89">
        <f t="shared" si="18"/>
        <v>258.41778765651992</v>
      </c>
      <c r="BC89">
        <f t="shared" si="19"/>
        <v>0.50447534697193996</v>
      </c>
      <c r="BD89">
        <f t="shared" si="20"/>
        <v>0.62127505784721671</v>
      </c>
    </row>
    <row r="90" spans="1:56" x14ac:dyDescent="0.3">
      <c r="A90" t="s">
        <v>210</v>
      </c>
      <c r="B90" s="9">
        <v>39644</v>
      </c>
      <c r="C90" t="s">
        <v>208</v>
      </c>
      <c r="D90">
        <v>0</v>
      </c>
      <c r="E90">
        <v>3</v>
      </c>
      <c r="F90">
        <v>24</v>
      </c>
      <c r="G90" t="s">
        <v>66</v>
      </c>
      <c r="I90">
        <v>6</v>
      </c>
      <c r="J90" t="s">
        <v>211</v>
      </c>
      <c r="K90">
        <v>101.7</v>
      </c>
      <c r="L90">
        <v>22.024375886524819</v>
      </c>
      <c r="M90">
        <v>71</v>
      </c>
      <c r="N90">
        <v>64302.781730496448</v>
      </c>
      <c r="O90">
        <v>9.8104397163120627</v>
      </c>
      <c r="P90">
        <v>0</v>
      </c>
      <c r="Q90">
        <v>0</v>
      </c>
      <c r="R90">
        <v>5.5853971631205699</v>
      </c>
      <c r="S90">
        <v>0</v>
      </c>
      <c r="T90">
        <v>0</v>
      </c>
      <c r="U90">
        <v>33.24399290780142</v>
      </c>
      <c r="V90">
        <v>3.0155845510023216</v>
      </c>
      <c r="W90">
        <v>20.871212765957463</v>
      </c>
      <c r="X90">
        <v>6.9366826241134744E-2</v>
      </c>
      <c r="Y90">
        <v>2.0022836879432632E-4</v>
      </c>
      <c r="Z90">
        <v>5.9970283687943275E-4</v>
      </c>
      <c r="AA90">
        <v>1.8439716312056752E-8</v>
      </c>
      <c r="AB90">
        <v>41.628438179999996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24.581285859424732</v>
      </c>
      <c r="AI90">
        <v>17.123249866919064</v>
      </c>
      <c r="AJ90">
        <v>69.659699516304286</v>
      </c>
      <c r="AK90">
        <v>98.20281174159831</v>
      </c>
      <c r="AL90">
        <v>1.7971882584016896</v>
      </c>
      <c r="AM90">
        <v>98.727475574698829</v>
      </c>
      <c r="AN90">
        <v>1.35953305208444E-2</v>
      </c>
      <c r="AO90">
        <v>0.47808950264397387</v>
      </c>
      <c r="AP90">
        <v>6.9449354206893474</v>
      </c>
      <c r="AQ90">
        <v>1.1535007503159393</v>
      </c>
      <c r="AR90">
        <v>1.8213821016432096E-5</v>
      </c>
      <c r="AS90">
        <v>33515.05989387061</v>
      </c>
      <c r="AT90">
        <v>1.3865557674884028</v>
      </c>
      <c r="AU90">
        <v>4.2555992342151931</v>
      </c>
      <c r="AV90">
        <v>11.382670811954195</v>
      </c>
      <c r="AW90">
        <v>15.782707863736992</v>
      </c>
      <c r="AX90">
        <v>2.5448233310723958</v>
      </c>
      <c r="AY90">
        <f t="shared" si="16"/>
        <v>423.59525289640987</v>
      </c>
      <c r="BA90" s="6">
        <f t="shared" si="17"/>
        <v>23.971059423536975</v>
      </c>
      <c r="BB90">
        <f t="shared" si="18"/>
        <v>232.74464444857685</v>
      </c>
      <c r="BC90">
        <f t="shared" si="19"/>
        <v>0.55201762347579608</v>
      </c>
      <c r="BD90">
        <f t="shared" si="20"/>
        <v>0.67982465945295079</v>
      </c>
    </row>
    <row r="91" spans="1:56" x14ac:dyDescent="0.3">
      <c r="A91" t="s">
        <v>212</v>
      </c>
      <c r="B91" s="9">
        <v>39644</v>
      </c>
      <c r="C91" t="s">
        <v>208</v>
      </c>
      <c r="D91">
        <v>0</v>
      </c>
      <c r="E91">
        <v>3</v>
      </c>
      <c r="F91">
        <v>24</v>
      </c>
      <c r="G91" t="s">
        <v>66</v>
      </c>
      <c r="I91">
        <v>6</v>
      </c>
      <c r="J91" t="s">
        <v>213</v>
      </c>
      <c r="K91">
        <v>101.7</v>
      </c>
      <c r="L91">
        <v>23.169199233716473</v>
      </c>
      <c r="M91">
        <v>71</v>
      </c>
      <c r="N91">
        <v>94097.668011494316</v>
      </c>
      <c r="O91">
        <v>9.5425708812260535</v>
      </c>
      <c r="P91">
        <v>0</v>
      </c>
      <c r="Q91">
        <v>0</v>
      </c>
      <c r="R91">
        <v>5.5435555555555558</v>
      </c>
      <c r="S91">
        <v>0</v>
      </c>
      <c r="T91">
        <v>0</v>
      </c>
      <c r="U91">
        <v>27.635088122605357</v>
      </c>
      <c r="V91">
        <v>3.015584551002322</v>
      </c>
      <c r="W91">
        <v>20.894919540229896</v>
      </c>
      <c r="X91">
        <v>5.9447535632183919E-2</v>
      </c>
      <c r="Y91">
        <v>1.9891302681992342E-4</v>
      </c>
      <c r="Z91">
        <v>6.6132452107279681E-4</v>
      </c>
      <c r="AA91">
        <v>1.4559386973180087E-8</v>
      </c>
      <c r="AB91">
        <v>33.747405119999996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26.693694712910926</v>
      </c>
      <c r="AI91">
        <v>21.391636859998378</v>
      </c>
      <c r="AJ91">
        <v>80.137414809242941</v>
      </c>
      <c r="AK91">
        <v>97.275949314213875</v>
      </c>
      <c r="AL91">
        <v>2.7240506857861249</v>
      </c>
      <c r="AM91">
        <v>97.990999955796454</v>
      </c>
      <c r="AN91">
        <v>1.6086192046147831E-2</v>
      </c>
      <c r="AO91">
        <v>0.65709886090763259</v>
      </c>
      <c r="AP91">
        <v>10.232424392726793</v>
      </c>
      <c r="AQ91">
        <v>1.1456623694702883</v>
      </c>
      <c r="AR91">
        <v>1.8268912183341694E-5</v>
      </c>
      <c r="AS91">
        <v>48896.466492654123</v>
      </c>
      <c r="AT91">
        <v>1.3424672760948844</v>
      </c>
      <c r="AU91">
        <v>3.7954084910153405</v>
      </c>
      <c r="AV91">
        <v>12.82203411270663</v>
      </c>
      <c r="AW91">
        <v>17.213161209280958</v>
      </c>
      <c r="AX91">
        <v>3.7756226758111273</v>
      </c>
      <c r="AY91">
        <f t="shared" si="16"/>
        <v>461.98747632813354</v>
      </c>
      <c r="BA91" s="6">
        <f t="shared" si="17"/>
        <v>25.953559132723992</v>
      </c>
      <c r="BB91">
        <f t="shared" si="18"/>
        <v>253.83927270776567</v>
      </c>
      <c r="BC91">
        <f t="shared" si="19"/>
        <v>0.51292772530842246</v>
      </c>
      <c r="BD91">
        <f t="shared" si="20"/>
        <v>0.63168439077391925</v>
      </c>
    </row>
    <row r="92" spans="1:56" x14ac:dyDescent="0.3">
      <c r="A92" t="s">
        <v>214</v>
      </c>
      <c r="B92" s="9">
        <v>39645</v>
      </c>
      <c r="C92" t="s">
        <v>208</v>
      </c>
      <c r="D92">
        <v>0</v>
      </c>
      <c r="E92">
        <v>3</v>
      </c>
      <c r="F92">
        <v>24</v>
      </c>
      <c r="G92" t="s">
        <v>66</v>
      </c>
      <c r="I92">
        <v>6</v>
      </c>
      <c r="J92" t="s">
        <v>215</v>
      </c>
      <c r="K92">
        <v>101.8</v>
      </c>
      <c r="L92">
        <v>24.86043542435424</v>
      </c>
      <c r="M92">
        <v>69</v>
      </c>
      <c r="N92">
        <v>34567.843959409598</v>
      </c>
      <c r="O92">
        <v>28.873099630996311</v>
      </c>
      <c r="P92">
        <v>0</v>
      </c>
      <c r="Q92">
        <v>0</v>
      </c>
      <c r="R92">
        <v>3.975642066420662</v>
      </c>
      <c r="S92">
        <v>0</v>
      </c>
      <c r="T92">
        <v>0</v>
      </c>
      <c r="U92">
        <v>83.075162361623612</v>
      </c>
      <c r="V92">
        <v>3.0155845510023225</v>
      </c>
      <c r="W92">
        <v>20.612221402214008</v>
      </c>
      <c r="X92">
        <v>0.3557986597785977</v>
      </c>
      <c r="Y92">
        <v>1.9353874538745373E-3</v>
      </c>
      <c r="Z92">
        <v>4.053593726937272E-3</v>
      </c>
      <c r="AA92">
        <v>4.3853136531365324E-5</v>
      </c>
      <c r="AB92">
        <v>559.04380600319996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48.161074289217723</v>
      </c>
      <c r="AI92">
        <v>46.775653691026612</v>
      </c>
      <c r="AJ92">
        <v>97.123360268354148</v>
      </c>
      <c r="AK92">
        <v>98.177106512140199</v>
      </c>
      <c r="AL92">
        <v>1.8228934878598011</v>
      </c>
      <c r="AM92">
        <v>98.784812764821211</v>
      </c>
      <c r="AN92">
        <v>4.6578018646633718E-3</v>
      </c>
      <c r="AO92">
        <v>0.58353761124890469</v>
      </c>
      <c r="AP92">
        <v>3.7890183431314153</v>
      </c>
      <c r="AQ92">
        <v>1.136584992513282</v>
      </c>
      <c r="AR92">
        <v>1.835021231319347E-5</v>
      </c>
      <c r="AS92">
        <v>17883.087560425989</v>
      </c>
      <c r="AT92">
        <v>1.3406330470110872</v>
      </c>
      <c r="AU92">
        <v>11.444257686940601</v>
      </c>
      <c r="AV92">
        <v>12.883967692501866</v>
      </c>
      <c r="AW92">
        <v>17.272672865191183</v>
      </c>
      <c r="AX92">
        <v>0.96407132851616006</v>
      </c>
      <c r="AY92">
        <f t="shared" si="16"/>
        <v>463.58472156343925</v>
      </c>
      <c r="BA92" s="6">
        <f t="shared" si="17"/>
        <v>51.948749326813378</v>
      </c>
      <c r="BB92">
        <f t="shared" si="18"/>
        <v>254.71687997991165</v>
      </c>
      <c r="BC92">
        <f t="shared" si="19"/>
        <v>0.51130669810448404</v>
      </c>
      <c r="BD92">
        <f t="shared" si="20"/>
        <v>0.62968805185281285</v>
      </c>
    </row>
    <row r="93" spans="1:56" x14ac:dyDescent="0.3">
      <c r="A93" t="s">
        <v>216</v>
      </c>
      <c r="B93" s="9">
        <v>39645</v>
      </c>
      <c r="C93" t="s">
        <v>208</v>
      </c>
      <c r="D93">
        <v>0</v>
      </c>
      <c r="E93">
        <v>3</v>
      </c>
      <c r="F93">
        <v>24</v>
      </c>
      <c r="G93" t="s">
        <v>66</v>
      </c>
      <c r="I93">
        <v>6</v>
      </c>
      <c r="J93" t="s">
        <v>217</v>
      </c>
      <c r="K93">
        <v>101.8</v>
      </c>
      <c r="L93">
        <v>24.472562326869777</v>
      </c>
      <c r="M93">
        <v>69</v>
      </c>
      <c r="N93">
        <v>64322.152637119107</v>
      </c>
      <c r="O93">
        <v>28.791797783933507</v>
      </c>
      <c r="P93">
        <v>-0.10298891966759008</v>
      </c>
      <c r="Q93">
        <v>0</v>
      </c>
      <c r="R93">
        <v>3.65806925207756</v>
      </c>
      <c r="S93">
        <v>0</v>
      </c>
      <c r="T93">
        <v>0</v>
      </c>
      <c r="U93">
        <v>85.065116343490246</v>
      </c>
      <c r="V93">
        <v>3.0115805704160405</v>
      </c>
      <c r="W93">
        <v>20.824252077562349</v>
      </c>
      <c r="X93">
        <v>0.1836595573407204</v>
      </c>
      <c r="Y93">
        <v>1.2778260387811633E-3</v>
      </c>
      <c r="Z93">
        <v>3.0877357340720209E-3</v>
      </c>
      <c r="AA93">
        <v>2.3298614958448709E-5</v>
      </c>
      <c r="AB93">
        <v>385.01902661245003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52.529886003466203</v>
      </c>
      <c r="AI93">
        <v>45.368114622665182</v>
      </c>
      <c r="AJ93">
        <v>86.366291789918506</v>
      </c>
      <c r="AK93">
        <v>97.191673011911661</v>
      </c>
      <c r="AL93">
        <v>2.8083269880883392</v>
      </c>
      <c r="AM93">
        <v>98.040654597526867</v>
      </c>
      <c r="AN93">
        <v>3.8885510766700163E-3</v>
      </c>
      <c r="AO93">
        <v>0.81651162680032274</v>
      </c>
      <c r="AP93">
        <v>7.0336128954587851</v>
      </c>
      <c r="AQ93">
        <v>1.1393008983856439</v>
      </c>
      <c r="AR93">
        <v>1.8331575683520112E-5</v>
      </c>
      <c r="AS93">
        <v>33309.804030635059</v>
      </c>
      <c r="AT93">
        <v>1.3482834131255257</v>
      </c>
      <c r="AU93">
        <v>11.562863343659108</v>
      </c>
      <c r="AV93">
        <v>12.601091870536411</v>
      </c>
      <c r="AW93">
        <v>16.989843156315146</v>
      </c>
      <c r="AX93">
        <v>1.7947497464222872</v>
      </c>
      <c r="AY93">
        <f t="shared" si="16"/>
        <v>455.99379844097348</v>
      </c>
      <c r="BA93" s="6">
        <f t="shared" si="17"/>
        <v>68.259924046019819</v>
      </c>
      <c r="BB93">
        <f t="shared" si="18"/>
        <v>250.54604309943596</v>
      </c>
      <c r="BC93">
        <f t="shared" si="19"/>
        <v>0.51792371121326919</v>
      </c>
      <c r="BD93">
        <f t="shared" si="20"/>
        <v>0.63783708277496198</v>
      </c>
    </row>
    <row r="94" spans="1:56" x14ac:dyDescent="0.3">
      <c r="A94" t="s">
        <v>218</v>
      </c>
      <c r="B94" s="9">
        <v>39645</v>
      </c>
      <c r="C94" t="s">
        <v>208</v>
      </c>
      <c r="D94">
        <v>0</v>
      </c>
      <c r="E94">
        <v>3</v>
      </c>
      <c r="F94">
        <v>24</v>
      </c>
      <c r="G94" t="s">
        <v>66</v>
      </c>
      <c r="I94">
        <v>6</v>
      </c>
      <c r="J94" t="s">
        <v>219</v>
      </c>
      <c r="K94">
        <v>101.8</v>
      </c>
      <c r="L94">
        <v>25.46421197007481</v>
      </c>
      <c r="M94">
        <v>62.109725685785534</v>
      </c>
      <c r="N94">
        <v>94089.640346633343</v>
      </c>
      <c r="O94">
        <v>29.190521197007453</v>
      </c>
      <c r="P94">
        <v>-0.10004488778054872</v>
      </c>
      <c r="Q94">
        <v>0</v>
      </c>
      <c r="R94">
        <v>4.5391122194513693</v>
      </c>
      <c r="S94">
        <v>0</v>
      </c>
      <c r="T94">
        <v>0</v>
      </c>
      <c r="U94">
        <v>83.256349127182091</v>
      </c>
      <c r="V94">
        <v>3.0117485999620861</v>
      </c>
      <c r="W94">
        <v>20.893962593516235</v>
      </c>
      <c r="X94">
        <v>0.13374000399002497</v>
      </c>
      <c r="Y94">
        <v>9.4616359102244483E-4</v>
      </c>
      <c r="Z94">
        <v>2.446555610972569E-3</v>
      </c>
      <c r="AA94">
        <v>6.1758104738154712E-6</v>
      </c>
      <c r="AB94">
        <v>279.04094200720004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56.363221777199207</v>
      </c>
      <c r="AI94">
        <v>48.641629577213578</v>
      </c>
      <c r="AJ94">
        <v>86.300300166465519</v>
      </c>
      <c r="AK94">
        <v>96.779684108312964</v>
      </c>
      <c r="AL94">
        <v>3.2203158916870365</v>
      </c>
      <c r="AM94">
        <v>97.703336057590647</v>
      </c>
      <c r="AN94">
        <v>4.2047642397309527E-3</v>
      </c>
      <c r="AO94">
        <v>0.89881138470511457</v>
      </c>
      <c r="AP94">
        <v>10.301882143111397</v>
      </c>
      <c r="AQ94">
        <v>1.1378409602667856</v>
      </c>
      <c r="AR94">
        <v>1.8379212124666439E-5</v>
      </c>
      <c r="AS94">
        <v>48598.875641467283</v>
      </c>
      <c r="AT94">
        <v>1.338308795152356</v>
      </c>
      <c r="AU94">
        <v>11.50494816625109</v>
      </c>
      <c r="AV94">
        <v>12.937440444405343</v>
      </c>
      <c r="AW94">
        <v>17.314290333507476</v>
      </c>
      <c r="AX94">
        <v>2.6154405724592729</v>
      </c>
      <c r="AY94">
        <f t="shared" si="16"/>
        <v>464.70170111907385</v>
      </c>
      <c r="BA94" s="6">
        <f t="shared" si="17"/>
        <v>69.521562583641483</v>
      </c>
      <c r="BB94">
        <f t="shared" si="18"/>
        <v>255.33060501048013</v>
      </c>
      <c r="BC94">
        <f t="shared" si="19"/>
        <v>0.50911884878841851</v>
      </c>
      <c r="BD94">
        <f t="shared" si="20"/>
        <v>0.62699365614337255</v>
      </c>
    </row>
    <row r="95" spans="1:56" x14ac:dyDescent="0.3">
      <c r="A95" t="s">
        <v>220</v>
      </c>
      <c r="B95" s="9">
        <v>39651</v>
      </c>
      <c r="C95" t="s">
        <v>208</v>
      </c>
      <c r="D95">
        <v>0</v>
      </c>
      <c r="E95">
        <v>3</v>
      </c>
      <c r="F95">
        <v>24</v>
      </c>
      <c r="G95" t="s">
        <v>66</v>
      </c>
      <c r="I95">
        <v>6</v>
      </c>
      <c r="J95" t="s">
        <v>209</v>
      </c>
      <c r="K95">
        <v>101.40000000000067</v>
      </c>
      <c r="L95">
        <v>19.504176638176627</v>
      </c>
      <c r="M95">
        <v>87.991452991452988</v>
      </c>
      <c r="N95">
        <v>34562.564279202263</v>
      </c>
      <c r="O95">
        <v>10.388643874643877</v>
      </c>
      <c r="P95">
        <v>-0.10450997150997149</v>
      </c>
      <c r="Q95">
        <v>0</v>
      </c>
      <c r="R95">
        <v>4.9510227920227896</v>
      </c>
      <c r="S95">
        <v>0</v>
      </c>
      <c r="T95">
        <v>0</v>
      </c>
      <c r="U95">
        <v>27.253082621082637</v>
      </c>
      <c r="V95">
        <v>3.0042670580957935</v>
      </c>
      <c r="W95">
        <v>20.784991452991452</v>
      </c>
      <c r="X95">
        <v>0.11313041965811976</v>
      </c>
      <c r="Y95">
        <v>2.4778774928774932E-4</v>
      </c>
      <c r="Z95">
        <v>5.1448803418803458E-4</v>
      </c>
      <c r="AA95">
        <v>1.5669515669515681E-8</v>
      </c>
      <c r="AB95">
        <v>48.829877055000011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19.652634386409865</v>
      </c>
      <c r="AI95">
        <v>14.846320440312285</v>
      </c>
      <c r="AJ95">
        <v>75.543665792606262</v>
      </c>
      <c r="AK95">
        <v>99.24209065962728</v>
      </c>
      <c r="AL95">
        <v>0.75790934037271995</v>
      </c>
      <c r="AM95">
        <v>99.534155474318709</v>
      </c>
      <c r="AN95">
        <v>1.2069948735293061E-2</v>
      </c>
      <c r="AO95">
        <v>0.27088892261303932</v>
      </c>
      <c r="AP95">
        <v>3.721458021750661</v>
      </c>
      <c r="AQ95">
        <v>1.1570421069670318</v>
      </c>
      <c r="AR95">
        <v>1.8092378160018445E-5</v>
      </c>
      <c r="AS95">
        <v>18135.168839623533</v>
      </c>
      <c r="AT95">
        <v>1.3148472844171259</v>
      </c>
      <c r="AU95">
        <v>3.9126134636417471</v>
      </c>
      <c r="AV95">
        <v>13.69397881881935</v>
      </c>
      <c r="AW95">
        <v>18.005490862790264</v>
      </c>
      <c r="AX95">
        <v>1.3434961345221907</v>
      </c>
      <c r="AY95">
        <f t="shared" si="16"/>
        <v>483.25297036460051</v>
      </c>
      <c r="BA95" s="6">
        <f t="shared" si="17"/>
        <v>11.863233445748097</v>
      </c>
      <c r="BB95">
        <f t="shared" si="18"/>
        <v>265.52361009043983</v>
      </c>
      <c r="BC95">
        <f t="shared" si="19"/>
        <v>0.48821529600894353</v>
      </c>
      <c r="BD95">
        <f t="shared" si="20"/>
        <v>0.60125036454303382</v>
      </c>
    </row>
    <row r="96" spans="1:56" x14ac:dyDescent="0.3">
      <c r="A96" t="s">
        <v>221</v>
      </c>
      <c r="B96" s="9">
        <v>39651</v>
      </c>
      <c r="C96" t="s">
        <v>208</v>
      </c>
      <c r="D96">
        <v>0</v>
      </c>
      <c r="E96">
        <v>3</v>
      </c>
      <c r="F96">
        <v>24</v>
      </c>
      <c r="G96" t="s">
        <v>66</v>
      </c>
      <c r="I96">
        <v>6</v>
      </c>
      <c r="J96" t="s">
        <v>222</v>
      </c>
      <c r="K96">
        <v>101.40000000000053</v>
      </c>
      <c r="L96">
        <v>20.111780730897014</v>
      </c>
      <c r="M96">
        <v>85</v>
      </c>
      <c r="N96">
        <v>64324.09283056479</v>
      </c>
      <c r="O96">
        <v>10.234046511627906</v>
      </c>
      <c r="P96">
        <v>-0.10153488372093032</v>
      </c>
      <c r="Q96">
        <v>0</v>
      </c>
      <c r="R96">
        <v>4.5805813953488341</v>
      </c>
      <c r="S96">
        <v>0</v>
      </c>
      <c r="T96">
        <v>0</v>
      </c>
      <c r="U96">
        <v>29.449561461794023</v>
      </c>
      <c r="V96">
        <v>3.0044243386333793</v>
      </c>
      <c r="W96">
        <v>20.8608870431894</v>
      </c>
      <c r="X96">
        <v>7.3442616943521596E-2</v>
      </c>
      <c r="Y96">
        <v>2.175694352159467E-4</v>
      </c>
      <c r="Z96">
        <v>5.6589833887043237E-4</v>
      </c>
      <c r="AA96">
        <v>1.5282392026578087E-8</v>
      </c>
      <c r="AB96">
        <v>40.830505694999999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24.182090425801924</v>
      </c>
      <c r="AI96">
        <v>18.007879762016668</v>
      </c>
      <c r="AJ96">
        <v>74.467837333047655</v>
      </c>
      <c r="AK96">
        <v>98.377856335972552</v>
      </c>
      <c r="AL96">
        <v>1.6221436640274476</v>
      </c>
      <c r="AM96">
        <v>98.892172730949468</v>
      </c>
      <c r="AN96">
        <v>1.2440691971212364E-2</v>
      </c>
      <c r="AO96">
        <v>0.47262409123573795</v>
      </c>
      <c r="AP96">
        <v>6.9414111828804144</v>
      </c>
      <c r="AQ96">
        <v>1.1544688815167974</v>
      </c>
      <c r="AR96">
        <v>1.8121678222380544E-5</v>
      </c>
      <c r="AS96">
        <v>33696.636960742369</v>
      </c>
      <c r="AT96">
        <v>1.341114316566665</v>
      </c>
      <c r="AU96">
        <v>4.0449478894002926</v>
      </c>
      <c r="AV96">
        <v>12.794964399471422</v>
      </c>
      <c r="AW96">
        <v>17.159509936091926</v>
      </c>
      <c r="AX96">
        <v>2.5165184755894305</v>
      </c>
      <c r="AY96">
        <f t="shared" si="16"/>
        <v>460.54751907675842</v>
      </c>
      <c r="BA96" s="6">
        <f t="shared" si="17"/>
        <v>20.057276455059593</v>
      </c>
      <c r="BB96">
        <f t="shared" si="18"/>
        <v>253.04808740481232</v>
      </c>
      <c r="BC96">
        <f t="shared" si="19"/>
        <v>0.51133756933007612</v>
      </c>
      <c r="BD96">
        <f t="shared" si="20"/>
        <v>0.62972607060354202</v>
      </c>
    </row>
    <row r="97" spans="1:57" x14ac:dyDescent="0.3">
      <c r="A97" t="s">
        <v>223</v>
      </c>
      <c r="B97" s="9">
        <v>39651</v>
      </c>
      <c r="C97" t="s">
        <v>208</v>
      </c>
      <c r="D97">
        <v>0</v>
      </c>
      <c r="E97">
        <v>3</v>
      </c>
      <c r="F97">
        <v>24</v>
      </c>
      <c r="G97" t="s">
        <v>66</v>
      </c>
      <c r="I97">
        <v>6</v>
      </c>
      <c r="J97" t="s">
        <v>224</v>
      </c>
      <c r="K97">
        <v>101.40000000000069</v>
      </c>
      <c r="L97">
        <v>21.131707988980708</v>
      </c>
      <c r="M97">
        <v>83.154269972451786</v>
      </c>
      <c r="N97">
        <v>94080.719170798882</v>
      </c>
      <c r="O97">
        <v>9.9473057851239659</v>
      </c>
      <c r="P97">
        <v>-9.9154269972451831E-2</v>
      </c>
      <c r="Q97">
        <v>0</v>
      </c>
      <c r="R97">
        <v>4.7199586776859519</v>
      </c>
      <c r="S97">
        <v>0</v>
      </c>
      <c r="T97">
        <v>0</v>
      </c>
      <c r="U97">
        <v>27.679903581267194</v>
      </c>
      <c r="V97">
        <v>3.0043714363881224</v>
      </c>
      <c r="W97">
        <v>20.88408264462813</v>
      </c>
      <c r="X97">
        <v>6.210469008264459E-2</v>
      </c>
      <c r="Y97">
        <v>2.155201101928376E-4</v>
      </c>
      <c r="Z97">
        <v>6.2699118457300253E-4</v>
      </c>
      <c r="AA97">
        <v>1.5151515151515162E-8</v>
      </c>
      <c r="AB97">
        <v>48.168126719999989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27.345773788773762</v>
      </c>
      <c r="AI97">
        <v>22.242694797105209</v>
      </c>
      <c r="AJ97">
        <v>81.338692292687966</v>
      </c>
      <c r="AK97">
        <v>97.504850155161222</v>
      </c>
      <c r="AL97">
        <v>2.4951498448387781</v>
      </c>
      <c r="AM97">
        <v>98.212543296288459</v>
      </c>
      <c r="AN97">
        <v>1.3160556395617357E-2</v>
      </c>
      <c r="AO97">
        <v>0.65335274984684122</v>
      </c>
      <c r="AP97">
        <v>10.206624873435979</v>
      </c>
      <c r="AQ97">
        <v>1.1483514085253694</v>
      </c>
      <c r="AR97">
        <v>1.8170831479251259E-5</v>
      </c>
      <c r="AS97">
        <v>49151.540214711342</v>
      </c>
      <c r="AT97">
        <v>1.3315991521036838</v>
      </c>
      <c r="AU97">
        <v>3.8624488476907977</v>
      </c>
      <c r="AV97">
        <v>13.116571907052977</v>
      </c>
      <c r="AW97">
        <v>17.466016029938743</v>
      </c>
      <c r="AX97">
        <v>3.7289432126243969</v>
      </c>
      <c r="AY97">
        <f t="shared" si="16"/>
        <v>468.77389743073195</v>
      </c>
      <c r="BA97" s="6">
        <f t="shared" si="17"/>
        <v>34.732382268713621</v>
      </c>
      <c r="BB97">
        <f t="shared" si="18"/>
        <v>257.56807551139116</v>
      </c>
      <c r="BC97">
        <f t="shared" si="19"/>
        <v>0.5029509648831999</v>
      </c>
      <c r="BD97">
        <f t="shared" si="20"/>
        <v>0.61939774000394077</v>
      </c>
    </row>
    <row r="99" spans="1:57" s="1" customFormat="1" ht="45" customHeight="1" x14ac:dyDescent="0.3">
      <c r="A99" s="1" t="s">
        <v>0</v>
      </c>
      <c r="B99" s="26" t="s">
        <v>1</v>
      </c>
      <c r="C99" s="1" t="s">
        <v>2</v>
      </c>
      <c r="D99" s="1" t="s">
        <v>3</v>
      </c>
      <c r="E99" s="1" t="s">
        <v>4</v>
      </c>
      <c r="F99" s="1" t="s">
        <v>5</v>
      </c>
      <c r="G99" s="1" t="s">
        <v>6</v>
      </c>
      <c r="I99" s="1" t="s">
        <v>8</v>
      </c>
      <c r="J99" s="1" t="s">
        <v>9</v>
      </c>
      <c r="K99" s="1" t="s">
        <v>10</v>
      </c>
      <c r="L99" s="1" t="s">
        <v>11</v>
      </c>
      <c r="M99" s="1" t="s">
        <v>12</v>
      </c>
      <c r="N99" s="1" t="s">
        <v>13</v>
      </c>
      <c r="O99" s="1" t="s">
        <v>14</v>
      </c>
      <c r="P99" s="1" t="s">
        <v>103</v>
      </c>
      <c r="Q99" s="1" t="s">
        <v>16</v>
      </c>
      <c r="R99" s="1" t="s">
        <v>17</v>
      </c>
      <c r="S99" s="1" t="s">
        <v>18</v>
      </c>
      <c r="T99" s="1" t="s">
        <v>19</v>
      </c>
      <c r="U99" s="1" t="s">
        <v>20</v>
      </c>
      <c r="V99" s="1" t="s">
        <v>21</v>
      </c>
      <c r="W99" s="1" t="s">
        <v>22</v>
      </c>
      <c r="X99" s="1" t="s">
        <v>20</v>
      </c>
      <c r="Y99" s="1" t="s">
        <v>23</v>
      </c>
      <c r="Z99" s="1" t="s">
        <v>24</v>
      </c>
      <c r="AA99" s="3" t="s">
        <v>25</v>
      </c>
      <c r="AB99" t="s">
        <v>26</v>
      </c>
      <c r="AC99" t="s">
        <v>15</v>
      </c>
      <c r="AD99" t="s">
        <v>27</v>
      </c>
      <c r="AE99" t="s">
        <v>28</v>
      </c>
      <c r="AF99" t="s">
        <v>29</v>
      </c>
      <c r="AG99" t="s">
        <v>30</v>
      </c>
      <c r="AH99" s="1" t="s">
        <v>31</v>
      </c>
      <c r="AI99" s="1" t="s">
        <v>32</v>
      </c>
      <c r="AJ99" s="1" t="s">
        <v>33</v>
      </c>
      <c r="AK99" s="1" t="s">
        <v>34</v>
      </c>
      <c r="AL99" s="1" t="s">
        <v>35</v>
      </c>
      <c r="AM99" s="1" t="s">
        <v>36</v>
      </c>
      <c r="AN99" s="1" t="s">
        <v>37</v>
      </c>
      <c r="AO99" s="1" t="s">
        <v>38</v>
      </c>
      <c r="AP99" s="1" t="s">
        <v>39</v>
      </c>
      <c r="AQ99" s="1" t="s">
        <v>40</v>
      </c>
      <c r="AR99" s="1" t="s">
        <v>41</v>
      </c>
      <c r="AS99" s="1" t="s">
        <v>42</v>
      </c>
      <c r="AT99" s="1" t="s">
        <v>40</v>
      </c>
      <c r="AU99" s="1" t="s">
        <v>43</v>
      </c>
      <c r="AV99" s="1" t="s">
        <v>44</v>
      </c>
      <c r="AW99" s="1" t="s">
        <v>45</v>
      </c>
      <c r="AX99" s="1" t="s">
        <v>46</v>
      </c>
      <c r="AY99" s="1" t="s">
        <v>45</v>
      </c>
      <c r="BA99" s="1" t="s">
        <v>47</v>
      </c>
      <c r="BD99" s="1" t="s">
        <v>191</v>
      </c>
      <c r="BE99" s="1" t="s">
        <v>192</v>
      </c>
    </row>
    <row r="100" spans="1:57" s="1" customFormat="1" ht="21" customHeight="1" x14ac:dyDescent="0.3">
      <c r="B100" s="26"/>
      <c r="E100" s="1" t="s">
        <v>52</v>
      </c>
      <c r="F100" s="1" t="s">
        <v>52</v>
      </c>
      <c r="I100" s="1" t="s">
        <v>54</v>
      </c>
      <c r="K100" s="1" t="s">
        <v>55</v>
      </c>
      <c r="L100" s="1" t="s">
        <v>56</v>
      </c>
      <c r="M100" s="1" t="s">
        <v>57</v>
      </c>
      <c r="N100" s="1" t="s">
        <v>58</v>
      </c>
      <c r="O100" s="1" t="s">
        <v>58</v>
      </c>
      <c r="P100" s="1" t="s">
        <v>58</v>
      </c>
      <c r="Q100" s="1" t="s">
        <v>58</v>
      </c>
      <c r="T100" s="1" t="s">
        <v>58</v>
      </c>
      <c r="U100" s="1" t="s">
        <v>58</v>
      </c>
      <c r="W100" s="1" t="s">
        <v>57</v>
      </c>
      <c r="X100" s="1" t="s">
        <v>57</v>
      </c>
      <c r="Y100" s="1" t="s">
        <v>57</v>
      </c>
      <c r="Z100" s="1" t="s">
        <v>57</v>
      </c>
      <c r="AA100" s="3" t="s">
        <v>57</v>
      </c>
      <c r="AB100" s="3" t="s">
        <v>59</v>
      </c>
      <c r="AC100" s="3" t="s">
        <v>59</v>
      </c>
      <c r="AD100" s="3" t="s">
        <v>59</v>
      </c>
      <c r="AE100" s="3" t="s">
        <v>59</v>
      </c>
      <c r="AF100" s="3" t="s">
        <v>59</v>
      </c>
      <c r="AG100"/>
      <c r="AH100" s="1" t="s">
        <v>58</v>
      </c>
      <c r="AI100" s="1" t="s">
        <v>58</v>
      </c>
      <c r="AJ100" s="1" t="s">
        <v>57</v>
      </c>
      <c r="AK100" s="1" t="s">
        <v>57</v>
      </c>
      <c r="AL100" s="1" t="s">
        <v>57</v>
      </c>
      <c r="AM100" s="1" t="s">
        <v>57</v>
      </c>
      <c r="AP100" s="1" t="s">
        <v>53</v>
      </c>
      <c r="AQ100" s="1" t="s">
        <v>60</v>
      </c>
      <c r="AR100" s="1" t="s">
        <v>61</v>
      </c>
      <c r="AT100" s="1" t="s">
        <v>60</v>
      </c>
      <c r="AU100" s="1" t="s">
        <v>53</v>
      </c>
      <c r="AV100" s="1" t="s">
        <v>62</v>
      </c>
      <c r="AW100" s="1" t="s">
        <v>63</v>
      </c>
      <c r="AY100" s="1" t="s">
        <v>225</v>
      </c>
      <c r="BA100" s="1" t="s">
        <v>64</v>
      </c>
    </row>
    <row r="101" spans="1:57" x14ac:dyDescent="0.3">
      <c r="A101" t="s">
        <v>322</v>
      </c>
      <c r="B101" s="9">
        <v>39478</v>
      </c>
      <c r="C101" t="s">
        <v>103</v>
      </c>
      <c r="D101">
        <v>10</v>
      </c>
      <c r="E101">
        <v>3</v>
      </c>
      <c r="F101">
        <v>24</v>
      </c>
      <c r="G101" t="s">
        <v>66</v>
      </c>
      <c r="I101">
        <v>6</v>
      </c>
      <c r="J101" t="s">
        <v>323</v>
      </c>
      <c r="K101">
        <v>103.5</v>
      </c>
      <c r="L101">
        <v>-3</v>
      </c>
      <c r="M101">
        <v>57</v>
      </c>
      <c r="N101">
        <v>24614.406830815704</v>
      </c>
      <c r="O101">
        <v>0</v>
      </c>
      <c r="P101">
        <v>9.1434833836858012</v>
      </c>
      <c r="Q101">
        <v>0</v>
      </c>
      <c r="R101">
        <v>5.5756948640483381</v>
      </c>
      <c r="S101">
        <v>0</v>
      </c>
      <c r="T101">
        <v>0</v>
      </c>
      <c r="U101">
        <v>14.082090634441089</v>
      </c>
      <c r="V101">
        <v>4.4641618766651758</v>
      </c>
      <c r="W101">
        <v>20.915694864048334</v>
      </c>
      <c r="X101">
        <v>9.0240987915407911E-2</v>
      </c>
      <c r="Y101">
        <v>1.0669123867069468E-4</v>
      </c>
      <c r="Z101">
        <v>1.9855830815709971E-4</v>
      </c>
      <c r="AA101">
        <v>3.9802719033232643E-5</v>
      </c>
      <c r="AB101">
        <v>69.116604480000007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14.96497036205416</v>
      </c>
      <c r="AI101">
        <v>9.1460925739623811</v>
      </c>
      <c r="AJ101">
        <v>61.116676830537656</v>
      </c>
      <c r="AK101">
        <v>99.572054250253558</v>
      </c>
      <c r="AL101">
        <v>0.42794574974644206</v>
      </c>
      <c r="AM101">
        <v>99.753577245070403</v>
      </c>
      <c r="AN101">
        <v>1.2410063938162135E-2</v>
      </c>
      <c r="AO101">
        <v>0.11667083740475519</v>
      </c>
      <c r="AP101">
        <v>2.3102029744871668</v>
      </c>
      <c r="AQ101">
        <v>1.3273809113657651</v>
      </c>
      <c r="AR101">
        <v>1.6997454919630063E-5</v>
      </c>
      <c r="AS101">
        <v>13747.280050403218</v>
      </c>
      <c r="AT101">
        <v>1.5256486916714627</v>
      </c>
      <c r="AU101">
        <v>2.086373744054542</v>
      </c>
      <c r="AV101">
        <v>18.549927229698483</v>
      </c>
      <c r="AW101">
        <v>28.300672208590331</v>
      </c>
      <c r="AX101">
        <v>0.9260119409213271</v>
      </c>
      <c r="AY101">
        <f t="shared" ref="AY101:AY109" si="21">AW101*26.8392</f>
        <v>759.56740154079762</v>
      </c>
      <c r="BA101" s="6">
        <f t="shared" ref="BA101:BA109" si="22">(N101*AB101/1000)/(AV101*P101)</f>
        <v>10.030391360107737</v>
      </c>
      <c r="BC101">
        <f t="shared" ref="BC101:BC109" si="23">AY101/1.82</f>
        <v>417.34472612131736</v>
      </c>
      <c r="BD101">
        <f t="shared" ref="BD101:BD109" si="24">1/((P101/U101)*(44/44)+1)</f>
        <v>0.60631830341202431</v>
      </c>
      <c r="BE101">
        <f t="shared" ref="BE101:BE109" si="25">BD101/0.902</f>
        <v>0.67219324103328637</v>
      </c>
    </row>
    <row r="102" spans="1:57" x14ac:dyDescent="0.3">
      <c r="A102" t="s">
        <v>322</v>
      </c>
      <c r="B102" s="9">
        <v>39478</v>
      </c>
      <c r="C102" t="s">
        <v>103</v>
      </c>
      <c r="D102">
        <v>10</v>
      </c>
      <c r="E102">
        <v>3</v>
      </c>
      <c r="F102">
        <v>24</v>
      </c>
      <c r="G102" t="s">
        <v>66</v>
      </c>
      <c r="I102">
        <v>6</v>
      </c>
      <c r="J102" t="s">
        <v>323</v>
      </c>
      <c r="K102">
        <v>103.5</v>
      </c>
      <c r="L102">
        <v>-3</v>
      </c>
      <c r="M102">
        <v>57</v>
      </c>
      <c r="N102">
        <v>24614.406830815704</v>
      </c>
      <c r="O102">
        <v>0</v>
      </c>
      <c r="P102">
        <v>9.1434833836858012</v>
      </c>
      <c r="Q102">
        <v>0</v>
      </c>
      <c r="R102">
        <v>5.5756948640483381</v>
      </c>
      <c r="S102">
        <v>0</v>
      </c>
      <c r="T102">
        <v>0</v>
      </c>
      <c r="U102">
        <v>14.082090634441089</v>
      </c>
      <c r="V102">
        <v>4.4641618766651758</v>
      </c>
      <c r="W102">
        <v>20.915694864048334</v>
      </c>
      <c r="X102">
        <v>9.0240987915407911E-2</v>
      </c>
      <c r="Y102">
        <v>1.0669123867069468E-4</v>
      </c>
      <c r="Z102">
        <v>1.9855830815709971E-4</v>
      </c>
      <c r="AA102">
        <v>3.9802719033232643E-5</v>
      </c>
      <c r="AB102">
        <v>63.076450796800003</v>
      </c>
      <c r="AC102">
        <v>21.899966515560003</v>
      </c>
      <c r="AD102">
        <v>0</v>
      </c>
      <c r="AE102">
        <v>0</v>
      </c>
      <c r="AF102">
        <v>0</v>
      </c>
      <c r="AG102">
        <v>0</v>
      </c>
      <c r="AH102">
        <v>14.96497036205416</v>
      </c>
      <c r="AI102">
        <v>9.1460927576234994</v>
      </c>
      <c r="AJ102">
        <v>61.116678057811171</v>
      </c>
      <c r="AK102">
        <v>99.572054248734403</v>
      </c>
      <c r="AL102">
        <v>0.42794575126559664</v>
      </c>
      <c r="AM102">
        <v>99.753577249380783</v>
      </c>
      <c r="AN102">
        <v>1.2410064187366501E-2</v>
      </c>
      <c r="AO102">
        <v>0.11667083740475519</v>
      </c>
      <c r="AP102">
        <v>2.3102029744871668</v>
      </c>
      <c r="AQ102">
        <v>1.3273809113657651</v>
      </c>
      <c r="AR102">
        <v>1.6997454919630063E-5</v>
      </c>
      <c r="AS102">
        <v>13747.280050403218</v>
      </c>
      <c r="AT102">
        <v>1.5256486916714627</v>
      </c>
      <c r="AU102">
        <v>2.086373744054542</v>
      </c>
      <c r="AV102">
        <v>18.549927229698483</v>
      </c>
      <c r="AW102">
        <v>28.300672208590331</v>
      </c>
      <c r="AX102">
        <v>0.9260119409213271</v>
      </c>
      <c r="AY102">
        <f t="shared" si="21"/>
        <v>759.56740154079762</v>
      </c>
      <c r="BA102" s="6">
        <f t="shared" si="22"/>
        <v>9.1538276780011696</v>
      </c>
      <c r="BC102">
        <f t="shared" si="23"/>
        <v>417.34472612131736</v>
      </c>
      <c r="BD102">
        <f t="shared" si="24"/>
        <v>0.60631830341202431</v>
      </c>
      <c r="BE102">
        <f t="shared" si="25"/>
        <v>0.67219324103328637</v>
      </c>
    </row>
    <row r="103" spans="1:57" x14ac:dyDescent="0.3">
      <c r="A103" t="s">
        <v>324</v>
      </c>
      <c r="B103" s="9">
        <v>39478</v>
      </c>
      <c r="C103" t="s">
        <v>103</v>
      </c>
      <c r="D103">
        <v>10</v>
      </c>
      <c r="E103">
        <v>3</v>
      </c>
      <c r="F103">
        <v>24</v>
      </c>
      <c r="G103" t="s">
        <v>66</v>
      </c>
      <c r="I103">
        <v>6</v>
      </c>
      <c r="J103" t="s">
        <v>325</v>
      </c>
      <c r="K103">
        <v>101.3</v>
      </c>
      <c r="L103">
        <v>-3</v>
      </c>
      <c r="M103">
        <v>0</v>
      </c>
      <c r="N103">
        <v>24659.36759600995</v>
      </c>
      <c r="O103">
        <v>0</v>
      </c>
      <c r="P103">
        <v>9.1138029925187016</v>
      </c>
      <c r="Q103">
        <v>0</v>
      </c>
      <c r="R103">
        <v>5.4249850374064872</v>
      </c>
      <c r="S103">
        <v>0</v>
      </c>
      <c r="T103">
        <v>0</v>
      </c>
      <c r="U103">
        <v>15.550511221945147</v>
      </c>
      <c r="V103">
        <v>4.4641618766651767</v>
      </c>
      <c r="W103">
        <v>20.928324189526169</v>
      </c>
      <c r="X103">
        <v>9.5152005735660794E-2</v>
      </c>
      <c r="Y103">
        <v>1.140927680798006E-4</v>
      </c>
      <c r="Z103">
        <v>2.0826408977556109E-4</v>
      </c>
      <c r="AA103">
        <v>5.9780798004987503E-5</v>
      </c>
      <c r="AB103">
        <v>87.521358367449992</v>
      </c>
      <c r="AC103">
        <v>24.662883241000003</v>
      </c>
      <c r="AD103">
        <v>0</v>
      </c>
      <c r="AE103">
        <v>0</v>
      </c>
      <c r="AF103">
        <v>0</v>
      </c>
      <c r="AG103">
        <v>0</v>
      </c>
      <c r="AH103">
        <v>15.392657025454428</v>
      </c>
      <c r="AI103">
        <v>9.7864293274994818</v>
      </c>
      <c r="AJ103">
        <v>63.578557693554295</v>
      </c>
      <c r="AK103">
        <v>99.466302618747179</v>
      </c>
      <c r="AL103">
        <v>0.5336973812528214</v>
      </c>
      <c r="AM103">
        <v>99.663521390813756</v>
      </c>
      <c r="AN103">
        <v>1.3155509858398329E-2</v>
      </c>
      <c r="AO103">
        <v>0.11933466046043781</v>
      </c>
      <c r="AP103">
        <v>2.3515694258847875</v>
      </c>
      <c r="AQ103">
        <v>1.306412905048981</v>
      </c>
      <c r="AR103">
        <v>1.6997454919630063E-5</v>
      </c>
      <c r="AS103">
        <v>13772.390882228419</v>
      </c>
      <c r="AT103">
        <v>1.5432179379670601</v>
      </c>
      <c r="AU103">
        <v>2.190392657692839</v>
      </c>
      <c r="AV103">
        <v>17.411154871395354</v>
      </c>
      <c r="AW103">
        <v>26.869206518259872</v>
      </c>
      <c r="AX103">
        <v>0.93862020582237182</v>
      </c>
      <c r="AY103">
        <f t="shared" si="21"/>
        <v>721.14800758488036</v>
      </c>
      <c r="BA103" s="6">
        <f t="shared" si="22"/>
        <v>13.600935125630247</v>
      </c>
      <c r="BC103">
        <f t="shared" si="23"/>
        <v>396.23516900268152</v>
      </c>
      <c r="BD103">
        <f t="shared" si="24"/>
        <v>0.63048625989470608</v>
      </c>
      <c r="BE103">
        <f t="shared" si="25"/>
        <v>0.69898698436220186</v>
      </c>
    </row>
    <row r="104" spans="1:57" x14ac:dyDescent="0.3">
      <c r="A104" t="s">
        <v>324</v>
      </c>
      <c r="B104" s="9">
        <v>39478</v>
      </c>
      <c r="C104" t="s">
        <v>103</v>
      </c>
      <c r="D104">
        <v>10</v>
      </c>
      <c r="E104">
        <v>3</v>
      </c>
      <c r="F104">
        <v>24</v>
      </c>
      <c r="G104" t="s">
        <v>66</v>
      </c>
      <c r="I104">
        <v>6</v>
      </c>
      <c r="J104" t="s">
        <v>325</v>
      </c>
      <c r="K104">
        <v>101.3</v>
      </c>
      <c r="L104">
        <v>-3</v>
      </c>
      <c r="M104">
        <v>0</v>
      </c>
      <c r="N104">
        <v>24659.36759600995</v>
      </c>
      <c r="O104">
        <v>0</v>
      </c>
      <c r="P104">
        <v>9.1138029925187016</v>
      </c>
      <c r="Q104">
        <v>0</v>
      </c>
      <c r="R104">
        <v>5.4249850374064872</v>
      </c>
      <c r="S104">
        <v>0</v>
      </c>
      <c r="T104">
        <v>0</v>
      </c>
      <c r="U104">
        <v>15.550511221945147</v>
      </c>
      <c r="V104">
        <v>4.4641618766651767</v>
      </c>
      <c r="W104">
        <v>20.928324189526169</v>
      </c>
      <c r="X104">
        <v>9.5152005735660794E-2</v>
      </c>
      <c r="Y104">
        <v>1.140927680798006E-4</v>
      </c>
      <c r="Z104">
        <v>2.0826408977556109E-4</v>
      </c>
      <c r="AA104">
        <v>5.9780798004987503E-5</v>
      </c>
      <c r="AB104">
        <v>118.4294511352</v>
      </c>
      <c r="AC104">
        <v>25.033416062760001</v>
      </c>
      <c r="AD104">
        <v>0</v>
      </c>
      <c r="AE104">
        <v>0</v>
      </c>
      <c r="AF104">
        <v>0</v>
      </c>
      <c r="AG104">
        <v>0</v>
      </c>
      <c r="AH104">
        <v>15.392657025454428</v>
      </c>
      <c r="AI104">
        <v>9.786429715163397</v>
      </c>
      <c r="AJ104">
        <v>63.578560212053304</v>
      </c>
      <c r="AK104">
        <v>99.466302619401361</v>
      </c>
      <c r="AL104">
        <v>0.53369738059863892</v>
      </c>
      <c r="AM104">
        <v>99.663521401405234</v>
      </c>
      <c r="AN104">
        <v>1.3155510379519593E-2</v>
      </c>
      <c r="AO104">
        <v>0.11933466046043781</v>
      </c>
      <c r="AP104">
        <v>2.3515694258847875</v>
      </c>
      <c r="AQ104">
        <v>1.306412905048981</v>
      </c>
      <c r="AR104">
        <v>1.6997454919630063E-5</v>
      </c>
      <c r="AS104">
        <v>13772.390882228419</v>
      </c>
      <c r="AT104">
        <v>1.5432179379670601</v>
      </c>
      <c r="AU104">
        <v>2.190392657692839</v>
      </c>
      <c r="AV104">
        <v>17.411154871395354</v>
      </c>
      <c r="AW104">
        <v>26.869206518259872</v>
      </c>
      <c r="AX104">
        <v>0.93862020582237182</v>
      </c>
      <c r="AY104">
        <f t="shared" si="21"/>
        <v>721.14800758488036</v>
      </c>
      <c r="BA104" s="6">
        <f t="shared" si="22"/>
        <v>18.404093719515508</v>
      </c>
      <c r="BC104">
        <f t="shared" si="23"/>
        <v>396.23516900268152</v>
      </c>
      <c r="BD104">
        <f t="shared" si="24"/>
        <v>0.63048625989470608</v>
      </c>
      <c r="BE104">
        <f t="shared" si="25"/>
        <v>0.69898698436220186</v>
      </c>
    </row>
    <row r="105" spans="1:57" x14ac:dyDescent="0.3">
      <c r="A105" t="s">
        <v>326</v>
      </c>
      <c r="B105" s="9">
        <v>39478</v>
      </c>
      <c r="C105" t="s">
        <v>103</v>
      </c>
      <c r="D105">
        <v>10</v>
      </c>
      <c r="E105">
        <v>3</v>
      </c>
      <c r="F105">
        <v>24</v>
      </c>
      <c r="G105" t="s">
        <v>66</v>
      </c>
      <c r="I105">
        <v>6</v>
      </c>
      <c r="J105" t="s">
        <v>327</v>
      </c>
      <c r="K105">
        <v>103.5</v>
      </c>
      <c r="L105">
        <v>-3</v>
      </c>
      <c r="M105">
        <v>57</v>
      </c>
      <c r="N105">
        <v>24651.851952494046</v>
      </c>
      <c r="O105">
        <v>0</v>
      </c>
      <c r="P105">
        <v>8.9985938242280277</v>
      </c>
      <c r="Q105">
        <v>0</v>
      </c>
      <c r="R105">
        <v>5.0082874109263624</v>
      </c>
      <c r="S105">
        <v>0</v>
      </c>
      <c r="T105">
        <v>0</v>
      </c>
      <c r="U105">
        <v>26.003486935866977</v>
      </c>
      <c r="V105">
        <v>4.4641618766651767</v>
      </c>
      <c r="W105">
        <v>20.932218527315907</v>
      </c>
      <c r="X105">
        <v>0.10106486175771959</v>
      </c>
      <c r="Y105">
        <v>1.5027672209026133E-4</v>
      </c>
      <c r="Z105">
        <v>2.0828764845605687E-4</v>
      </c>
      <c r="AA105">
        <v>6.5231116389548633E-5</v>
      </c>
      <c r="AB105">
        <v>181.72097446320001</v>
      </c>
      <c r="AC105">
        <v>39.092237547210004</v>
      </c>
      <c r="AD105">
        <v>0</v>
      </c>
      <c r="AE105">
        <v>0</v>
      </c>
      <c r="AF105">
        <v>0</v>
      </c>
      <c r="AG105">
        <v>0</v>
      </c>
      <c r="AH105">
        <v>18.125476268840053</v>
      </c>
      <c r="AI105">
        <v>10.270053274086672</v>
      </c>
      <c r="AJ105">
        <v>56.660874019306021</v>
      </c>
      <c r="AK105">
        <v>99.417751127226168</v>
      </c>
      <c r="AL105">
        <v>0.58224887277383175</v>
      </c>
      <c r="AM105">
        <v>99.661933106909146</v>
      </c>
      <c r="AN105">
        <v>1.1783307049908945E-2</v>
      </c>
      <c r="AO105">
        <v>0.16426236842107458</v>
      </c>
      <c r="AP105">
        <v>2.3137149337073764</v>
      </c>
      <c r="AQ105">
        <v>1.3273823340218471</v>
      </c>
      <c r="AR105">
        <v>1.6997454919630063E-5</v>
      </c>
      <c r="AS105">
        <v>13768.193354460138</v>
      </c>
      <c r="AT105">
        <v>1.6305685190921202</v>
      </c>
      <c r="AU105">
        <v>2.9419480704121956</v>
      </c>
      <c r="AV105">
        <v>12.113726757255559</v>
      </c>
      <c r="AW105">
        <v>19.75226149926479</v>
      </c>
      <c r="AX105">
        <v>0.93237108530547552</v>
      </c>
      <c r="AY105">
        <f t="shared" si="21"/>
        <v>530.13489683106764</v>
      </c>
      <c r="BA105" s="6">
        <f t="shared" si="22"/>
        <v>41.096249124972694</v>
      </c>
      <c r="BC105">
        <f t="shared" si="23"/>
        <v>291.28291034674044</v>
      </c>
      <c r="BD105">
        <f t="shared" si="24"/>
        <v>0.74291260322766006</v>
      </c>
      <c r="BE105">
        <f t="shared" si="25"/>
        <v>0.82362816322356991</v>
      </c>
    </row>
    <row r="106" spans="1:57" x14ac:dyDescent="0.3">
      <c r="A106" t="s">
        <v>326</v>
      </c>
      <c r="B106" s="9">
        <v>39478</v>
      </c>
      <c r="C106" t="s">
        <v>103</v>
      </c>
      <c r="D106">
        <v>10</v>
      </c>
      <c r="E106">
        <v>3</v>
      </c>
      <c r="F106">
        <v>24</v>
      </c>
      <c r="G106" t="s">
        <v>66</v>
      </c>
      <c r="I106">
        <v>6</v>
      </c>
      <c r="J106" t="s">
        <v>327</v>
      </c>
      <c r="K106">
        <v>103.5</v>
      </c>
      <c r="L106">
        <v>-3</v>
      </c>
      <c r="M106">
        <v>57</v>
      </c>
      <c r="N106">
        <v>24651.851952494046</v>
      </c>
      <c r="O106">
        <v>0</v>
      </c>
      <c r="P106">
        <v>8.9985938242280277</v>
      </c>
      <c r="Q106">
        <v>0</v>
      </c>
      <c r="R106">
        <v>5.0082874109263624</v>
      </c>
      <c r="S106">
        <v>0</v>
      </c>
      <c r="T106">
        <v>0</v>
      </c>
      <c r="U106">
        <v>26.003486935866977</v>
      </c>
      <c r="V106">
        <v>4.4641618766651767</v>
      </c>
      <c r="W106">
        <v>20.932218527315907</v>
      </c>
      <c r="X106">
        <v>0.10106486175771959</v>
      </c>
      <c r="Y106">
        <v>1.5027672209026133E-4</v>
      </c>
      <c r="Z106">
        <v>2.0828764845605687E-4</v>
      </c>
      <c r="AA106">
        <v>6.5231116389548633E-5</v>
      </c>
      <c r="AB106">
        <v>112.43368548719999</v>
      </c>
      <c r="AC106">
        <v>35.984369584889997</v>
      </c>
      <c r="AD106">
        <v>0</v>
      </c>
      <c r="AE106">
        <v>0</v>
      </c>
      <c r="AF106">
        <v>0</v>
      </c>
      <c r="AG106">
        <v>0</v>
      </c>
      <c r="AH106">
        <v>18.125476268840053</v>
      </c>
      <c r="AI106">
        <v>10.270052332388927</v>
      </c>
      <c r="AJ106">
        <v>56.660868823868768</v>
      </c>
      <c r="AK106">
        <v>99.417751121298949</v>
      </c>
      <c r="AL106">
        <v>0.58224887870105135</v>
      </c>
      <c r="AM106">
        <v>99.661933083489586</v>
      </c>
      <c r="AN106">
        <v>1.1783305969455577E-2</v>
      </c>
      <c r="AO106">
        <v>0.16426236842107458</v>
      </c>
      <c r="AP106">
        <v>2.3137149337073764</v>
      </c>
      <c r="AQ106">
        <v>1.3273823340218471</v>
      </c>
      <c r="AR106">
        <v>1.6997454919630063E-5</v>
      </c>
      <c r="AS106">
        <v>13768.193354460138</v>
      </c>
      <c r="AT106">
        <v>1.6305685190921202</v>
      </c>
      <c r="AU106">
        <v>2.9419480704121956</v>
      </c>
      <c r="AV106">
        <v>12.113726757255559</v>
      </c>
      <c r="AW106">
        <v>19.75226149926479</v>
      </c>
      <c r="AX106">
        <v>0.93237108530547552</v>
      </c>
      <c r="AY106">
        <f t="shared" si="21"/>
        <v>530.13489683106764</v>
      </c>
      <c r="BA106" s="6">
        <f t="shared" si="22"/>
        <v>25.426909372844619</v>
      </c>
      <c r="BC106">
        <f t="shared" si="23"/>
        <v>291.28291034674044</v>
      </c>
      <c r="BD106">
        <f t="shared" si="24"/>
        <v>0.74291260322766006</v>
      </c>
      <c r="BE106">
        <f t="shared" si="25"/>
        <v>0.82362816322356991</v>
      </c>
    </row>
    <row r="107" spans="1:57" x14ac:dyDescent="0.3">
      <c r="A107" t="s">
        <v>328</v>
      </c>
      <c r="B107" s="9">
        <v>39479</v>
      </c>
      <c r="C107" t="s">
        <v>103</v>
      </c>
      <c r="D107">
        <v>10</v>
      </c>
      <c r="E107">
        <v>3</v>
      </c>
      <c r="F107">
        <v>24</v>
      </c>
      <c r="G107" t="s">
        <v>66</v>
      </c>
      <c r="I107">
        <v>6</v>
      </c>
      <c r="J107" t="s">
        <v>327</v>
      </c>
      <c r="K107">
        <v>102.9</v>
      </c>
      <c r="L107">
        <v>-4</v>
      </c>
      <c r="M107">
        <v>94</v>
      </c>
      <c r="N107">
        <v>24644.126191632946</v>
      </c>
      <c r="O107">
        <v>-7.9187584345479095E-2</v>
      </c>
      <c r="P107">
        <v>10.371140350877218</v>
      </c>
      <c r="Q107">
        <v>0</v>
      </c>
      <c r="R107">
        <v>1.8269041835357618</v>
      </c>
      <c r="S107">
        <v>0</v>
      </c>
      <c r="T107">
        <v>0</v>
      </c>
      <c r="U107">
        <v>42.093159244264484</v>
      </c>
      <c r="V107">
        <v>4.47865850717164</v>
      </c>
      <c r="W107">
        <v>20.720244264507393</v>
      </c>
      <c r="X107">
        <v>0.16132659068825908</v>
      </c>
      <c r="Y107">
        <v>4.3674412955465648E-4</v>
      </c>
      <c r="Z107">
        <v>2.4940404858299548E-4</v>
      </c>
      <c r="AA107">
        <v>3.6002941970310424E-4</v>
      </c>
      <c r="AB107">
        <v>112.4336855</v>
      </c>
      <c r="AC107">
        <v>35.984369579999999</v>
      </c>
      <c r="AD107">
        <v>0</v>
      </c>
      <c r="AE107">
        <v>0</v>
      </c>
      <c r="AF107">
        <v>0</v>
      </c>
      <c r="AG107">
        <v>0</v>
      </c>
      <c r="AH107">
        <v>19.925771280789096</v>
      </c>
      <c r="AI107">
        <v>16.276586221436887</v>
      </c>
      <c r="AJ107">
        <v>81.686103850491975</v>
      </c>
      <c r="AK107">
        <v>99.462411862975799</v>
      </c>
      <c r="AL107">
        <v>0.53758813702420127</v>
      </c>
      <c r="AM107">
        <v>99.766426046916294</v>
      </c>
      <c r="AN107">
        <v>7.5399093299583012E-3</v>
      </c>
      <c r="AO107">
        <v>0.24271975056951592</v>
      </c>
      <c r="AP107">
        <v>2.3252835967877141</v>
      </c>
      <c r="AQ107">
        <v>1.3203644665867351</v>
      </c>
      <c r="AR107">
        <v>1.6948345841879024E-5</v>
      </c>
      <c r="AS107">
        <v>13803.76032451478</v>
      </c>
      <c r="AT107">
        <v>1.6840982043424091</v>
      </c>
      <c r="AU107">
        <v>4.2630522673704379</v>
      </c>
      <c r="AV107">
        <v>9.2530685536654858</v>
      </c>
      <c r="AW107">
        <v>15.583076135885257</v>
      </c>
      <c r="AX107">
        <v>0.89456822151705895</v>
      </c>
      <c r="AY107">
        <f t="shared" si="21"/>
        <v>418.23729702625161</v>
      </c>
      <c r="BA107" s="6">
        <f t="shared" si="22"/>
        <v>28.873376864296461</v>
      </c>
      <c r="BC107">
        <f t="shared" si="23"/>
        <v>229.8007126517866</v>
      </c>
      <c r="BD107">
        <f t="shared" si="24"/>
        <v>0.80232004561369186</v>
      </c>
      <c r="BE107">
        <f t="shared" si="25"/>
        <v>0.88949007274245218</v>
      </c>
    </row>
    <row r="108" spans="1:57" x14ac:dyDescent="0.3">
      <c r="A108" t="s">
        <v>328</v>
      </c>
      <c r="B108" s="9">
        <v>39479</v>
      </c>
      <c r="C108" t="s">
        <v>103</v>
      </c>
      <c r="D108">
        <v>10</v>
      </c>
      <c r="E108">
        <v>3</v>
      </c>
      <c r="F108">
        <v>24</v>
      </c>
      <c r="G108" t="s">
        <v>66</v>
      </c>
      <c r="I108">
        <v>6</v>
      </c>
      <c r="J108" t="s">
        <v>327</v>
      </c>
      <c r="K108">
        <v>102.9</v>
      </c>
      <c r="L108">
        <v>-4</v>
      </c>
      <c r="M108">
        <v>94</v>
      </c>
      <c r="N108">
        <v>24644.126191632946</v>
      </c>
      <c r="O108">
        <v>-7.9187584345479095E-2</v>
      </c>
      <c r="P108">
        <v>10.371140350877218</v>
      </c>
      <c r="Q108">
        <v>0</v>
      </c>
      <c r="R108">
        <v>1.8269041835357618</v>
      </c>
      <c r="S108">
        <v>0</v>
      </c>
      <c r="T108">
        <v>0</v>
      </c>
      <c r="U108">
        <v>42.093159244264484</v>
      </c>
      <c r="V108">
        <v>4.47865850717164</v>
      </c>
      <c r="W108">
        <v>20.720244264507393</v>
      </c>
      <c r="X108">
        <v>0.16132659068825908</v>
      </c>
      <c r="Y108">
        <v>4.3674412955465648E-4</v>
      </c>
      <c r="Z108">
        <v>2.4940404858299548E-4</v>
      </c>
      <c r="AA108">
        <v>3.6002941970310424E-4</v>
      </c>
      <c r="AB108">
        <v>459.5685993152</v>
      </c>
      <c r="AC108">
        <v>238.22988993132</v>
      </c>
      <c r="AD108">
        <v>0</v>
      </c>
      <c r="AE108">
        <v>0</v>
      </c>
      <c r="AF108">
        <v>0</v>
      </c>
      <c r="AG108">
        <v>0</v>
      </c>
      <c r="AH108">
        <v>19.925771280789096</v>
      </c>
      <c r="AI108">
        <v>16.276597525048707</v>
      </c>
      <c r="AJ108">
        <v>81.686160579095656</v>
      </c>
      <c r="AK108">
        <v>99.462411784904646</v>
      </c>
      <c r="AL108">
        <v>0.53758821509535437</v>
      </c>
      <c r="AM108">
        <v>99.766426055580794</v>
      </c>
      <c r="AN108">
        <v>7.539914566204225E-3</v>
      </c>
      <c r="AO108">
        <v>0.24271975056951592</v>
      </c>
      <c r="AP108">
        <v>2.3252835967877141</v>
      </c>
      <c r="AQ108">
        <v>1.3203644665867351</v>
      </c>
      <c r="AR108">
        <v>1.6948345841879024E-5</v>
      </c>
      <c r="AS108">
        <v>13803.76032451478</v>
      </c>
      <c r="AT108">
        <v>1.6840982043424091</v>
      </c>
      <c r="AU108">
        <v>4.2630522673704379</v>
      </c>
      <c r="AV108">
        <v>9.2530685536654858</v>
      </c>
      <c r="AW108">
        <v>15.583076135885257</v>
      </c>
      <c r="AX108">
        <v>0.89456822151705895</v>
      </c>
      <c r="AY108">
        <f t="shared" si="21"/>
        <v>418.23729702625161</v>
      </c>
      <c r="BA108" s="6">
        <f t="shared" si="22"/>
        <v>118.01887756338492</v>
      </c>
      <c r="BC108">
        <f t="shared" si="23"/>
        <v>229.8007126517866</v>
      </c>
      <c r="BD108">
        <f t="shared" si="24"/>
        <v>0.80232004561369186</v>
      </c>
      <c r="BE108">
        <f t="shared" si="25"/>
        <v>0.88949007274245218</v>
      </c>
    </row>
    <row r="109" spans="1:57" x14ac:dyDescent="0.3">
      <c r="A109" t="s">
        <v>329</v>
      </c>
      <c r="B109" s="9">
        <v>39652</v>
      </c>
      <c r="C109" t="s">
        <v>103</v>
      </c>
      <c r="D109">
        <v>10</v>
      </c>
      <c r="E109">
        <v>3</v>
      </c>
      <c r="F109">
        <v>24</v>
      </c>
      <c r="G109" t="s">
        <v>66</v>
      </c>
      <c r="I109">
        <v>6</v>
      </c>
      <c r="J109" t="s">
        <v>330</v>
      </c>
      <c r="K109">
        <v>101.5</v>
      </c>
      <c r="L109">
        <v>20.924316831683161</v>
      </c>
      <c r="M109">
        <v>87</v>
      </c>
      <c r="N109">
        <v>24637.263772277227</v>
      </c>
      <c r="O109">
        <v>0</v>
      </c>
      <c r="P109">
        <v>10.457712871287129</v>
      </c>
      <c r="Q109">
        <v>0</v>
      </c>
      <c r="R109">
        <v>4.707247524752475</v>
      </c>
      <c r="S109">
        <v>0</v>
      </c>
      <c r="T109">
        <v>0</v>
      </c>
      <c r="U109">
        <v>47.879643564356435</v>
      </c>
      <c r="V109">
        <v>4.4641618766651767</v>
      </c>
      <c r="W109">
        <v>20.760029702970304</v>
      </c>
      <c r="X109">
        <v>0.19272479009900997</v>
      </c>
      <c r="Y109">
        <v>6.4483168316831685E-4</v>
      </c>
      <c r="Z109">
        <v>1.8709900990099011E-4</v>
      </c>
      <c r="AA109">
        <v>4.9729801980198012E-4</v>
      </c>
      <c r="AB109">
        <v>27.056193120000003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25.147712133562905</v>
      </c>
      <c r="AI109">
        <v>17.983827687828256</v>
      </c>
      <c r="AJ109">
        <v>71.51277854746273</v>
      </c>
      <c r="AK109">
        <v>98.564529030907366</v>
      </c>
      <c r="AL109">
        <v>1.4354709690926342</v>
      </c>
      <c r="AM109">
        <v>98.990520922066111</v>
      </c>
      <c r="AN109">
        <v>4.2977268694984428E-3</v>
      </c>
      <c r="AO109">
        <v>0.38899401794415467</v>
      </c>
      <c r="AP109">
        <v>2.6720892915571604</v>
      </c>
      <c r="AQ109">
        <v>1.1486767712706225</v>
      </c>
      <c r="AR109">
        <v>1.8160839733870054E-5</v>
      </c>
      <c r="AS109">
        <v>12878.57616747316</v>
      </c>
      <c r="AT109">
        <v>1.6970630273356062</v>
      </c>
      <c r="AU109">
        <v>4.7111720688443128</v>
      </c>
      <c r="AV109">
        <v>8.4466977706997177</v>
      </c>
      <c r="AW109">
        <v>14.334578489732579</v>
      </c>
      <c r="AX109">
        <v>0.97598503955093208</v>
      </c>
      <c r="AY109">
        <f t="shared" si="21"/>
        <v>384.72861900163065</v>
      </c>
      <c r="BA109" s="6">
        <f t="shared" si="22"/>
        <v>7.5463248175869584</v>
      </c>
      <c r="BC109">
        <f t="shared" si="23"/>
        <v>211.38935109979704</v>
      </c>
      <c r="BD109">
        <f t="shared" si="24"/>
        <v>0.8207372855020636</v>
      </c>
      <c r="BE109">
        <f t="shared" si="25"/>
        <v>0.90990829878277557</v>
      </c>
    </row>
    <row r="111" spans="1:57" s="1" customFormat="1" ht="45" customHeight="1" x14ac:dyDescent="0.3">
      <c r="A111" s="1" t="s">
        <v>0</v>
      </c>
      <c r="B111" s="26" t="s">
        <v>1</v>
      </c>
      <c r="C111" s="1" t="s">
        <v>2</v>
      </c>
      <c r="D111" s="1" t="s">
        <v>3</v>
      </c>
      <c r="E111" s="1" t="s">
        <v>4</v>
      </c>
      <c r="F111" s="1" t="s">
        <v>5</v>
      </c>
      <c r="G111" s="1" t="s">
        <v>6</v>
      </c>
      <c r="I111" s="1" t="s">
        <v>8</v>
      </c>
      <c r="J111" s="1" t="s">
        <v>9</v>
      </c>
      <c r="K111" s="1" t="s">
        <v>10</v>
      </c>
      <c r="L111" s="1" t="s">
        <v>11</v>
      </c>
      <c r="M111" s="1" t="s">
        <v>12</v>
      </c>
      <c r="N111" s="1" t="s">
        <v>13</v>
      </c>
      <c r="O111" s="1" t="s">
        <v>14</v>
      </c>
      <c r="P111" s="1" t="s">
        <v>15</v>
      </c>
      <c r="Q111" s="1" t="s">
        <v>16</v>
      </c>
      <c r="R111" s="1" t="s">
        <v>17</v>
      </c>
      <c r="S111" s="1" t="s">
        <v>18</v>
      </c>
      <c r="T111" s="1" t="s">
        <v>19</v>
      </c>
      <c r="U111" s="1" t="s">
        <v>20</v>
      </c>
      <c r="V111" s="1" t="s">
        <v>21</v>
      </c>
      <c r="W111" s="1" t="s">
        <v>22</v>
      </c>
      <c r="X111" s="1" t="s">
        <v>20</v>
      </c>
      <c r="Y111" s="1" t="s">
        <v>23</v>
      </c>
      <c r="Z111" s="1" t="s">
        <v>24</v>
      </c>
      <c r="AA111" s="3" t="s">
        <v>25</v>
      </c>
      <c r="AB111" t="s">
        <v>26</v>
      </c>
      <c r="AC111" t="s">
        <v>15</v>
      </c>
      <c r="AD111" t="s">
        <v>27</v>
      </c>
      <c r="AE111" t="s">
        <v>28</v>
      </c>
      <c r="AF111" t="s">
        <v>29</v>
      </c>
      <c r="AG111" t="s">
        <v>30</v>
      </c>
      <c r="AH111" s="1" t="s">
        <v>31</v>
      </c>
      <c r="AI111" s="1" t="s">
        <v>32</v>
      </c>
      <c r="AJ111" s="1" t="s">
        <v>33</v>
      </c>
      <c r="AK111" s="1" t="s">
        <v>34</v>
      </c>
      <c r="AL111" s="1" t="s">
        <v>35</v>
      </c>
      <c r="AM111" s="1" t="s">
        <v>36</v>
      </c>
      <c r="AN111" s="1" t="s">
        <v>37</v>
      </c>
      <c r="AO111" s="1" t="s">
        <v>38</v>
      </c>
      <c r="AP111" s="1" t="s">
        <v>39</v>
      </c>
      <c r="AQ111" s="1" t="s">
        <v>40</v>
      </c>
      <c r="AR111" s="1" t="s">
        <v>41</v>
      </c>
      <c r="AS111" s="1" t="s">
        <v>42</v>
      </c>
      <c r="AT111" s="1" t="s">
        <v>40</v>
      </c>
      <c r="AU111" s="1" t="s">
        <v>43</v>
      </c>
      <c r="AV111" s="1" t="s">
        <v>44</v>
      </c>
      <c r="AW111" s="1" t="s">
        <v>45</v>
      </c>
      <c r="AX111" s="1" t="s">
        <v>46</v>
      </c>
      <c r="AY111" s="1" t="s">
        <v>45</v>
      </c>
      <c r="AZ111" s="1" t="s">
        <v>47</v>
      </c>
      <c r="BB111" s="1" t="s">
        <v>106</v>
      </c>
      <c r="BC111" s="1" t="s">
        <v>191</v>
      </c>
      <c r="BD111" s="1" t="s">
        <v>192</v>
      </c>
    </row>
    <row r="112" spans="1:57" s="1" customFormat="1" ht="21" customHeight="1" x14ac:dyDescent="0.3">
      <c r="B112" s="26"/>
      <c r="E112" s="1" t="s">
        <v>52</v>
      </c>
      <c r="F112" s="1" t="s">
        <v>52</v>
      </c>
      <c r="I112" s="1" t="s">
        <v>54</v>
      </c>
      <c r="K112" s="1" t="s">
        <v>55</v>
      </c>
      <c r="L112" s="1" t="s">
        <v>56</v>
      </c>
      <c r="M112" s="1" t="s">
        <v>57</v>
      </c>
      <c r="N112" s="1" t="s">
        <v>58</v>
      </c>
      <c r="O112" s="1" t="s">
        <v>58</v>
      </c>
      <c r="P112" s="1" t="s">
        <v>58</v>
      </c>
      <c r="Q112" s="1" t="s">
        <v>58</v>
      </c>
      <c r="T112" s="1" t="s">
        <v>58</v>
      </c>
      <c r="U112" s="1" t="s">
        <v>58</v>
      </c>
      <c r="W112" s="1" t="s">
        <v>57</v>
      </c>
      <c r="X112" s="1" t="s">
        <v>57</v>
      </c>
      <c r="Y112" s="1" t="s">
        <v>57</v>
      </c>
      <c r="Z112" s="1" t="s">
        <v>57</v>
      </c>
      <c r="AA112" s="3" t="s">
        <v>57</v>
      </c>
      <c r="AB112" s="3" t="s">
        <v>59</v>
      </c>
      <c r="AC112" s="3" t="s">
        <v>59</v>
      </c>
      <c r="AD112" s="3" t="s">
        <v>59</v>
      </c>
      <c r="AE112" s="3" t="s">
        <v>59</v>
      </c>
      <c r="AF112" s="3" t="s">
        <v>59</v>
      </c>
      <c r="AG112"/>
      <c r="AH112" s="1" t="s">
        <v>58</v>
      </c>
      <c r="AI112" s="1" t="s">
        <v>58</v>
      </c>
      <c r="AJ112" s="1" t="s">
        <v>57</v>
      </c>
      <c r="AK112" s="1" t="s">
        <v>57</v>
      </c>
      <c r="AL112" s="1" t="s">
        <v>57</v>
      </c>
      <c r="AM112" s="1" t="s">
        <v>57</v>
      </c>
      <c r="AP112" s="1" t="s">
        <v>53</v>
      </c>
      <c r="AQ112" s="1" t="s">
        <v>60</v>
      </c>
      <c r="AR112" s="1" t="s">
        <v>61</v>
      </c>
      <c r="AT112" s="1" t="s">
        <v>60</v>
      </c>
      <c r="AU112" s="1" t="s">
        <v>53</v>
      </c>
      <c r="AV112" s="1" t="s">
        <v>62</v>
      </c>
      <c r="AW112" s="1" t="s">
        <v>63</v>
      </c>
      <c r="AY112" s="1" t="s">
        <v>225</v>
      </c>
      <c r="AZ112" s="1" t="s">
        <v>64</v>
      </c>
      <c r="BB112" s="1" t="s">
        <v>107</v>
      </c>
    </row>
    <row r="113" spans="1:56" x14ac:dyDescent="0.3">
      <c r="A113" t="s">
        <v>226</v>
      </c>
      <c r="B113" s="9">
        <v>39465</v>
      </c>
      <c r="C113" t="s">
        <v>15</v>
      </c>
      <c r="D113">
        <v>10</v>
      </c>
      <c r="E113">
        <v>3</v>
      </c>
      <c r="F113">
        <v>24</v>
      </c>
      <c r="G113" t="s">
        <v>66</v>
      </c>
      <c r="I113">
        <v>6</v>
      </c>
      <c r="J113" t="s">
        <v>227</v>
      </c>
      <c r="K113">
        <v>100.6</v>
      </c>
      <c r="L113">
        <v>1</v>
      </c>
      <c r="M113">
        <v>64</v>
      </c>
      <c r="N113">
        <v>24607.765002770091</v>
      </c>
      <c r="O113">
        <v>0</v>
      </c>
      <c r="P113">
        <v>10.268548476454287</v>
      </c>
      <c r="Q113">
        <v>0</v>
      </c>
      <c r="R113">
        <v>4.1427174515235485</v>
      </c>
      <c r="S113">
        <v>0</v>
      </c>
      <c r="T113">
        <v>0</v>
      </c>
      <c r="U113">
        <v>11.561296398891976</v>
      </c>
      <c r="V113">
        <v>5.9581919558703893</v>
      </c>
      <c r="W113">
        <v>20.851479224376742</v>
      </c>
      <c r="X113">
        <v>0.10979214986149591</v>
      </c>
      <c r="Y113">
        <v>1.401806094182825E-4</v>
      </c>
      <c r="Z113">
        <v>3.1191135734071979E-7</v>
      </c>
      <c r="AA113">
        <v>0</v>
      </c>
      <c r="AB113">
        <v>0</v>
      </c>
      <c r="AC113">
        <v>667.16279940386994</v>
      </c>
      <c r="AD113">
        <v>0</v>
      </c>
      <c r="AE113">
        <v>0</v>
      </c>
      <c r="AF113">
        <v>0</v>
      </c>
      <c r="AG113">
        <v>0</v>
      </c>
      <c r="AH113">
        <v>15.421676639865506</v>
      </c>
      <c r="AI113">
        <v>11.036457294310599</v>
      </c>
      <c r="AJ113">
        <v>71.564574670052536</v>
      </c>
      <c r="AK113">
        <v>99.339323901191875</v>
      </c>
      <c r="AL113">
        <v>0.66067609880812483</v>
      </c>
      <c r="AM113">
        <v>99.544942838919525</v>
      </c>
      <c r="AN113">
        <v>2.5201123633914732E-2</v>
      </c>
      <c r="AO113">
        <v>0.20569317433972995</v>
      </c>
      <c r="AP113">
        <v>2.4190607742395738</v>
      </c>
      <c r="AQ113">
        <v>1.2673066787615364</v>
      </c>
      <c r="AR113">
        <v>1.7193493618560407E-5</v>
      </c>
      <c r="AS113">
        <v>13586.867573134801</v>
      </c>
      <c r="AT113">
        <v>1.8280999450940056</v>
      </c>
      <c r="AU113">
        <v>1.6365561379399964</v>
      </c>
      <c r="AV113">
        <v>21.521576102990451</v>
      </c>
      <c r="AW113">
        <v>39.343592092213306</v>
      </c>
      <c r="AX113">
        <v>0.92761962351605964</v>
      </c>
      <c r="AY113">
        <f>AW113*26.8392</f>
        <v>1055.9505368813313</v>
      </c>
      <c r="AZ113" s="6">
        <f>(N113*AB113/1000)/(AV113*P113)</f>
        <v>0</v>
      </c>
      <c r="BA113">
        <f>AY113/1.82</f>
        <v>580.19260268205016</v>
      </c>
      <c r="BB113">
        <v>0</v>
      </c>
      <c r="BC113">
        <f>1/((P113/U113)*(44/42)+1)</f>
        <v>0.5180065366816593</v>
      </c>
      <c r="BD113">
        <f>BC113/0.897</f>
        <v>0.57748777779449201</v>
      </c>
    </row>
    <row r="114" spans="1:56" x14ac:dyDescent="0.3">
      <c r="A114" t="s">
        <v>228</v>
      </c>
      <c r="B114" s="9">
        <v>39465</v>
      </c>
      <c r="C114" t="s">
        <v>15</v>
      </c>
      <c r="D114">
        <v>10</v>
      </c>
      <c r="E114">
        <v>3</v>
      </c>
      <c r="F114">
        <v>24</v>
      </c>
      <c r="G114" t="s">
        <v>66</v>
      </c>
      <c r="I114">
        <v>6</v>
      </c>
      <c r="J114" t="s">
        <v>227</v>
      </c>
      <c r="K114">
        <v>100.6</v>
      </c>
      <c r="L114">
        <v>1</v>
      </c>
      <c r="M114">
        <v>64</v>
      </c>
      <c r="N114">
        <v>24607.765002770091</v>
      </c>
      <c r="O114">
        <v>0</v>
      </c>
      <c r="P114">
        <v>10.268548476454287</v>
      </c>
      <c r="Q114">
        <v>0</v>
      </c>
      <c r="R114">
        <v>4.1427174515235485</v>
      </c>
      <c r="S114">
        <v>0</v>
      </c>
      <c r="T114">
        <v>0</v>
      </c>
      <c r="U114">
        <v>11.561296398891976</v>
      </c>
      <c r="V114">
        <v>5.9581919558703893</v>
      </c>
      <c r="W114">
        <v>20.851479224376742</v>
      </c>
      <c r="X114">
        <v>0.10979214986149591</v>
      </c>
      <c r="Y114">
        <v>1.401806094182825E-4</v>
      </c>
      <c r="Z114">
        <v>3.1191135734071979E-7</v>
      </c>
      <c r="AA114">
        <v>0</v>
      </c>
      <c r="AB114">
        <v>0</v>
      </c>
      <c r="AC114">
        <v>643.82067734523002</v>
      </c>
      <c r="AD114">
        <v>0</v>
      </c>
      <c r="AE114">
        <v>0</v>
      </c>
      <c r="AF114">
        <v>0</v>
      </c>
      <c r="AG114">
        <v>0</v>
      </c>
      <c r="AH114">
        <v>15.421676639865506</v>
      </c>
      <c r="AI114">
        <v>11.03575523085612</v>
      </c>
      <c r="AJ114">
        <v>71.560022224356302</v>
      </c>
      <c r="AK114">
        <v>99.355142358330625</v>
      </c>
      <c r="AL114">
        <v>0.64485764166937543</v>
      </c>
      <c r="AM114">
        <v>99.56079404394967</v>
      </c>
      <c r="AN114">
        <v>2.520112288936974E-2</v>
      </c>
      <c r="AO114">
        <v>0.20572593407876869</v>
      </c>
      <c r="AP114">
        <v>2.4190607742395738</v>
      </c>
      <c r="AQ114">
        <v>1.2673066787615364</v>
      </c>
      <c r="AR114">
        <v>1.7193493618560407E-5</v>
      </c>
      <c r="AS114">
        <v>13586.867573134801</v>
      </c>
      <c r="AT114">
        <v>1.8280999450940056</v>
      </c>
      <c r="AU114">
        <v>1.6365561379399964</v>
      </c>
      <c r="AV114">
        <v>21.521576102990451</v>
      </c>
      <c r="AW114">
        <v>39.343592092213306</v>
      </c>
      <c r="AX114">
        <v>0.92761962351605964</v>
      </c>
      <c r="AY114">
        <f>AW114*26.8392</f>
        <v>1055.9505368813313</v>
      </c>
      <c r="AZ114" s="6">
        <f>(N114*AB114/1000)/(AV114*P114)</f>
        <v>0</v>
      </c>
      <c r="BA114">
        <f>AY114/1.82</f>
        <v>580.19260268205016</v>
      </c>
      <c r="BB114">
        <v>0</v>
      </c>
      <c r="BC114">
        <f>1/((P114/U114)*(44/42)+1)</f>
        <v>0.5180065366816593</v>
      </c>
      <c r="BD114">
        <f>BC114/0.897</f>
        <v>0.57748777779449201</v>
      </c>
    </row>
    <row r="115" spans="1:56" x14ac:dyDescent="0.3">
      <c r="A115" t="s">
        <v>229</v>
      </c>
      <c r="B115" s="9">
        <v>39465</v>
      </c>
      <c r="C115" t="s">
        <v>15</v>
      </c>
      <c r="D115">
        <v>10</v>
      </c>
      <c r="E115">
        <v>3</v>
      </c>
      <c r="F115">
        <v>24</v>
      </c>
      <c r="G115" t="s">
        <v>66</v>
      </c>
      <c r="I115">
        <v>6</v>
      </c>
      <c r="J115" t="s">
        <v>230</v>
      </c>
      <c r="K115">
        <v>100.6</v>
      </c>
      <c r="L115">
        <v>1</v>
      </c>
      <c r="M115">
        <v>64</v>
      </c>
      <c r="N115">
        <v>24637.575448581556</v>
      </c>
      <c r="O115">
        <v>0</v>
      </c>
      <c r="P115">
        <v>10.238969858156018</v>
      </c>
      <c r="Q115">
        <v>0</v>
      </c>
      <c r="R115">
        <v>4.5703439716312042</v>
      </c>
      <c r="S115">
        <v>0</v>
      </c>
      <c r="T115">
        <v>0</v>
      </c>
      <c r="U115">
        <v>43.119732269503608</v>
      </c>
      <c r="V115">
        <v>5.9999224555474298</v>
      </c>
      <c r="W115">
        <v>20.850712765957446</v>
      </c>
      <c r="X115">
        <v>0.15986857996453899</v>
      </c>
      <c r="Y115">
        <v>4.1459787234042543E-4</v>
      </c>
      <c r="Z115">
        <v>3.5797872340425267E-7</v>
      </c>
      <c r="AA115">
        <v>0</v>
      </c>
      <c r="AB115">
        <v>376.41084097542495</v>
      </c>
      <c r="AC115">
        <v>6083.0122721910702</v>
      </c>
      <c r="AD115">
        <v>0</v>
      </c>
      <c r="AE115">
        <v>0</v>
      </c>
      <c r="AF115">
        <v>0</v>
      </c>
      <c r="AG115">
        <v>0</v>
      </c>
      <c r="AH115">
        <v>23.938733594899738</v>
      </c>
      <c r="AI115">
        <v>16.272014031400367</v>
      </c>
      <c r="AJ115">
        <v>67.973579165721603</v>
      </c>
      <c r="AK115">
        <v>78.838109032950641</v>
      </c>
      <c r="AL115">
        <v>21.161890967049359</v>
      </c>
      <c r="AM115">
        <v>82.364632595316294</v>
      </c>
      <c r="AN115">
        <v>1.3520998634837739E-2</v>
      </c>
      <c r="AO115">
        <v>3.5263924099792945</v>
      </c>
      <c r="AP115">
        <v>2.4219928889181079</v>
      </c>
      <c r="AQ115">
        <v>1.2673058386614531</v>
      </c>
      <c r="AR115">
        <v>1.7193493618560407E-5</v>
      </c>
      <c r="AS115">
        <v>13603.327035401722</v>
      </c>
      <c r="AT115">
        <v>1.8589987893341375</v>
      </c>
      <c r="AU115">
        <v>3.9273589294507412</v>
      </c>
      <c r="AV115">
        <v>8.7124714253456492</v>
      </c>
      <c r="AW115">
        <v>16.196473831825831</v>
      </c>
      <c r="AX115">
        <v>0.93251794636076335</v>
      </c>
      <c r="AY115">
        <f>AW115*26.8392</f>
        <v>434.70040046713984</v>
      </c>
      <c r="AZ115" s="6">
        <f>(N115*AB115/1000)/(AV115*P115)</f>
        <v>103.95908754438298</v>
      </c>
      <c r="BA115">
        <f>AY115/1.82</f>
        <v>238.84637388304387</v>
      </c>
      <c r="BB115">
        <v>0</v>
      </c>
      <c r="BC115">
        <f>1/((P115/U115)*(44/42)+1)</f>
        <v>0.80079326889489355</v>
      </c>
      <c r="BD115">
        <f>BC115/0.897</f>
        <v>0.892746119169335</v>
      </c>
    </row>
    <row r="117" spans="1:56" s="1" customFormat="1" ht="45" customHeight="1" x14ac:dyDescent="0.3">
      <c r="A117" s="1" t="s">
        <v>0</v>
      </c>
      <c r="B117" s="26" t="s">
        <v>1</v>
      </c>
      <c r="C117" s="1" t="s">
        <v>2</v>
      </c>
      <c r="D117" s="1" t="s">
        <v>3</v>
      </c>
      <c r="E117" s="1" t="s">
        <v>4</v>
      </c>
      <c r="F117" s="1" t="s">
        <v>5</v>
      </c>
      <c r="G117" s="1" t="s">
        <v>6</v>
      </c>
      <c r="I117" s="1" t="s">
        <v>8</v>
      </c>
      <c r="J117" s="1" t="s">
        <v>9</v>
      </c>
      <c r="K117" s="1" t="s">
        <v>10</v>
      </c>
      <c r="L117" s="1" t="s">
        <v>11</v>
      </c>
      <c r="M117" s="1" t="s">
        <v>12</v>
      </c>
      <c r="N117" s="1" t="s">
        <v>13</v>
      </c>
      <c r="O117" s="1" t="s">
        <v>14</v>
      </c>
      <c r="P117" s="1" t="s">
        <v>26</v>
      </c>
      <c r="Q117" s="1" t="s">
        <v>16</v>
      </c>
      <c r="R117" s="1" t="s">
        <v>17</v>
      </c>
      <c r="S117" s="1" t="s">
        <v>18</v>
      </c>
      <c r="T117" s="1" t="s">
        <v>19</v>
      </c>
      <c r="U117" s="1" t="s">
        <v>20</v>
      </c>
      <c r="V117" s="1" t="s">
        <v>21</v>
      </c>
      <c r="W117" s="1" t="s">
        <v>22</v>
      </c>
      <c r="X117" s="1" t="s">
        <v>20</v>
      </c>
      <c r="Y117" s="1" t="s">
        <v>23</v>
      </c>
      <c r="Z117" s="1" t="s">
        <v>24</v>
      </c>
      <c r="AA117" s="3" t="s">
        <v>25</v>
      </c>
      <c r="AB117" t="s">
        <v>26</v>
      </c>
      <c r="AC117" t="s">
        <v>15</v>
      </c>
      <c r="AD117" t="s">
        <v>27</v>
      </c>
      <c r="AE117" t="s">
        <v>28</v>
      </c>
      <c r="AF117" t="s">
        <v>29</v>
      </c>
      <c r="AG117" t="s">
        <v>30</v>
      </c>
      <c r="AH117" s="1" t="s">
        <v>31</v>
      </c>
      <c r="AI117" s="1" t="s">
        <v>32</v>
      </c>
      <c r="AJ117" s="1" t="s">
        <v>33</v>
      </c>
      <c r="AK117" s="1" t="s">
        <v>34</v>
      </c>
      <c r="AL117" s="1" t="s">
        <v>35</v>
      </c>
      <c r="AM117" s="1" t="s">
        <v>36</v>
      </c>
      <c r="AN117" s="1" t="s">
        <v>37</v>
      </c>
      <c r="AO117" s="1" t="s">
        <v>38</v>
      </c>
      <c r="AP117" s="1" t="s">
        <v>39</v>
      </c>
      <c r="AQ117" s="1" t="s">
        <v>40</v>
      </c>
      <c r="AR117" s="1" t="s">
        <v>41</v>
      </c>
      <c r="AS117" s="1" t="s">
        <v>42</v>
      </c>
      <c r="AT117" s="1" t="s">
        <v>40</v>
      </c>
      <c r="AU117" s="1" t="s">
        <v>43</v>
      </c>
      <c r="AV117" s="1" t="s">
        <v>44</v>
      </c>
      <c r="AW117" s="1" t="s">
        <v>45</v>
      </c>
      <c r="AX117" s="1" t="s">
        <v>46</v>
      </c>
      <c r="AY117" s="1" t="s">
        <v>45</v>
      </c>
      <c r="BA117" s="1" t="s">
        <v>146</v>
      </c>
      <c r="BC117" s="1" t="s">
        <v>191</v>
      </c>
      <c r="BD117" s="1" t="s">
        <v>192</v>
      </c>
    </row>
    <row r="118" spans="1:56" s="1" customFormat="1" ht="21" customHeight="1" x14ac:dyDescent="0.3">
      <c r="B118" s="26"/>
      <c r="E118" s="1" t="s">
        <v>52</v>
      </c>
      <c r="F118" s="1" t="s">
        <v>52</v>
      </c>
      <c r="I118" s="1" t="s">
        <v>54</v>
      </c>
      <c r="K118" s="1" t="s">
        <v>55</v>
      </c>
      <c r="L118" s="1" t="s">
        <v>56</v>
      </c>
      <c r="M118" s="1" t="s">
        <v>57</v>
      </c>
      <c r="N118" s="1" t="s">
        <v>58</v>
      </c>
      <c r="O118" s="1" t="s">
        <v>58</v>
      </c>
      <c r="P118" s="1" t="s">
        <v>58</v>
      </c>
      <c r="Q118" s="1" t="s">
        <v>58</v>
      </c>
      <c r="T118" s="1" t="s">
        <v>58</v>
      </c>
      <c r="U118" s="1" t="s">
        <v>58</v>
      </c>
      <c r="W118" s="1" t="s">
        <v>57</v>
      </c>
      <c r="X118" s="1" t="s">
        <v>57</v>
      </c>
      <c r="Y118" s="1" t="s">
        <v>57</v>
      </c>
      <c r="Z118" s="1" t="s">
        <v>57</v>
      </c>
      <c r="AA118" s="3" t="s">
        <v>57</v>
      </c>
      <c r="AB118" s="3" t="s">
        <v>59</v>
      </c>
      <c r="AC118" s="3" t="s">
        <v>59</v>
      </c>
      <c r="AD118" s="3" t="s">
        <v>59</v>
      </c>
      <c r="AE118" s="3" t="s">
        <v>59</v>
      </c>
      <c r="AF118" s="3" t="s">
        <v>59</v>
      </c>
      <c r="AG118"/>
      <c r="AH118" s="1" t="s">
        <v>58</v>
      </c>
      <c r="AI118" s="1" t="s">
        <v>58</v>
      </c>
      <c r="AJ118" s="1" t="s">
        <v>57</v>
      </c>
      <c r="AK118" s="1" t="s">
        <v>57</v>
      </c>
      <c r="AL118" s="1" t="s">
        <v>57</v>
      </c>
      <c r="AM118" s="1" t="s">
        <v>57</v>
      </c>
      <c r="AP118" s="1" t="s">
        <v>53</v>
      </c>
      <c r="AQ118" s="1" t="s">
        <v>60</v>
      </c>
      <c r="AR118" s="1" t="s">
        <v>61</v>
      </c>
      <c r="AT118" s="1" t="s">
        <v>60</v>
      </c>
      <c r="AU118" s="1" t="s">
        <v>53</v>
      </c>
      <c r="AV118" s="1" t="s">
        <v>62</v>
      </c>
      <c r="AW118" s="1" t="s">
        <v>63</v>
      </c>
      <c r="AY118" s="1" t="s">
        <v>225</v>
      </c>
      <c r="BA118" s="1" t="s">
        <v>231</v>
      </c>
    </row>
    <row r="119" spans="1:56" x14ac:dyDescent="0.3">
      <c r="A119" t="s">
        <v>232</v>
      </c>
      <c r="B119" s="9">
        <v>39476</v>
      </c>
      <c r="C119" t="s">
        <v>26</v>
      </c>
      <c r="D119">
        <v>10</v>
      </c>
      <c r="E119">
        <v>3</v>
      </c>
      <c r="F119">
        <v>24</v>
      </c>
      <c r="G119" t="s">
        <v>66</v>
      </c>
      <c r="I119">
        <v>6</v>
      </c>
      <c r="J119" t="s">
        <v>233</v>
      </c>
      <c r="K119">
        <v>100.6</v>
      </c>
      <c r="L119">
        <v>-3</v>
      </c>
      <c r="M119">
        <v>93</v>
      </c>
      <c r="N119">
        <v>24620.906013972057</v>
      </c>
      <c r="O119">
        <v>0</v>
      </c>
      <c r="P119">
        <v>10.257103792415174</v>
      </c>
      <c r="Q119">
        <v>0</v>
      </c>
      <c r="R119">
        <v>4.7761277445109762</v>
      </c>
      <c r="S119">
        <v>0</v>
      </c>
      <c r="T119">
        <v>0</v>
      </c>
      <c r="U119">
        <v>16.645884231536918</v>
      </c>
      <c r="V119">
        <v>5.9581919558703893</v>
      </c>
      <c r="W119">
        <v>20.839353293413154</v>
      </c>
      <c r="X119">
        <v>0.10428596846307392</v>
      </c>
      <c r="Y119">
        <v>1.4200738522954101E-4</v>
      </c>
      <c r="Z119">
        <v>2.1107305389221558E-4</v>
      </c>
      <c r="AA119">
        <v>2.1633532934131695E-5</v>
      </c>
      <c r="AB119">
        <v>796.46492281129997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16.969592642623535</v>
      </c>
      <c r="AI119">
        <v>10.481032916012678</v>
      </c>
      <c r="AJ119">
        <v>61.763609396767983</v>
      </c>
      <c r="AK119">
        <v>98.857671687176818</v>
      </c>
      <c r="AL119">
        <v>1.1423283128231816</v>
      </c>
      <c r="AM119">
        <v>99.305663898570799</v>
      </c>
      <c r="AN119">
        <v>1.8984115647207533E-2</v>
      </c>
      <c r="AO119">
        <v>0.11603860002909536</v>
      </c>
      <c r="AP119">
        <v>2.3864758071635737</v>
      </c>
      <c r="AQ119">
        <v>1.2852965044398463</v>
      </c>
      <c r="AR119">
        <v>1.6997454919630063E-5</v>
      </c>
      <c r="AS119">
        <v>13750.909879533909</v>
      </c>
      <c r="AT119">
        <v>1.5346266556883934</v>
      </c>
      <c r="AU119">
        <v>2.4025806454691034</v>
      </c>
      <c r="AV119">
        <v>17.964751680181266</v>
      </c>
      <c r="AW119">
        <v>27.569186791229022</v>
      </c>
      <c r="AX119">
        <v>0.91079725649464116</v>
      </c>
      <c r="AY119">
        <f t="shared" ref="AY119:AY129" si="26">AW119*26.8392</f>
        <v>739.93491812715399</v>
      </c>
      <c r="AZ119">
        <f t="shared" ref="AZ119:AZ129" si="27">AY119/1.82</f>
        <v>406.55764732261207</v>
      </c>
      <c r="BA119">
        <v>0</v>
      </c>
      <c r="BC119">
        <f t="shared" ref="BC119:BC129" si="28">1/((6/U119)*(44/28)+1)</f>
        <v>0.63839814907444736</v>
      </c>
      <c r="BD119">
        <f t="shared" ref="BD119:BD129" si="29">BC119/0.911</f>
        <v>0.70076635463715409</v>
      </c>
    </row>
    <row r="120" spans="1:56" x14ac:dyDescent="0.3">
      <c r="A120" t="s">
        <v>232</v>
      </c>
      <c r="B120" s="9">
        <v>39476</v>
      </c>
      <c r="C120" t="s">
        <v>26</v>
      </c>
      <c r="D120">
        <v>10</v>
      </c>
      <c r="E120">
        <v>3</v>
      </c>
      <c r="F120">
        <v>24</v>
      </c>
      <c r="G120" t="s">
        <v>66</v>
      </c>
      <c r="I120">
        <v>6</v>
      </c>
      <c r="J120" t="s">
        <v>233</v>
      </c>
      <c r="K120">
        <v>100.6</v>
      </c>
      <c r="L120">
        <v>-3</v>
      </c>
      <c r="M120">
        <v>93</v>
      </c>
      <c r="N120">
        <v>24620.906013972057</v>
      </c>
      <c r="O120">
        <v>0</v>
      </c>
      <c r="P120">
        <v>10.257103792415174</v>
      </c>
      <c r="Q120">
        <v>0</v>
      </c>
      <c r="R120">
        <v>4.7761277445109762</v>
      </c>
      <c r="S120">
        <v>0</v>
      </c>
      <c r="T120">
        <v>0</v>
      </c>
      <c r="U120">
        <v>16.645884231536918</v>
      </c>
      <c r="V120">
        <v>5.9581919558703893</v>
      </c>
      <c r="W120">
        <v>20.839353293413154</v>
      </c>
      <c r="X120">
        <v>0.10428596846307392</v>
      </c>
      <c r="Y120">
        <v>1.4200738522954101E-4</v>
      </c>
      <c r="Z120">
        <v>2.1107305389221558E-4</v>
      </c>
      <c r="AA120">
        <v>2.1633532934131695E-5</v>
      </c>
      <c r="AB120">
        <v>1030.3695790713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16.969592642623535</v>
      </c>
      <c r="AI120">
        <v>10.485714647612198</v>
      </c>
      <c r="AJ120">
        <v>61.791198341877731</v>
      </c>
      <c r="AK120">
        <v>98.656500721021928</v>
      </c>
      <c r="AL120">
        <v>1.3434992789780722</v>
      </c>
      <c r="AM120">
        <v>99.103581134323377</v>
      </c>
      <c r="AN120">
        <v>1.8984121265788474E-2</v>
      </c>
      <c r="AO120">
        <v>0.11595926041588485</v>
      </c>
      <c r="AP120">
        <v>2.3864758071635737</v>
      </c>
      <c r="AQ120">
        <v>1.2852965044398463</v>
      </c>
      <c r="AR120">
        <v>1.6997454919630063E-5</v>
      </c>
      <c r="AS120">
        <v>13750.909879533909</v>
      </c>
      <c r="AT120">
        <v>1.5346266556883934</v>
      </c>
      <c r="AU120">
        <v>2.4025806454691034</v>
      </c>
      <c r="AV120">
        <v>17.964751680181266</v>
      </c>
      <c r="AW120">
        <v>27.569186791229022</v>
      </c>
      <c r="AX120">
        <v>0.91079725649464116</v>
      </c>
      <c r="AY120">
        <f t="shared" si="26"/>
        <v>739.93491812715399</v>
      </c>
      <c r="AZ120">
        <f t="shared" si="27"/>
        <v>406.55764732261207</v>
      </c>
      <c r="BA120">
        <v>0</v>
      </c>
      <c r="BC120">
        <f t="shared" si="28"/>
        <v>0.63839814907444736</v>
      </c>
      <c r="BD120">
        <f t="shared" si="29"/>
        <v>0.70076635463715409</v>
      </c>
    </row>
    <row r="121" spans="1:56" s="5" customFormat="1" x14ac:dyDescent="0.3">
      <c r="A121" s="27" t="s">
        <v>234</v>
      </c>
      <c r="B121" s="9">
        <v>39476</v>
      </c>
      <c r="C121" s="28" t="s">
        <v>26</v>
      </c>
      <c r="D121">
        <v>10</v>
      </c>
      <c r="E121" s="13">
        <v>3</v>
      </c>
      <c r="F121">
        <v>24</v>
      </c>
      <c r="G121" t="s">
        <v>66</v>
      </c>
      <c r="I121" s="13">
        <v>6</v>
      </c>
      <c r="J121" s="13" t="s">
        <v>233</v>
      </c>
      <c r="K121" s="29">
        <v>100.6</v>
      </c>
      <c r="L121" s="5">
        <v>-3</v>
      </c>
      <c r="M121" s="5">
        <v>93</v>
      </c>
      <c r="N121" s="5">
        <v>24620.906013972057</v>
      </c>
      <c r="O121" s="5">
        <v>0</v>
      </c>
      <c r="P121" s="15">
        <v>10.257103792415174</v>
      </c>
      <c r="Q121" s="14">
        <v>0</v>
      </c>
      <c r="R121" s="5">
        <v>4.7761277445109762</v>
      </c>
      <c r="S121" s="5">
        <v>0</v>
      </c>
      <c r="T121" s="14">
        <v>0</v>
      </c>
      <c r="U121" s="5">
        <v>16.645884231536918</v>
      </c>
      <c r="V121" s="5">
        <v>5.9581919558703893</v>
      </c>
      <c r="W121" s="5">
        <v>20.839353293413154</v>
      </c>
      <c r="X121" s="5">
        <v>0.10428596846307392</v>
      </c>
      <c r="Y121" s="5">
        <v>1.4200738522954101E-4</v>
      </c>
      <c r="Z121" s="16">
        <v>2.1107305389221558E-4</v>
      </c>
      <c r="AA121" s="5">
        <v>2.1633532934131695E-5</v>
      </c>
      <c r="AB121" s="5">
        <v>978.94061506079993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16.969592642623535</v>
      </c>
      <c r="AI121" s="5">
        <v>10.484685268097564</v>
      </c>
      <c r="AJ121" s="5">
        <v>61.785132318159228</v>
      </c>
      <c r="AK121" s="5">
        <v>98.700662192753086</v>
      </c>
      <c r="AL121" s="5">
        <v>1.2993378072469142</v>
      </c>
      <c r="AM121" s="5">
        <v>99.147942765881055</v>
      </c>
      <c r="AN121" s="5">
        <v>1.8984120030422456E-2</v>
      </c>
      <c r="AO121" s="5">
        <v>0.11597669562810244</v>
      </c>
      <c r="AP121" s="5">
        <v>2.3864758071635737</v>
      </c>
      <c r="AQ121" s="5">
        <v>1.2852965044398463</v>
      </c>
      <c r="AR121" s="5">
        <v>1.6997454919630063E-5</v>
      </c>
      <c r="AS121" s="5">
        <v>13750.909879533909</v>
      </c>
      <c r="AT121" s="5">
        <v>1.5346266556883934</v>
      </c>
      <c r="AU121" s="5">
        <v>2.4025806454691034</v>
      </c>
      <c r="AV121" s="5">
        <v>17.964751680181266</v>
      </c>
      <c r="AW121" s="5">
        <v>27.569186791229022</v>
      </c>
      <c r="AX121" s="5">
        <v>0.91079725649464116</v>
      </c>
      <c r="AY121">
        <f t="shared" si="26"/>
        <v>739.93491812715399</v>
      </c>
      <c r="AZ121">
        <f t="shared" si="27"/>
        <v>406.55764732261207</v>
      </c>
      <c r="BA121" s="5">
        <v>0</v>
      </c>
      <c r="BC121">
        <f t="shared" si="28"/>
        <v>0.63839814907444736</v>
      </c>
      <c r="BD121">
        <f t="shared" si="29"/>
        <v>0.70076635463715409</v>
      </c>
    </row>
    <row r="122" spans="1:56" x14ac:dyDescent="0.3">
      <c r="A122" t="s">
        <v>234</v>
      </c>
      <c r="B122" s="9">
        <v>39476</v>
      </c>
      <c r="C122" t="s">
        <v>26</v>
      </c>
      <c r="D122">
        <v>10</v>
      </c>
      <c r="E122">
        <v>3</v>
      </c>
      <c r="F122">
        <v>24</v>
      </c>
      <c r="G122" t="s">
        <v>66</v>
      </c>
      <c r="I122">
        <v>6</v>
      </c>
      <c r="J122" t="s">
        <v>233</v>
      </c>
      <c r="K122">
        <v>100.6</v>
      </c>
      <c r="L122">
        <v>-3</v>
      </c>
      <c r="M122">
        <v>93</v>
      </c>
      <c r="N122">
        <v>24620.906013972057</v>
      </c>
      <c r="O122">
        <v>0</v>
      </c>
      <c r="P122">
        <v>10.257103792415174</v>
      </c>
      <c r="Q122">
        <v>0</v>
      </c>
      <c r="R122">
        <v>4.7761277445109762</v>
      </c>
      <c r="S122">
        <v>0</v>
      </c>
      <c r="T122">
        <v>0</v>
      </c>
      <c r="U122">
        <v>16.645884231536918</v>
      </c>
      <c r="V122">
        <v>5.9581919558703893</v>
      </c>
      <c r="W122">
        <v>20.839353293413154</v>
      </c>
      <c r="X122">
        <v>0.10428596846307392</v>
      </c>
      <c r="Y122">
        <v>1.4200738522954101E-4</v>
      </c>
      <c r="Z122">
        <v>2.1107305389221558E-4</v>
      </c>
      <c r="AA122">
        <v>2.1633532934131695E-5</v>
      </c>
      <c r="AB122">
        <v>743.28442133242493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16.969592642623535</v>
      </c>
      <c r="AI122">
        <v>10.479968479127189</v>
      </c>
      <c r="AJ122">
        <v>61.757336783701156</v>
      </c>
      <c r="AK122">
        <v>98.903524448130838</v>
      </c>
      <c r="AL122">
        <v>1.0964755518691618</v>
      </c>
      <c r="AM122">
        <v>99.351724485041444</v>
      </c>
      <c r="AN122">
        <v>1.8984114369768899E-2</v>
      </c>
      <c r="AO122">
        <v>0.11605665381333306</v>
      </c>
      <c r="AP122">
        <v>2.3864758071635737</v>
      </c>
      <c r="AQ122">
        <v>1.2852965044398463</v>
      </c>
      <c r="AR122">
        <v>1.6997454919630063E-5</v>
      </c>
      <c r="AS122">
        <v>13750.909879533909</v>
      </c>
      <c r="AT122">
        <v>1.5346266556883934</v>
      </c>
      <c r="AU122">
        <v>2.4025806454691034</v>
      </c>
      <c r="AV122">
        <v>17.964751680181266</v>
      </c>
      <c r="AW122">
        <v>27.569186791229022</v>
      </c>
      <c r="AX122">
        <v>0.91079725649464116</v>
      </c>
      <c r="AY122">
        <f t="shared" si="26"/>
        <v>739.93491812715399</v>
      </c>
      <c r="AZ122">
        <f t="shared" si="27"/>
        <v>406.55764732261207</v>
      </c>
      <c r="BA122" s="5">
        <v>0</v>
      </c>
      <c r="BC122">
        <f t="shared" si="28"/>
        <v>0.63839814907444736</v>
      </c>
      <c r="BD122">
        <f t="shared" si="29"/>
        <v>0.70076635463715409</v>
      </c>
    </row>
    <row r="123" spans="1:56" s="5" customFormat="1" hidden="1" x14ac:dyDescent="0.3">
      <c r="A123" s="27" t="s">
        <v>235</v>
      </c>
      <c r="B123" s="27">
        <v>39477</v>
      </c>
      <c r="C123" s="12" t="s">
        <v>26</v>
      </c>
      <c r="D123">
        <v>10</v>
      </c>
      <c r="E123" s="13">
        <v>3</v>
      </c>
      <c r="F123" s="13">
        <v>0</v>
      </c>
      <c r="G123" s="15">
        <v>0</v>
      </c>
      <c r="I123" s="13">
        <v>6</v>
      </c>
      <c r="J123" s="13" t="s">
        <v>236</v>
      </c>
      <c r="K123" s="12">
        <v>98.3</v>
      </c>
      <c r="L123" s="5">
        <v>-1</v>
      </c>
      <c r="M123" s="5">
        <v>58</v>
      </c>
      <c r="N123" s="5">
        <v>24561.648026954175</v>
      </c>
      <c r="O123" s="5">
        <v>0</v>
      </c>
      <c r="P123" s="15">
        <v>10.432752021563349</v>
      </c>
      <c r="Q123" s="15">
        <v>0</v>
      </c>
      <c r="R123" s="5">
        <v>4.5090566037735869</v>
      </c>
      <c r="S123" s="5">
        <v>0</v>
      </c>
      <c r="T123" s="15">
        <v>0</v>
      </c>
      <c r="U123" s="5">
        <v>38.293999999999954</v>
      </c>
      <c r="V123" s="5">
        <v>5.9581919558703884</v>
      </c>
      <c r="W123" s="5">
        <v>20.959708894878716</v>
      </c>
      <c r="X123" s="5">
        <v>0.12036966064690023</v>
      </c>
      <c r="Y123" s="5">
        <v>1.4921239892183284E-4</v>
      </c>
      <c r="Z123" s="16">
        <v>2.0962264150943395E-4</v>
      </c>
      <c r="AA123" s="5">
        <v>5.4208625336927212E-5</v>
      </c>
      <c r="AB123" s="5">
        <v>1711.7486259299999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22.943714596177443</v>
      </c>
      <c r="AI123" s="5">
        <v>12.165281344040393</v>
      </c>
      <c r="AJ123" s="5">
        <v>53.022283262132277</v>
      </c>
      <c r="AK123" s="5">
        <v>102.15222196220124</v>
      </c>
      <c r="AL123" s="5">
        <v>-2.1522219622012386</v>
      </c>
      <c r="AM123" s="5">
        <v>101.86444375617829</v>
      </c>
      <c r="AN123" s="5">
        <v>1.4892209797520792E-2</v>
      </c>
      <c r="AO123" s="5">
        <v>0.10713360169601742</v>
      </c>
      <c r="AP123" s="5">
        <v>2.4485765178786378</v>
      </c>
      <c r="AQ123" s="5">
        <v>1.249683844644802</v>
      </c>
      <c r="AR123" s="5">
        <v>1.7095553434495079E-5</v>
      </c>
      <c r="AS123" s="5">
        <v>13639.097761372181</v>
      </c>
      <c r="AT123" s="5">
        <v>1.6666328640567563</v>
      </c>
      <c r="AU123" s="5">
        <v>4.0068927262884708</v>
      </c>
      <c r="AV123" s="5">
        <v>10.088542030499042</v>
      </c>
      <c r="AW123" s="5">
        <v>16.813895698447581</v>
      </c>
      <c r="AX123" s="5">
        <v>0.92056103733314709</v>
      </c>
      <c r="AY123">
        <f t="shared" si="26"/>
        <v>451.27150942977437</v>
      </c>
      <c r="AZ123">
        <f t="shared" si="27"/>
        <v>247.95137880756832</v>
      </c>
      <c r="BA123" s="5">
        <v>0</v>
      </c>
      <c r="BC123">
        <f t="shared" si="28"/>
        <v>0.80242951822737352</v>
      </c>
      <c r="BD123">
        <f t="shared" si="29"/>
        <v>0.88082274229129909</v>
      </c>
    </row>
    <row r="124" spans="1:56" hidden="1" x14ac:dyDescent="0.3">
      <c r="A124" t="s">
        <v>235</v>
      </c>
      <c r="B124" s="27">
        <v>39477</v>
      </c>
      <c r="C124" t="s">
        <v>26</v>
      </c>
      <c r="D124">
        <v>10</v>
      </c>
      <c r="E124">
        <v>3</v>
      </c>
      <c r="F124">
        <v>0</v>
      </c>
      <c r="G124">
        <v>0</v>
      </c>
      <c r="I124">
        <v>6</v>
      </c>
      <c r="J124" t="s">
        <v>236</v>
      </c>
      <c r="K124">
        <v>98.3</v>
      </c>
      <c r="L124">
        <v>-1</v>
      </c>
      <c r="M124">
        <v>58</v>
      </c>
      <c r="N124">
        <v>24561.648026954175</v>
      </c>
      <c r="O124">
        <v>0</v>
      </c>
      <c r="P124">
        <v>10.432752021563349</v>
      </c>
      <c r="Q124">
        <v>0</v>
      </c>
      <c r="R124">
        <v>4.5090566037735869</v>
      </c>
      <c r="S124">
        <v>0</v>
      </c>
      <c r="T124">
        <v>0</v>
      </c>
      <c r="U124">
        <v>38.293999999999954</v>
      </c>
      <c r="V124">
        <v>5.9581919558703884</v>
      </c>
      <c r="W124">
        <v>20.959708894878716</v>
      </c>
      <c r="X124">
        <v>0.12036966064690023</v>
      </c>
      <c r="Y124">
        <v>1.4921239892183284E-4</v>
      </c>
      <c r="Z124">
        <v>2.0962264150943395E-4</v>
      </c>
      <c r="AA124">
        <v>5.4208625336927212E-5</v>
      </c>
      <c r="AB124">
        <v>1168.1915109199999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22.943714596177443</v>
      </c>
      <c r="AI124">
        <v>12.154349572583227</v>
      </c>
      <c r="AJ124">
        <v>52.974637222031227</v>
      </c>
      <c r="AK124">
        <v>101.55098549234559</v>
      </c>
      <c r="AL124">
        <v>-1.550985492345589</v>
      </c>
      <c r="AM124">
        <v>101.26490366320083</v>
      </c>
      <c r="AN124">
        <v>1.4892199538042203E-2</v>
      </c>
      <c r="AO124">
        <v>0.10726984537074914</v>
      </c>
      <c r="AP124">
        <v>2.4485765178786378</v>
      </c>
      <c r="AQ124">
        <v>1.249683844644802</v>
      </c>
      <c r="AR124">
        <v>1.7095553434495079E-5</v>
      </c>
      <c r="AS124">
        <v>13639.097761372181</v>
      </c>
      <c r="AT124">
        <v>1.6666328640567563</v>
      </c>
      <c r="AU124">
        <v>4.0068927262884708</v>
      </c>
      <c r="AV124">
        <v>10.088542030499042</v>
      </c>
      <c r="AW124">
        <v>16.813895698447581</v>
      </c>
      <c r="AX124">
        <v>0.92056103733314709</v>
      </c>
      <c r="AY124">
        <f t="shared" si="26"/>
        <v>451.27150942977437</v>
      </c>
      <c r="AZ124">
        <f t="shared" si="27"/>
        <v>247.95137880756832</v>
      </c>
      <c r="BA124" s="5">
        <v>0</v>
      </c>
      <c r="BC124">
        <f t="shared" si="28"/>
        <v>0.80242951822737352</v>
      </c>
      <c r="BD124">
        <f t="shared" si="29"/>
        <v>0.88082274229129909</v>
      </c>
    </row>
    <row r="125" spans="1:56" hidden="1" x14ac:dyDescent="0.3">
      <c r="A125" t="s">
        <v>237</v>
      </c>
      <c r="B125" s="27">
        <v>39477</v>
      </c>
      <c r="C125" t="s">
        <v>26</v>
      </c>
      <c r="D125">
        <v>10</v>
      </c>
      <c r="E125">
        <v>3</v>
      </c>
      <c r="F125">
        <v>0</v>
      </c>
      <c r="G125">
        <v>0</v>
      </c>
      <c r="I125">
        <v>6</v>
      </c>
      <c r="J125" t="s">
        <v>238</v>
      </c>
      <c r="K125">
        <v>98.3</v>
      </c>
      <c r="L125">
        <v>-1</v>
      </c>
      <c r="M125">
        <v>58</v>
      </c>
      <c r="N125">
        <v>24624.14883229812</v>
      </c>
      <c r="O125">
        <v>0</v>
      </c>
      <c r="P125">
        <v>9.8314968944099235</v>
      </c>
      <c r="Q125">
        <v>0</v>
      </c>
      <c r="R125">
        <v>2.8792136645962709</v>
      </c>
      <c r="S125">
        <v>0</v>
      </c>
      <c r="T125">
        <v>0</v>
      </c>
      <c r="U125">
        <v>65.58816397515524</v>
      </c>
      <c r="V125">
        <v>5.9581919558703884</v>
      </c>
      <c r="W125">
        <v>20.997161490683212</v>
      </c>
      <c r="X125">
        <v>0.20642320993788812</v>
      </c>
      <c r="Y125">
        <v>9.3762012422360234E-4</v>
      </c>
      <c r="Z125">
        <v>2.2956347826086969E-4</v>
      </c>
      <c r="AA125">
        <v>8.0692782608695495E-4</v>
      </c>
      <c r="AB125">
        <v>12103.917391304323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30.485980898753514</v>
      </c>
      <c r="AI125">
        <v>21.183463576467741</v>
      </c>
      <c r="AJ125">
        <v>69.485917631516571</v>
      </c>
      <c r="AK125">
        <v>137.45518038587156</v>
      </c>
      <c r="AL125">
        <v>-37.455180385871557</v>
      </c>
      <c r="AM125">
        <v>127.6234838497793</v>
      </c>
      <c r="AN125">
        <v>3.8258757266781875E-3</v>
      </c>
      <c r="AO125">
        <v>0.52208352003638969</v>
      </c>
      <c r="AP125">
        <v>2.4547274589680694</v>
      </c>
      <c r="AQ125">
        <v>1.2497244854715526</v>
      </c>
      <c r="AR125">
        <v>1.7095553434495079E-5</v>
      </c>
      <c r="AS125">
        <v>13673.804495762113</v>
      </c>
      <c r="AT125">
        <v>1.7416963813647479</v>
      </c>
      <c r="AU125">
        <v>5.9346118441902407</v>
      </c>
      <c r="AV125">
        <v>6.1423146163248123</v>
      </c>
      <c r="AW125">
        <v>10.698047140456726</v>
      </c>
      <c r="AX125">
        <v>0.94132583277766546</v>
      </c>
      <c r="AY125">
        <f t="shared" si="26"/>
        <v>287.1270268121462</v>
      </c>
      <c r="AZ125">
        <f t="shared" si="27"/>
        <v>157.76210264403636</v>
      </c>
      <c r="BA125" s="5">
        <v>0</v>
      </c>
      <c r="BC125">
        <f t="shared" si="28"/>
        <v>0.87431375975202685</v>
      </c>
      <c r="BD125">
        <f t="shared" si="29"/>
        <v>0.95972970335019414</v>
      </c>
    </row>
    <row r="126" spans="1:56" x14ac:dyDescent="0.3">
      <c r="A126" t="s">
        <v>239</v>
      </c>
      <c r="B126" s="9">
        <v>39653</v>
      </c>
      <c r="C126" t="s">
        <v>26</v>
      </c>
      <c r="D126">
        <v>10</v>
      </c>
      <c r="E126">
        <v>3</v>
      </c>
      <c r="F126">
        <v>24</v>
      </c>
      <c r="G126" t="s">
        <v>66</v>
      </c>
      <c r="I126">
        <v>6</v>
      </c>
      <c r="J126" t="s">
        <v>240</v>
      </c>
      <c r="K126">
        <v>101.2</v>
      </c>
      <c r="L126">
        <v>22.452290076335878</v>
      </c>
      <c r="M126">
        <v>94</v>
      </c>
      <c r="N126">
        <v>24646.436534351153</v>
      </c>
      <c r="O126">
        <v>0</v>
      </c>
      <c r="P126">
        <v>10.797778625954198</v>
      </c>
      <c r="Q126">
        <v>0</v>
      </c>
      <c r="R126">
        <v>4.5739847328244299</v>
      </c>
      <c r="S126">
        <v>0</v>
      </c>
      <c r="T126">
        <v>0</v>
      </c>
      <c r="U126">
        <v>43.650022900763346</v>
      </c>
      <c r="V126">
        <v>5.99535298555395</v>
      </c>
      <c r="W126">
        <v>20.77970229007634</v>
      </c>
      <c r="X126">
        <v>0.18550315343511456</v>
      </c>
      <c r="Y126">
        <v>3.2629770992366415E-5</v>
      </c>
      <c r="Z126">
        <v>1.8702824427480925E-4</v>
      </c>
      <c r="AA126">
        <v>1.8702290076335878E-5</v>
      </c>
      <c r="AB126">
        <v>1167.3262948192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24.460011061304993</v>
      </c>
      <c r="AI126">
        <v>16.795664781161982</v>
      </c>
      <c r="AJ126">
        <v>68.665810244592336</v>
      </c>
      <c r="AK126">
        <v>98.339471728530327</v>
      </c>
      <c r="AL126">
        <v>1.6605282714696727</v>
      </c>
      <c r="AM126">
        <v>98.615690017199043</v>
      </c>
      <c r="AN126">
        <v>1.2564664122139076E-2</v>
      </c>
      <c r="AO126">
        <v>1.770431370945243E-2</v>
      </c>
      <c r="AP126">
        <v>2.7192383390610964</v>
      </c>
      <c r="AQ126">
        <v>1.1291800426722427</v>
      </c>
      <c r="AR126">
        <v>1.8234418581693783E-5</v>
      </c>
      <c r="AS126">
        <v>12831.384523093819</v>
      </c>
      <c r="AT126">
        <v>1.6835145003205505</v>
      </c>
      <c r="AU126">
        <v>4.425814556772619</v>
      </c>
      <c r="AV126">
        <v>9.2835227044643585</v>
      </c>
      <c r="AW126">
        <v>15.628945087020799</v>
      </c>
      <c r="AX126">
        <v>0.97969658064412835</v>
      </c>
      <c r="AY126">
        <f t="shared" si="26"/>
        <v>419.46838297956867</v>
      </c>
      <c r="AZ126">
        <f t="shared" si="27"/>
        <v>230.47713350525751</v>
      </c>
      <c r="BB126" t="s">
        <v>110</v>
      </c>
      <c r="BC126">
        <f t="shared" si="28"/>
        <v>0.82236584167865634</v>
      </c>
      <c r="BD126">
        <f t="shared" si="29"/>
        <v>0.90270674168897513</v>
      </c>
    </row>
    <row r="127" spans="1:56" x14ac:dyDescent="0.3">
      <c r="A127" t="s">
        <v>241</v>
      </c>
      <c r="B127" s="9">
        <v>39653</v>
      </c>
      <c r="C127" t="s">
        <v>26</v>
      </c>
      <c r="D127">
        <v>10</v>
      </c>
      <c r="E127">
        <v>3</v>
      </c>
      <c r="F127">
        <v>24</v>
      </c>
      <c r="G127" t="s">
        <v>66</v>
      </c>
      <c r="I127">
        <v>6</v>
      </c>
      <c r="J127" t="s">
        <v>242</v>
      </c>
      <c r="K127">
        <v>101.2</v>
      </c>
      <c r="L127">
        <v>22.388705394190865</v>
      </c>
      <c r="M127">
        <v>93.780082987551864</v>
      </c>
      <c r="N127">
        <v>24653.866846473044</v>
      </c>
      <c r="O127">
        <v>0</v>
      </c>
      <c r="P127">
        <v>10.68300829875519</v>
      </c>
      <c r="Q127">
        <v>0</v>
      </c>
      <c r="R127">
        <v>4.1913029045643153</v>
      </c>
      <c r="S127">
        <v>0</v>
      </c>
      <c r="T127">
        <v>0</v>
      </c>
      <c r="U127">
        <v>50.532701244813268</v>
      </c>
      <c r="V127">
        <v>5.996463137306776</v>
      </c>
      <c r="W127">
        <v>20.770522821576776</v>
      </c>
      <c r="X127">
        <v>0.25398461244813275</v>
      </c>
      <c r="Y127">
        <v>9.4461410788381734E-5</v>
      </c>
      <c r="Z127">
        <v>1.869564315352699E-4</v>
      </c>
      <c r="AA127">
        <v>1.9785394190871371E-4</v>
      </c>
      <c r="AB127">
        <v>8536.5011845800018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26.242006798069692</v>
      </c>
      <c r="AI127">
        <v>23.161154414662388</v>
      </c>
      <c r="AJ127">
        <v>88.259844580049702</v>
      </c>
      <c r="AK127">
        <v>97.265130153427847</v>
      </c>
      <c r="AL127">
        <v>2.7348698465721526</v>
      </c>
      <c r="AM127">
        <v>97.428486227377832</v>
      </c>
      <c r="AN127">
        <v>6.4863065443111871E-3</v>
      </c>
      <c r="AO127">
        <v>4.0303030899981648E-2</v>
      </c>
      <c r="AP127">
        <v>2.7185227342631961</v>
      </c>
      <c r="AQ127">
        <v>1.1298177905130675</v>
      </c>
      <c r="AR127">
        <v>1.8231358360322464E-5</v>
      </c>
      <c r="AS127">
        <v>12837.407338205665</v>
      </c>
      <c r="AT127">
        <v>1.7043202234420782</v>
      </c>
      <c r="AU127">
        <v>4.9158954867295144</v>
      </c>
      <c r="AV127">
        <v>8.1662914422938009</v>
      </c>
      <c r="AW127">
        <v>13.917975655623302</v>
      </c>
      <c r="AX127">
        <v>0.98319670242249924</v>
      </c>
      <c r="AY127">
        <f t="shared" si="26"/>
        <v>373.54733221640493</v>
      </c>
      <c r="AZ127">
        <f t="shared" si="27"/>
        <v>205.24578693209062</v>
      </c>
      <c r="BB127" t="s">
        <v>110</v>
      </c>
      <c r="BC127">
        <f t="shared" si="28"/>
        <v>0.84275564863458052</v>
      </c>
      <c r="BD127">
        <f t="shared" si="29"/>
        <v>0.9250885275900993</v>
      </c>
    </row>
    <row r="128" spans="1:56" x14ac:dyDescent="0.3">
      <c r="A128" t="s">
        <v>243</v>
      </c>
      <c r="B128" s="9">
        <v>39653</v>
      </c>
      <c r="C128" t="s">
        <v>26</v>
      </c>
      <c r="D128">
        <v>10</v>
      </c>
      <c r="E128">
        <v>3</v>
      </c>
      <c r="F128">
        <v>24</v>
      </c>
      <c r="G128" t="s">
        <v>66</v>
      </c>
      <c r="I128">
        <v>6</v>
      </c>
      <c r="J128" t="s">
        <v>244</v>
      </c>
      <c r="K128">
        <v>101.2</v>
      </c>
      <c r="L128">
        <v>22.477714285714296</v>
      </c>
      <c r="M128">
        <v>93</v>
      </c>
      <c r="N128">
        <v>24636.26689610388</v>
      </c>
      <c r="O128">
        <v>0</v>
      </c>
      <c r="P128">
        <v>10.411809523809527</v>
      </c>
      <c r="Q128">
        <v>0</v>
      </c>
      <c r="R128">
        <v>4.1137532467532489</v>
      </c>
      <c r="S128">
        <v>0</v>
      </c>
      <c r="T128">
        <v>0</v>
      </c>
      <c r="U128">
        <v>63.534316017316016</v>
      </c>
      <c r="V128">
        <v>5.9581919558703893</v>
      </c>
      <c r="W128">
        <v>20.76703030303031</v>
      </c>
      <c r="X128">
        <v>0.32538132077922066</v>
      </c>
      <c r="Y128">
        <v>2.4074978354978352E-4</v>
      </c>
      <c r="Z128">
        <v>1.8694675324675342E-4</v>
      </c>
      <c r="AA128">
        <v>6.542147186147187E-4</v>
      </c>
      <c r="AB128">
        <v>14719.83116883117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29.624195564716075</v>
      </c>
      <c r="AI128">
        <v>29.761189717317762</v>
      </c>
      <c r="AJ128">
        <v>100.46244007639773</v>
      </c>
      <c r="AK128">
        <v>96.801055399006017</v>
      </c>
      <c r="AL128">
        <v>3.1989446009939826</v>
      </c>
      <c r="AM128">
        <v>97.055940788998313</v>
      </c>
      <c r="AN128">
        <v>3.6034505618124978E-3</v>
      </c>
      <c r="AO128">
        <v>8.044400017690094E-2</v>
      </c>
      <c r="AP128">
        <v>2.7169608779444112</v>
      </c>
      <c r="AQ128">
        <v>1.1296602508210607</v>
      </c>
      <c r="AR128">
        <v>1.8235642164662314E-5</v>
      </c>
      <c r="AS128">
        <v>12825.229413371608</v>
      </c>
      <c r="AT128">
        <v>1.7319673501704023</v>
      </c>
      <c r="AU128">
        <v>5.8513478442451081</v>
      </c>
      <c r="AV128">
        <v>6.6344935660014572</v>
      </c>
      <c r="AW128">
        <v>11.490726241230126</v>
      </c>
      <c r="AX128">
        <v>0.98831582254502814</v>
      </c>
      <c r="AY128">
        <f t="shared" si="26"/>
        <v>308.40189973362362</v>
      </c>
      <c r="AZ128">
        <f t="shared" si="27"/>
        <v>169.45159326023276</v>
      </c>
      <c r="BB128" t="s">
        <v>110</v>
      </c>
      <c r="BC128">
        <f t="shared" si="28"/>
        <v>0.8707757908352507</v>
      </c>
      <c r="BD128">
        <f t="shared" si="29"/>
        <v>0.955846093123217</v>
      </c>
    </row>
    <row r="129" spans="1:57" x14ac:dyDescent="0.3">
      <c r="A129" t="s">
        <v>245</v>
      </c>
      <c r="B129" s="9">
        <v>39653</v>
      </c>
      <c r="C129" t="s">
        <v>26</v>
      </c>
      <c r="D129">
        <v>10</v>
      </c>
      <c r="E129">
        <v>3</v>
      </c>
      <c r="F129">
        <v>24</v>
      </c>
      <c r="G129" t="s">
        <v>66</v>
      </c>
      <c r="I129">
        <v>6</v>
      </c>
      <c r="J129" t="s">
        <v>246</v>
      </c>
      <c r="K129">
        <v>101.2</v>
      </c>
      <c r="L129">
        <v>21.507289099526059</v>
      </c>
      <c r="M129">
        <v>93</v>
      </c>
      <c r="N129">
        <v>24644.078654028417</v>
      </c>
      <c r="O129">
        <v>0</v>
      </c>
      <c r="P129">
        <v>10.169582938388631</v>
      </c>
      <c r="Q129">
        <v>0</v>
      </c>
      <c r="R129">
        <v>4.594071090047394</v>
      </c>
      <c r="S129">
        <v>0</v>
      </c>
      <c r="T129">
        <v>0</v>
      </c>
      <c r="U129">
        <v>82.93640758293833</v>
      </c>
      <c r="V129">
        <v>5.9581919558703893</v>
      </c>
      <c r="W129">
        <v>20.765241706161152</v>
      </c>
      <c r="X129">
        <v>0.36752107061611378</v>
      </c>
      <c r="Y129">
        <v>4.7464881516587641E-4</v>
      </c>
      <c r="Z129">
        <v>2.122061611374409E-4</v>
      </c>
      <c r="AA129">
        <v>1.4286350710900476E-3</v>
      </c>
      <c r="AB129">
        <v>32144.289099526071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34.698544514258181</v>
      </c>
      <c r="AI129">
        <v>34.207435531907016</v>
      </c>
      <c r="AJ129">
        <v>98.584640972046074</v>
      </c>
      <c r="AK129">
        <v>92.284823398411433</v>
      </c>
      <c r="AL129">
        <v>7.715176601588567</v>
      </c>
      <c r="AM129">
        <v>92.856132022215618</v>
      </c>
      <c r="AN129">
        <v>2.6186622613572122E-3</v>
      </c>
      <c r="AO129">
        <v>0.13865710332170603</v>
      </c>
      <c r="AP129">
        <v>2.7001958904627754</v>
      </c>
      <c r="AQ129">
        <v>1.1370345108796387</v>
      </c>
      <c r="AR129">
        <v>1.8188922385914141E-5</v>
      </c>
      <c r="AS129">
        <v>12862.249211467972</v>
      </c>
      <c r="AT129">
        <v>1.7617165149755403</v>
      </c>
      <c r="AU129">
        <v>7.2430551576839139</v>
      </c>
      <c r="AV129">
        <v>5.1466247525981244</v>
      </c>
      <c r="AW129">
        <v>9.0668938230340199</v>
      </c>
      <c r="AX129">
        <v>0.99210413300823364</v>
      </c>
      <c r="AY129">
        <f t="shared" si="26"/>
        <v>243.34817669517469</v>
      </c>
      <c r="AZ129">
        <f t="shared" si="27"/>
        <v>133.70778939295312</v>
      </c>
      <c r="BB129" t="s">
        <v>110</v>
      </c>
      <c r="BC129">
        <f t="shared" si="28"/>
        <v>0.89792049400675433</v>
      </c>
      <c r="BD129">
        <f t="shared" si="29"/>
        <v>0.98564269375055358</v>
      </c>
    </row>
    <row r="131" spans="1:57" s="1" customFormat="1" ht="45" customHeight="1" x14ac:dyDescent="0.3">
      <c r="A131" s="1" t="s">
        <v>0</v>
      </c>
      <c r="B131" s="2" t="s">
        <v>1</v>
      </c>
      <c r="C131" s="1" t="s">
        <v>2</v>
      </c>
      <c r="D131" s="1" t="s">
        <v>3</v>
      </c>
      <c r="E131" s="1" t="s">
        <v>4</v>
      </c>
      <c r="F131" s="1" t="s">
        <v>5</v>
      </c>
      <c r="G131" s="1" t="s">
        <v>6</v>
      </c>
      <c r="I131" s="1" t="s">
        <v>8</v>
      </c>
      <c r="J131" s="1" t="s">
        <v>9</v>
      </c>
      <c r="K131" s="1" t="s">
        <v>10</v>
      </c>
      <c r="L131" s="1" t="s">
        <v>11</v>
      </c>
      <c r="M131" s="1" t="s">
        <v>12</v>
      </c>
      <c r="N131" s="1" t="s">
        <v>13</v>
      </c>
      <c r="O131" s="1" t="s">
        <v>14</v>
      </c>
      <c r="P131" s="1" t="s">
        <v>103</v>
      </c>
      <c r="Q131" s="1" t="s">
        <v>16</v>
      </c>
      <c r="R131" s="1" t="s">
        <v>17</v>
      </c>
      <c r="S131" s="1" t="s">
        <v>18</v>
      </c>
      <c r="T131" s="1" t="s">
        <v>19</v>
      </c>
      <c r="U131" s="1" t="s">
        <v>20</v>
      </c>
      <c r="V131" s="1" t="s">
        <v>21</v>
      </c>
      <c r="W131" s="1" t="s">
        <v>22</v>
      </c>
      <c r="X131" s="1" t="s">
        <v>20</v>
      </c>
      <c r="Y131" s="1" t="s">
        <v>23</v>
      </c>
      <c r="Z131" s="1" t="s">
        <v>24</v>
      </c>
      <c r="AA131" s="3" t="s">
        <v>25</v>
      </c>
      <c r="AB131" t="s">
        <v>26</v>
      </c>
      <c r="AC131" t="s">
        <v>15</v>
      </c>
      <c r="AD131" t="s">
        <v>27</v>
      </c>
      <c r="AE131" t="s">
        <v>28</v>
      </c>
      <c r="AF131" t="s">
        <v>29</v>
      </c>
      <c r="AG131" t="s">
        <v>30</v>
      </c>
      <c r="AH131" s="1" t="s">
        <v>31</v>
      </c>
      <c r="AI131" s="1" t="s">
        <v>32</v>
      </c>
      <c r="AJ131" s="1" t="s">
        <v>33</v>
      </c>
      <c r="AK131" s="1" t="s">
        <v>34</v>
      </c>
      <c r="AL131" s="1" t="s">
        <v>35</v>
      </c>
      <c r="AM131" s="1" t="s">
        <v>36</v>
      </c>
      <c r="AN131" s="1" t="s">
        <v>37</v>
      </c>
      <c r="AO131" s="1" t="s">
        <v>38</v>
      </c>
      <c r="AP131" s="1" t="s">
        <v>39</v>
      </c>
      <c r="AQ131" s="1" t="s">
        <v>40</v>
      </c>
      <c r="AR131" s="1" t="s">
        <v>41</v>
      </c>
      <c r="AS131" s="1" t="s">
        <v>42</v>
      </c>
      <c r="AT131" s="1" t="s">
        <v>40</v>
      </c>
      <c r="AU131" s="1" t="s">
        <v>43</v>
      </c>
      <c r="AV131" s="1" t="s">
        <v>44</v>
      </c>
      <c r="AW131" s="1" t="s">
        <v>45</v>
      </c>
      <c r="AX131" s="1" t="s">
        <v>46</v>
      </c>
      <c r="AY131" s="1" t="s">
        <v>247</v>
      </c>
      <c r="BA131" s="1" t="s">
        <v>47</v>
      </c>
    </row>
    <row r="132" spans="1:57" s="1" customFormat="1" ht="20.25" customHeight="1" x14ac:dyDescent="0.3">
      <c r="B132" s="2"/>
      <c r="E132" s="1" t="s">
        <v>52</v>
      </c>
      <c r="F132" s="1" t="s">
        <v>52</v>
      </c>
      <c r="I132" s="1" t="s">
        <v>54</v>
      </c>
      <c r="K132" s="1" t="s">
        <v>55</v>
      </c>
      <c r="L132" s="1" t="s">
        <v>56</v>
      </c>
      <c r="M132" s="1" t="s">
        <v>57</v>
      </c>
      <c r="N132" s="1" t="s">
        <v>58</v>
      </c>
      <c r="O132" s="1" t="s">
        <v>58</v>
      </c>
      <c r="P132" s="1" t="s">
        <v>58</v>
      </c>
      <c r="Q132" s="1" t="s">
        <v>58</v>
      </c>
      <c r="T132" s="1" t="s">
        <v>58</v>
      </c>
      <c r="U132" s="1" t="s">
        <v>58</v>
      </c>
      <c r="W132" s="1" t="s">
        <v>57</v>
      </c>
      <c r="X132" s="1" t="s">
        <v>57</v>
      </c>
      <c r="Y132" s="1" t="s">
        <v>57</v>
      </c>
      <c r="Z132" s="1" t="s">
        <v>57</v>
      </c>
      <c r="AA132" s="3" t="s">
        <v>57</v>
      </c>
      <c r="AB132" s="3" t="s">
        <v>59</v>
      </c>
      <c r="AC132" s="3" t="s">
        <v>59</v>
      </c>
      <c r="AD132" s="3" t="s">
        <v>59</v>
      </c>
      <c r="AE132" s="3" t="s">
        <v>59</v>
      </c>
      <c r="AF132" s="3" t="s">
        <v>59</v>
      </c>
      <c r="AG132"/>
      <c r="AH132" s="1" t="s">
        <v>58</v>
      </c>
      <c r="AI132" s="1" t="s">
        <v>58</v>
      </c>
      <c r="AJ132" s="1" t="s">
        <v>57</v>
      </c>
      <c r="AK132" s="1" t="s">
        <v>57</v>
      </c>
      <c r="AL132" s="1" t="s">
        <v>57</v>
      </c>
      <c r="AM132" s="1" t="s">
        <v>57</v>
      </c>
      <c r="AP132" s="1" t="s">
        <v>53</v>
      </c>
      <c r="AQ132" s="1" t="s">
        <v>60</v>
      </c>
      <c r="AR132" s="1" t="s">
        <v>61</v>
      </c>
      <c r="AT132" s="1" t="s">
        <v>60</v>
      </c>
      <c r="AU132" s="1" t="s">
        <v>53</v>
      </c>
      <c r="AV132" s="1" t="s">
        <v>62</v>
      </c>
      <c r="AW132" s="1" t="s">
        <v>63</v>
      </c>
      <c r="AY132" s="1">
        <v>0.84499999999999997</v>
      </c>
      <c r="BA132" s="1" t="s">
        <v>64</v>
      </c>
    </row>
    <row r="133" spans="1:57" x14ac:dyDescent="0.3">
      <c r="A133" t="s">
        <v>248</v>
      </c>
      <c r="B133" s="9">
        <v>39498</v>
      </c>
      <c r="C133" t="s">
        <v>14</v>
      </c>
      <c r="D133">
        <v>10</v>
      </c>
      <c r="E133">
        <v>3</v>
      </c>
      <c r="F133">
        <v>24</v>
      </c>
      <c r="G133" t="s">
        <v>66</v>
      </c>
      <c r="I133">
        <v>6</v>
      </c>
      <c r="J133" t="s">
        <v>249</v>
      </c>
      <c r="K133" s="30">
        <v>101.7</v>
      </c>
      <c r="L133" s="30">
        <v>-9</v>
      </c>
      <c r="M133" s="31">
        <v>73</v>
      </c>
      <c r="N133">
        <v>34513.075490683244</v>
      </c>
      <c r="O133">
        <v>10.641931677018636</v>
      </c>
      <c r="P133">
        <v>0</v>
      </c>
      <c r="Q133">
        <v>9.2520067055900679</v>
      </c>
      <c r="R133">
        <v>5.8844720496894416</v>
      </c>
      <c r="S133">
        <v>0.86939166557232028</v>
      </c>
      <c r="T133">
        <v>0</v>
      </c>
      <c r="U133">
        <v>0</v>
      </c>
      <c r="V133">
        <v>3.015584551002322</v>
      </c>
      <c r="W133">
        <v>20.913409937888201</v>
      </c>
      <c r="X133">
        <v>7.5787178881987591E-2</v>
      </c>
      <c r="Y133">
        <v>3.5171366459627344E-4</v>
      </c>
      <c r="Z133">
        <v>1.0362447204968941E-3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12.920914115254593</v>
      </c>
      <c r="AI133">
        <v>10.934312973485948</v>
      </c>
      <c r="AJ133">
        <v>84.624917989175103</v>
      </c>
      <c r="AK133">
        <v>97.243683244599239</v>
      </c>
      <c r="AL133">
        <v>2.7563167554007606</v>
      </c>
      <c r="AM133">
        <v>98.017682488034097</v>
      </c>
      <c r="AN133">
        <v>1.2921953356502845E-2</v>
      </c>
      <c r="AO133">
        <v>0.77399924343486948</v>
      </c>
      <c r="AP133">
        <v>3.2199294805710581</v>
      </c>
      <c r="AQ133">
        <v>1.3353454569411858</v>
      </c>
      <c r="AR133">
        <v>1.6702194961076712E-5</v>
      </c>
      <c r="AS133">
        <v>19616.49518965423</v>
      </c>
      <c r="AT133">
        <v>0.73750000000000004</v>
      </c>
      <c r="AU133">
        <v>1.9776008269062084</v>
      </c>
      <c r="AV133">
        <v>49.95438</v>
      </c>
      <c r="AW133">
        <v>36.841355249999999</v>
      </c>
      <c r="AX133">
        <v>1.2057308493207346</v>
      </c>
      <c r="AY133">
        <f t="shared" ref="AY133:AY156" si="30">S133/(S133+16/18)</f>
        <v>0.49445559945848827</v>
      </c>
      <c r="AZ133">
        <f>AY133/$AY$132</f>
        <v>0.58515455557217544</v>
      </c>
      <c r="BA133" s="6">
        <f>(N133*AB133/1000)/(AV133*O133)</f>
        <v>0</v>
      </c>
      <c r="BC133" s="5"/>
      <c r="BD133" s="5"/>
      <c r="BE133" s="5"/>
    </row>
    <row r="134" spans="1:57" x14ac:dyDescent="0.3">
      <c r="A134" t="s">
        <v>250</v>
      </c>
      <c r="B134" s="9">
        <v>39602</v>
      </c>
      <c r="C134" t="s">
        <v>14</v>
      </c>
      <c r="D134">
        <v>7</v>
      </c>
      <c r="E134">
        <v>3</v>
      </c>
      <c r="F134">
        <v>24</v>
      </c>
      <c r="G134" t="s">
        <v>66</v>
      </c>
      <c r="I134">
        <v>6</v>
      </c>
      <c r="J134" t="s">
        <v>251</v>
      </c>
      <c r="K134" s="30">
        <v>101.36355748373182</v>
      </c>
      <c r="L134" s="30">
        <v>16.118301518438187</v>
      </c>
      <c r="M134" s="31">
        <v>99.364425162689798</v>
      </c>
      <c r="N134">
        <v>34553.91796529288</v>
      </c>
      <c r="O134">
        <v>6.7670694143167074</v>
      </c>
      <c r="P134">
        <v>0</v>
      </c>
      <c r="Q134">
        <v>4.8446203904555292</v>
      </c>
      <c r="R134">
        <v>3.3342451193058547</v>
      </c>
      <c r="S134">
        <v>0.71591114171313786</v>
      </c>
      <c r="T134">
        <v>0</v>
      </c>
      <c r="U134">
        <v>0</v>
      </c>
      <c r="V134">
        <v>3.015584551002322</v>
      </c>
      <c r="W134">
        <v>20.8421344902386</v>
      </c>
      <c r="X134">
        <v>7.7032204555314468E-2</v>
      </c>
      <c r="Y134">
        <v>3.3759240780911049E-4</v>
      </c>
      <c r="Z134">
        <v>8.8553210412147497E-4</v>
      </c>
      <c r="AA134">
        <v>1.5336225596529285E-7</v>
      </c>
      <c r="AB134">
        <v>105.5443331175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10.380122287949721</v>
      </c>
      <c r="AI134">
        <v>10.292806501503717</v>
      </c>
      <c r="AJ134">
        <v>99.158817362418077</v>
      </c>
      <c r="AK134">
        <v>97.141451465567101</v>
      </c>
      <c r="AL134">
        <v>2.8585485344328987</v>
      </c>
      <c r="AM134">
        <v>97.977543389499175</v>
      </c>
      <c r="AN134">
        <v>1.4192388034981913E-2</v>
      </c>
      <c r="AO134">
        <v>0.83567034000441653</v>
      </c>
      <c r="AP134">
        <v>3.6645857244224063</v>
      </c>
      <c r="AQ134">
        <v>1.1747048033679843</v>
      </c>
      <c r="AR134">
        <v>1.7928857634259778E-5</v>
      </c>
      <c r="AS134">
        <v>18295.992884624087</v>
      </c>
      <c r="AT134">
        <v>0.73750000000000004</v>
      </c>
      <c r="AU134">
        <v>1.2575312899615976</v>
      </c>
      <c r="AV134">
        <v>49.95438</v>
      </c>
      <c r="AW134">
        <v>36.841355249999999</v>
      </c>
      <c r="AX134">
        <v>1.5290225131316666</v>
      </c>
      <c r="AY134">
        <f t="shared" si="30"/>
        <v>0.44610613662848075</v>
      </c>
      <c r="AZ134">
        <f t="shared" ref="AZ134:AZ156" si="31">AY134/$AY$132</f>
        <v>0.52793625636506603</v>
      </c>
      <c r="BA134" s="6">
        <f>(N134*AB134/1000)/(AV134*O134)</f>
        <v>10.788424173503392</v>
      </c>
    </row>
    <row r="135" spans="1:57" x14ac:dyDescent="0.3">
      <c r="A135" t="s">
        <v>252</v>
      </c>
      <c r="B135" s="9">
        <v>39518</v>
      </c>
      <c r="C135" t="s">
        <v>14</v>
      </c>
      <c r="D135">
        <v>30</v>
      </c>
      <c r="E135">
        <v>3</v>
      </c>
      <c r="F135">
        <v>24</v>
      </c>
      <c r="G135" t="s">
        <v>66</v>
      </c>
      <c r="I135">
        <v>6</v>
      </c>
      <c r="J135" t="s">
        <v>253</v>
      </c>
      <c r="K135" s="30">
        <v>101.8</v>
      </c>
      <c r="L135" s="30">
        <v>-1.2668374999999998</v>
      </c>
      <c r="M135" s="31">
        <v>75</v>
      </c>
      <c r="N135">
        <v>34555.64397083332</v>
      </c>
      <c r="O135">
        <v>30.673650000000002</v>
      </c>
      <c r="P135">
        <v>0</v>
      </c>
      <c r="Q135">
        <v>16.766044794999988</v>
      </c>
      <c r="R135">
        <v>44.451583333333346</v>
      </c>
      <c r="S135">
        <v>0.54659438296387897</v>
      </c>
      <c r="T135">
        <v>0</v>
      </c>
      <c r="U135">
        <v>0</v>
      </c>
      <c r="V135">
        <v>3.015584551002322</v>
      </c>
      <c r="W135">
        <v>20.612845833333324</v>
      </c>
      <c r="X135">
        <v>0.20224858624999995</v>
      </c>
      <c r="Y135">
        <v>1.1871866666666668E-3</v>
      </c>
      <c r="Z135">
        <v>3.1415049999999976E-3</v>
      </c>
      <c r="AA135">
        <v>2.0122916666666667E-5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27.429473670690655</v>
      </c>
      <c r="AI135">
        <v>29.022065219378593</v>
      </c>
      <c r="AJ135">
        <v>105.80613236625709</v>
      </c>
      <c r="AK135">
        <v>97.546639386286429</v>
      </c>
      <c r="AL135">
        <v>2.4533606137135706</v>
      </c>
      <c r="AM135">
        <v>98.237621526722862</v>
      </c>
      <c r="AN135">
        <v>2.2258525834828062E-2</v>
      </c>
      <c r="AO135">
        <v>0.67905639694973774</v>
      </c>
      <c r="AP135">
        <v>3.3282821110553473</v>
      </c>
      <c r="AQ135">
        <v>1.2934665208417897</v>
      </c>
      <c r="AR135">
        <v>1.7082474437240569E-5</v>
      </c>
      <c r="AS135">
        <v>19203.461312164283</v>
      </c>
      <c r="AT135">
        <v>0.73750000000000004</v>
      </c>
      <c r="AU135">
        <v>5.7001151149305009</v>
      </c>
      <c r="AV135">
        <v>49.95438</v>
      </c>
      <c r="AW135">
        <v>36.841355249999999</v>
      </c>
      <c r="AX135">
        <v>0.86648889073103197</v>
      </c>
      <c r="AY135">
        <f t="shared" si="30"/>
        <v>0.380773774018553</v>
      </c>
      <c r="AZ135">
        <f t="shared" si="31"/>
        <v>0.45061985090953022</v>
      </c>
      <c r="BA135" s="6">
        <f t="shared" ref="BA135:BA156" si="32">(N135*AB135/1000)/(AV135*O135)</f>
        <v>0</v>
      </c>
      <c r="BC135" s="5"/>
      <c r="BD135" s="5"/>
      <c r="BE135" s="5"/>
    </row>
    <row r="136" spans="1:57" s="5" customFormat="1" x14ac:dyDescent="0.3">
      <c r="A136" s="5" t="s">
        <v>254</v>
      </c>
      <c r="B136" s="11">
        <v>39518</v>
      </c>
      <c r="C136" s="5" t="s">
        <v>14</v>
      </c>
      <c r="D136" s="5">
        <v>20</v>
      </c>
      <c r="E136" s="5">
        <v>3</v>
      </c>
      <c r="F136" s="5">
        <v>24</v>
      </c>
      <c r="G136" s="5" t="s">
        <v>66</v>
      </c>
      <c r="I136" s="5">
        <v>6</v>
      </c>
      <c r="J136" s="5" t="s">
        <v>255</v>
      </c>
      <c r="K136" s="32">
        <v>101.8895652173909</v>
      </c>
      <c r="L136" s="32">
        <v>-3.2624565217391304</v>
      </c>
      <c r="M136" s="16">
        <v>82.165217391304353</v>
      </c>
      <c r="N136" s="5">
        <v>34557.240360869553</v>
      </c>
      <c r="O136" s="5">
        <v>20.805643478260865</v>
      </c>
      <c r="P136" s="5">
        <v>0</v>
      </c>
      <c r="Q136" s="5">
        <v>21.244295576521729</v>
      </c>
      <c r="R136" s="5">
        <v>84.107526086956483</v>
      </c>
      <c r="S136" s="5">
        <v>1.0210833228359024</v>
      </c>
      <c r="T136" s="5">
        <v>0</v>
      </c>
      <c r="U136" s="5">
        <v>0</v>
      </c>
      <c r="V136" s="5">
        <v>3.015584551002322</v>
      </c>
      <c r="W136" s="5">
        <v>20.788926086956511</v>
      </c>
      <c r="X136" s="5">
        <v>0.11061981739130429</v>
      </c>
      <c r="Y136" s="5">
        <v>4.4377786956521729E-3</v>
      </c>
      <c r="Z136" s="5">
        <v>1.9944994782608697E-2</v>
      </c>
      <c r="AA136" s="5">
        <v>4.6304826086956529E-4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20.973768208754304</v>
      </c>
      <c r="AI136" s="5">
        <v>19.063576403276919</v>
      </c>
      <c r="AJ136" s="5">
        <v>90.892472032373831</v>
      </c>
      <c r="AK136" s="5">
        <v>73.506618357500329</v>
      </c>
      <c r="AL136" s="5">
        <v>26.493381642499671</v>
      </c>
      <c r="AM136" s="5">
        <v>78.732287515475335</v>
      </c>
      <c r="AN136" s="5">
        <v>8.4141120205064261E-3</v>
      </c>
      <c r="AO136" s="5">
        <v>4.7277242100754071</v>
      </c>
      <c r="AP136" s="5">
        <v>3.2993681182324384</v>
      </c>
      <c r="AQ136" s="5">
        <v>1.3048620857771878</v>
      </c>
      <c r="AR136" s="5">
        <v>1.6984569794909354E-5</v>
      </c>
      <c r="AS136" s="5">
        <v>19315.048643357182</v>
      </c>
      <c r="AT136" s="5">
        <v>0.73750000000000004</v>
      </c>
      <c r="AU136" s="5">
        <v>3.8663335751138175</v>
      </c>
      <c r="AV136" s="5">
        <v>49.95438</v>
      </c>
      <c r="AW136" s="5">
        <v>36.841355249999999</v>
      </c>
      <c r="AX136" s="5">
        <v>0.980478820848382</v>
      </c>
      <c r="AY136" s="5">
        <f t="shared" si="30"/>
        <v>0.53460637624346274</v>
      </c>
      <c r="AZ136">
        <f t="shared" si="31"/>
        <v>0.63267026774374291</v>
      </c>
      <c r="BA136" s="8">
        <f t="shared" si="32"/>
        <v>0</v>
      </c>
    </row>
    <row r="137" spans="1:57" x14ac:dyDescent="0.3">
      <c r="A137" t="s">
        <v>256</v>
      </c>
      <c r="B137" s="9">
        <v>39483</v>
      </c>
      <c r="C137" t="s">
        <v>14</v>
      </c>
      <c r="D137">
        <v>8</v>
      </c>
      <c r="E137">
        <v>3</v>
      </c>
      <c r="F137">
        <v>24</v>
      </c>
      <c r="G137" t="s">
        <v>66</v>
      </c>
      <c r="I137">
        <v>6</v>
      </c>
      <c r="J137" t="s">
        <v>257</v>
      </c>
      <c r="K137" s="30">
        <v>100.7</v>
      </c>
      <c r="L137" s="30">
        <v>2</v>
      </c>
      <c r="M137" s="31">
        <v>100</v>
      </c>
      <c r="N137">
        <v>34561.183452282137</v>
      </c>
      <c r="O137">
        <v>15.408614107883816</v>
      </c>
      <c r="P137">
        <v>0</v>
      </c>
      <c r="Q137">
        <v>0</v>
      </c>
      <c r="R137">
        <v>-7.411215767634852</v>
      </c>
      <c r="S137">
        <v>0</v>
      </c>
      <c r="T137">
        <v>0</v>
      </c>
      <c r="U137">
        <v>0</v>
      </c>
      <c r="V137">
        <v>3.015584551002322</v>
      </c>
      <c r="W137">
        <v>20.706336099585059</v>
      </c>
      <c r="X137">
        <v>9.1120834854771793E-2</v>
      </c>
      <c r="Y137">
        <v>3.3322987551867204E-4</v>
      </c>
      <c r="Z137">
        <v>1.1813203319502076E-3</v>
      </c>
      <c r="AA137">
        <v>1.7589211618257246E-6</v>
      </c>
      <c r="AB137">
        <v>99.958230233050003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16.525144530060068</v>
      </c>
      <c r="AI137">
        <v>12.852948010415661</v>
      </c>
      <c r="AJ137">
        <v>77.778127671050029</v>
      </c>
      <c r="AK137">
        <v>97.623470232008344</v>
      </c>
      <c r="AL137">
        <v>2.3765297679916557</v>
      </c>
      <c r="AM137">
        <v>98.146237446096038</v>
      </c>
      <c r="AN137">
        <v>1.6754459833607894E-2</v>
      </c>
      <c r="AO137">
        <v>0.51948454253432907</v>
      </c>
      <c r="AP137">
        <v>3.4270718319437852</v>
      </c>
      <c r="AQ137">
        <v>1.2563820704758459</v>
      </c>
      <c r="AR137">
        <v>1.7242404777384922E-5</v>
      </c>
      <c r="AS137">
        <v>19028.391251231766</v>
      </c>
      <c r="AT137">
        <v>0.73750000000000004</v>
      </c>
      <c r="AU137">
        <v>2.8633981993169999</v>
      </c>
      <c r="AV137">
        <v>49.95438</v>
      </c>
      <c r="AW137">
        <v>36.841355249999999</v>
      </c>
      <c r="AX137">
        <v>1.1115326255177125</v>
      </c>
      <c r="AY137">
        <f t="shared" si="30"/>
        <v>0</v>
      </c>
      <c r="AZ137">
        <f t="shared" si="31"/>
        <v>0</v>
      </c>
      <c r="BA137" s="6">
        <f t="shared" si="32"/>
        <v>4.4881773691239664</v>
      </c>
      <c r="BC137" s="5"/>
      <c r="BD137" s="5"/>
      <c r="BE137" s="5"/>
    </row>
    <row r="138" spans="1:57" x14ac:dyDescent="0.3">
      <c r="A138" t="s">
        <v>258</v>
      </c>
      <c r="B138" s="9">
        <v>39517</v>
      </c>
      <c r="C138" t="s">
        <v>14</v>
      </c>
      <c r="D138">
        <v>10</v>
      </c>
      <c r="E138">
        <v>3</v>
      </c>
      <c r="F138">
        <v>24</v>
      </c>
      <c r="G138" t="s">
        <v>66</v>
      </c>
      <c r="I138">
        <v>6</v>
      </c>
      <c r="J138" t="s">
        <v>259</v>
      </c>
      <c r="K138" s="30">
        <v>102.90000000000082</v>
      </c>
      <c r="L138" s="30">
        <v>-8.021296983758706</v>
      </c>
      <c r="M138" s="31">
        <v>90</v>
      </c>
      <c r="N138">
        <v>34563.08096055685</v>
      </c>
      <c r="O138">
        <v>10.485960556844551</v>
      </c>
      <c r="P138">
        <v>0</v>
      </c>
      <c r="Q138">
        <v>22.577439854756367</v>
      </c>
      <c r="R138">
        <v>94.054510440835315</v>
      </c>
      <c r="S138">
        <v>2.1531112702898052</v>
      </c>
      <c r="T138">
        <v>0</v>
      </c>
      <c r="U138">
        <v>0</v>
      </c>
      <c r="V138">
        <v>3.015584551002322</v>
      </c>
      <c r="W138">
        <v>20.880663573085901</v>
      </c>
      <c r="X138">
        <v>5.1724719721577758E-2</v>
      </c>
      <c r="Y138">
        <v>1.261929466357308E-3</v>
      </c>
      <c r="Z138">
        <v>5.0228015777262144E-2</v>
      </c>
      <c r="AA138">
        <v>2.2878422273781904E-4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13.375474235375265</v>
      </c>
      <c r="AI138">
        <v>14.638656522507196</v>
      </c>
      <c r="AJ138">
        <v>109.44401869349115</v>
      </c>
      <c r="AK138">
        <v>17.348916662966186</v>
      </c>
      <c r="AL138">
        <v>82.65108333703381</v>
      </c>
      <c r="AM138">
        <v>19.655913990534447</v>
      </c>
      <c r="AN138">
        <v>4.2366285856582503E-3</v>
      </c>
      <c r="AO138">
        <v>1.9398205793746652</v>
      </c>
      <c r="AP138">
        <v>3.2035911505465782</v>
      </c>
      <c r="AQ138">
        <v>1.3441003540950596</v>
      </c>
      <c r="AR138">
        <v>1.6750456725534604E-5</v>
      </c>
      <c r="AS138">
        <v>19588.315886725628</v>
      </c>
      <c r="AT138">
        <v>0.73750000000000004</v>
      </c>
      <c r="AU138">
        <v>1.9486165573589931</v>
      </c>
      <c r="AV138">
        <v>49.95438</v>
      </c>
      <c r="AW138">
        <v>36.841355249999999</v>
      </c>
      <c r="AX138">
        <v>1.208160225507648</v>
      </c>
      <c r="AY138">
        <f t="shared" si="30"/>
        <v>0.70779459487967977</v>
      </c>
      <c r="AZ138">
        <f t="shared" si="31"/>
        <v>0.8376267395025796</v>
      </c>
      <c r="BA138" s="6">
        <f t="shared" si="32"/>
        <v>0</v>
      </c>
      <c r="BC138" s="5"/>
      <c r="BD138" s="5"/>
      <c r="BE138" s="5"/>
    </row>
    <row r="139" spans="1:57" x14ac:dyDescent="0.3">
      <c r="A139" t="s">
        <v>260</v>
      </c>
      <c r="B139" s="9">
        <v>39517</v>
      </c>
      <c r="C139" t="s">
        <v>14</v>
      </c>
      <c r="D139">
        <v>20</v>
      </c>
      <c r="E139">
        <v>3</v>
      </c>
      <c r="F139">
        <v>24</v>
      </c>
      <c r="G139" t="s">
        <v>66</v>
      </c>
      <c r="I139">
        <v>6</v>
      </c>
      <c r="J139" t="s">
        <v>261</v>
      </c>
      <c r="K139" s="30">
        <v>102.8277456647396</v>
      </c>
      <c r="L139" s="30">
        <v>-5.7518670520231217</v>
      </c>
      <c r="M139" s="31">
        <v>62.543352601156066</v>
      </c>
      <c r="N139">
        <v>34565.069358381479</v>
      </c>
      <c r="O139">
        <v>20.958635838150272</v>
      </c>
      <c r="P139">
        <v>0</v>
      </c>
      <c r="Q139">
        <v>8.6882925878612802</v>
      </c>
      <c r="R139">
        <v>11.515760115606934</v>
      </c>
      <c r="S139">
        <v>0.41454475639327082</v>
      </c>
      <c r="T139">
        <v>0</v>
      </c>
      <c r="U139">
        <v>0</v>
      </c>
      <c r="V139">
        <v>3.015584551002322</v>
      </c>
      <c r="W139">
        <v>20.691167630057826</v>
      </c>
      <c r="X139">
        <v>0.1528764014450868</v>
      </c>
      <c r="Y139">
        <v>4.1126618497109847E-4</v>
      </c>
      <c r="Z139">
        <v>1.4401277456647392E-3</v>
      </c>
      <c r="AA139">
        <v>2.485549132947977E-8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20.935382462862741</v>
      </c>
      <c r="AI139">
        <v>21.920135601641487</v>
      </c>
      <c r="AJ139">
        <v>104.70377429466883</v>
      </c>
      <c r="AK139">
        <v>98.563501821492579</v>
      </c>
      <c r="AL139">
        <v>1.4364981785074207</v>
      </c>
      <c r="AM139">
        <v>98.878700369673425</v>
      </c>
      <c r="AN139">
        <v>2.569958941520404E-2</v>
      </c>
      <c r="AO139">
        <v>0.31517666707336883</v>
      </c>
      <c r="AP139">
        <v>3.2302057063718808</v>
      </c>
      <c r="AQ139">
        <v>1.3331026288816257</v>
      </c>
      <c r="AR139">
        <v>1.6862216446199531E-5</v>
      </c>
      <c r="AS139">
        <v>19459.607509735513</v>
      </c>
      <c r="AT139">
        <v>0.73750000000000004</v>
      </c>
      <c r="AU139">
        <v>3.8947642986525715</v>
      </c>
      <c r="AV139">
        <v>49.95438</v>
      </c>
      <c r="AW139">
        <v>36.841355249999999</v>
      </c>
      <c r="AX139">
        <v>0.96444321283478995</v>
      </c>
      <c r="AY139">
        <f t="shared" si="30"/>
        <v>0.31804055227033257</v>
      </c>
      <c r="AZ139">
        <f t="shared" si="31"/>
        <v>0.37637935179921017</v>
      </c>
      <c r="BA139" s="6">
        <f t="shared" si="32"/>
        <v>0</v>
      </c>
      <c r="BC139" s="5"/>
      <c r="BD139" s="5"/>
      <c r="BE139" s="5"/>
    </row>
    <row r="140" spans="1:57" x14ac:dyDescent="0.3">
      <c r="A140" s="11" t="s">
        <v>262</v>
      </c>
      <c r="B140" s="9">
        <v>39485</v>
      </c>
      <c r="C140" s="28" t="s">
        <v>14</v>
      </c>
      <c r="D140" s="13">
        <v>8</v>
      </c>
      <c r="E140" s="13">
        <v>3</v>
      </c>
      <c r="F140" s="13">
        <v>24</v>
      </c>
      <c r="G140" s="33" t="s">
        <v>66</v>
      </c>
      <c r="I140" s="13">
        <v>6</v>
      </c>
      <c r="J140" s="13" t="s">
        <v>263</v>
      </c>
      <c r="K140" s="34">
        <v>101</v>
      </c>
      <c r="L140" s="32">
        <v>-5</v>
      </c>
      <c r="M140" s="16">
        <v>87</v>
      </c>
      <c r="N140" s="5">
        <v>34570.350582938379</v>
      </c>
      <c r="O140" s="5">
        <v>8.7594075829383886</v>
      </c>
      <c r="P140" s="14">
        <v>0</v>
      </c>
      <c r="Q140" s="15">
        <v>0</v>
      </c>
      <c r="R140" s="5">
        <v>-8.6366587677725093</v>
      </c>
      <c r="S140" s="5">
        <v>0</v>
      </c>
      <c r="T140" s="14">
        <v>0</v>
      </c>
      <c r="U140" s="5">
        <v>0</v>
      </c>
      <c r="V140" s="5">
        <v>3.015584551002322</v>
      </c>
      <c r="W140" s="5">
        <v>20.897601895734589</v>
      </c>
      <c r="X140" s="5">
        <v>6.6162524170616133E-2</v>
      </c>
      <c r="Y140" s="5">
        <v>3.2784218009478697E-4</v>
      </c>
      <c r="Z140" s="16">
        <v>9.4327393364928929E-4</v>
      </c>
      <c r="AA140" s="5">
        <v>0</v>
      </c>
      <c r="AB140" s="5">
        <v>22.252764497799994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11.670759414033146</v>
      </c>
      <c r="AI140" s="5">
        <v>9.510204703685524</v>
      </c>
      <c r="AJ140" s="5">
        <v>81.487453954798099</v>
      </c>
      <c r="AK140" s="5">
        <v>96.411063676132869</v>
      </c>
      <c r="AL140" s="5">
        <v>3.5889363238671308</v>
      </c>
      <c r="AM140" s="5">
        <v>97.366168279051166</v>
      </c>
      <c r="AN140" s="5">
        <v>1.2979179842763615E-2</v>
      </c>
      <c r="AO140" s="5">
        <v>0.95510460291829358</v>
      </c>
      <c r="AP140" s="5">
        <v>3.3066412925637914</v>
      </c>
      <c r="AQ140" s="5">
        <v>1.3024859018611772</v>
      </c>
      <c r="AR140" s="5">
        <v>1.6899196642962915E-5</v>
      </c>
      <c r="AS140" s="5">
        <v>19419.991156306161</v>
      </c>
      <c r="AT140" s="5">
        <v>0.73750000000000004</v>
      </c>
      <c r="AU140" s="5">
        <v>1.6277694881875469</v>
      </c>
      <c r="AV140" s="5">
        <v>49.95438</v>
      </c>
      <c r="AW140" s="5">
        <v>36.841355249999999</v>
      </c>
      <c r="AX140" s="5">
        <v>1.3102861194179269</v>
      </c>
      <c r="AY140">
        <f t="shared" si="30"/>
        <v>0</v>
      </c>
      <c r="AZ140">
        <f t="shared" si="31"/>
        <v>0</v>
      </c>
      <c r="BA140" s="6">
        <f t="shared" si="32"/>
        <v>1.7580832956131582</v>
      </c>
      <c r="BB140" s="5"/>
      <c r="BC140" s="5"/>
      <c r="BD140" s="5"/>
      <c r="BE140" s="5"/>
    </row>
    <row r="141" spans="1:57" x14ac:dyDescent="0.3">
      <c r="A141" t="s">
        <v>264</v>
      </c>
      <c r="B141" s="9">
        <v>39485</v>
      </c>
      <c r="C141" t="s">
        <v>14</v>
      </c>
      <c r="D141">
        <v>8</v>
      </c>
      <c r="E141">
        <v>3</v>
      </c>
      <c r="F141">
        <v>24</v>
      </c>
      <c r="G141" t="s">
        <v>66</v>
      </c>
      <c r="I141">
        <v>6</v>
      </c>
      <c r="J141" t="s">
        <v>263</v>
      </c>
      <c r="K141" s="30">
        <v>101</v>
      </c>
      <c r="L141" s="30">
        <v>-5</v>
      </c>
      <c r="M141" s="31">
        <v>87</v>
      </c>
      <c r="N141">
        <v>34570.350582938379</v>
      </c>
      <c r="O141">
        <v>8.7594075829383886</v>
      </c>
      <c r="P141">
        <v>0</v>
      </c>
      <c r="Q141">
        <v>0</v>
      </c>
      <c r="R141">
        <v>-8.6366587677725093</v>
      </c>
      <c r="S141">
        <v>0</v>
      </c>
      <c r="T141">
        <v>0</v>
      </c>
      <c r="U141">
        <v>0</v>
      </c>
      <c r="V141">
        <v>3.015584551002322</v>
      </c>
      <c r="W141">
        <v>20.897601895734589</v>
      </c>
      <c r="X141">
        <v>6.6162524170616133E-2</v>
      </c>
      <c r="Y141">
        <v>3.2784218009478697E-4</v>
      </c>
      <c r="Z141">
        <v>9.4327393364928929E-4</v>
      </c>
      <c r="AA141">
        <v>0</v>
      </c>
      <c r="AB141">
        <v>61.151299061049997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11.670759414033146</v>
      </c>
      <c r="AI141">
        <v>9.5102051718103269</v>
      </c>
      <c r="AJ141">
        <v>81.487457965889291</v>
      </c>
      <c r="AK141">
        <v>96.411063676132869</v>
      </c>
      <c r="AL141">
        <v>3.5889363238671308</v>
      </c>
      <c r="AM141">
        <v>97.366168279051166</v>
      </c>
      <c r="AN141">
        <v>1.2979180481643241E-2</v>
      </c>
      <c r="AO141">
        <v>0.95510460291829358</v>
      </c>
      <c r="AP141">
        <v>3.3066412925637914</v>
      </c>
      <c r="AQ141">
        <v>1.3024859018611772</v>
      </c>
      <c r="AR141">
        <v>1.6899196642962915E-5</v>
      </c>
      <c r="AS141">
        <v>19419.991156306161</v>
      </c>
      <c r="AT141">
        <v>0.73750000000000004</v>
      </c>
      <c r="AU141">
        <v>1.6277694881875469</v>
      </c>
      <c r="AV141">
        <v>49.95438</v>
      </c>
      <c r="AW141">
        <v>36.841355249999999</v>
      </c>
      <c r="AX141">
        <v>1.3102861194179269</v>
      </c>
      <c r="AY141">
        <f t="shared" si="30"/>
        <v>0</v>
      </c>
      <c r="AZ141">
        <f t="shared" si="31"/>
        <v>0</v>
      </c>
      <c r="BA141" s="6">
        <f t="shared" si="32"/>
        <v>4.8312683754373715</v>
      </c>
      <c r="BC141" s="5"/>
      <c r="BD141" s="5"/>
      <c r="BE141" s="5"/>
    </row>
    <row r="142" spans="1:57" x14ac:dyDescent="0.3">
      <c r="A142" t="s">
        <v>265</v>
      </c>
      <c r="B142" s="9">
        <v>39483</v>
      </c>
      <c r="C142" t="s">
        <v>14</v>
      </c>
      <c r="D142">
        <v>8</v>
      </c>
      <c r="E142">
        <v>3</v>
      </c>
      <c r="F142">
        <v>24</v>
      </c>
      <c r="G142" t="s">
        <v>66</v>
      </c>
      <c r="I142">
        <v>6</v>
      </c>
      <c r="J142" t="s">
        <v>266</v>
      </c>
      <c r="K142" s="30">
        <v>100.7</v>
      </c>
      <c r="L142" s="30">
        <v>2</v>
      </c>
      <c r="M142" s="31">
        <v>100</v>
      </c>
      <c r="N142">
        <v>34571.36543979057</v>
      </c>
      <c r="O142">
        <v>11.857984293193716</v>
      </c>
      <c r="P142">
        <v>0</v>
      </c>
      <c r="Q142">
        <v>0</v>
      </c>
      <c r="R142">
        <v>-17.410942408376968</v>
      </c>
      <c r="S142">
        <v>0</v>
      </c>
      <c r="T142">
        <v>0</v>
      </c>
      <c r="U142">
        <v>0</v>
      </c>
      <c r="V142">
        <v>3.015584551002322</v>
      </c>
      <c r="W142">
        <v>20.722602094240838</v>
      </c>
      <c r="X142">
        <v>7.8991643979057613E-2</v>
      </c>
      <c r="Y142">
        <v>3.0415759162303647E-4</v>
      </c>
      <c r="Z142">
        <v>9.6763350785340296E-4</v>
      </c>
      <c r="AA142">
        <v>7.1884816753926716E-7</v>
      </c>
      <c r="AB142">
        <v>69.53113291119999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14.028293118496403</v>
      </c>
      <c r="AI142">
        <v>11.139244522109157</v>
      </c>
      <c r="AJ142">
        <v>79.40555866644948</v>
      </c>
      <c r="AK142">
        <v>97.474971284684486</v>
      </c>
      <c r="AL142">
        <v>2.5250287153155142</v>
      </c>
      <c r="AM142">
        <v>98.088076680801933</v>
      </c>
      <c r="AN142">
        <v>1.7270143382657758E-2</v>
      </c>
      <c r="AO142">
        <v>0.61134245469183435</v>
      </c>
      <c r="AP142">
        <v>3.4280734643319182</v>
      </c>
      <c r="AQ142">
        <v>1.2563850057726171</v>
      </c>
      <c r="AR142">
        <v>1.7242404777384922E-5</v>
      </c>
      <c r="AS142">
        <v>19033.997160019386</v>
      </c>
      <c r="AT142">
        <v>0.73750000000000004</v>
      </c>
      <c r="AU142">
        <v>2.2035811030719192</v>
      </c>
      <c r="AV142">
        <v>49.95438</v>
      </c>
      <c r="AW142">
        <v>36.841355249999999</v>
      </c>
      <c r="AX142">
        <v>1.2132967523426834</v>
      </c>
      <c r="AY142">
        <f t="shared" si="30"/>
        <v>0</v>
      </c>
      <c r="AZ142">
        <f t="shared" si="31"/>
        <v>0</v>
      </c>
      <c r="BA142" s="6">
        <f t="shared" si="32"/>
        <v>4.0579939444630035</v>
      </c>
      <c r="BC142" s="5"/>
      <c r="BD142" s="5"/>
      <c r="BE142" s="5"/>
    </row>
    <row r="143" spans="1:57" x14ac:dyDescent="0.3">
      <c r="A143" t="s">
        <v>267</v>
      </c>
      <c r="B143" s="9">
        <v>39517</v>
      </c>
      <c r="C143" t="s">
        <v>14</v>
      </c>
      <c r="D143">
        <v>10</v>
      </c>
      <c r="E143">
        <v>3</v>
      </c>
      <c r="F143">
        <v>24</v>
      </c>
      <c r="G143" t="s">
        <v>66</v>
      </c>
      <c r="I143">
        <v>6</v>
      </c>
      <c r="J143" t="s">
        <v>259</v>
      </c>
      <c r="K143" s="30">
        <v>102.9</v>
      </c>
      <c r="L143" s="30">
        <v>-9.2433125</v>
      </c>
      <c r="M143" s="31">
        <v>90</v>
      </c>
      <c r="N143">
        <v>34571.506651785719</v>
      </c>
      <c r="O143">
        <v>10.340142857142856</v>
      </c>
      <c r="P143">
        <v>0</v>
      </c>
      <c r="Q143">
        <v>22.701363957142853</v>
      </c>
      <c r="R143">
        <v>78.831821428571402</v>
      </c>
      <c r="S143">
        <v>2.1954594120003867</v>
      </c>
      <c r="T143">
        <v>0</v>
      </c>
      <c r="U143">
        <v>0</v>
      </c>
      <c r="V143">
        <v>3.015584551002322</v>
      </c>
      <c r="W143">
        <v>20.879562500000024</v>
      </c>
      <c r="X143">
        <v>5.2896554464285719E-2</v>
      </c>
      <c r="Y143">
        <v>1.2731616071428576E-3</v>
      </c>
      <c r="Z143">
        <v>4.0328512500000004E-2</v>
      </c>
      <c r="AA143">
        <v>1.4687142857142863E-3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13.278905853589322</v>
      </c>
      <c r="AI143">
        <v>13.599145867462491</v>
      </c>
      <c r="AJ143">
        <v>102.41164458430592</v>
      </c>
      <c r="AK143">
        <v>21.851587727451889</v>
      </c>
      <c r="AL143">
        <v>78.148412272548114</v>
      </c>
      <c r="AM143">
        <v>26.754937083429553</v>
      </c>
      <c r="AN143">
        <v>5.1296430629076302E-3</v>
      </c>
      <c r="AO143">
        <v>2.2248028774302204</v>
      </c>
      <c r="AP143">
        <v>3.1878218852806453</v>
      </c>
      <c r="AQ143">
        <v>1.3510785253326933</v>
      </c>
      <c r="AR143">
        <v>1.6690190648954419E-5</v>
      </c>
      <c r="AS143">
        <v>19663.839138639531</v>
      </c>
      <c r="AT143">
        <v>0.73750000000000004</v>
      </c>
      <c r="AU143">
        <v>1.9215191081120329</v>
      </c>
      <c r="AV143">
        <v>49.95438</v>
      </c>
      <c r="AW143">
        <v>36.841355249999999</v>
      </c>
      <c r="AX143">
        <v>1.2099247352197926</v>
      </c>
      <c r="AY143">
        <f t="shared" si="30"/>
        <v>0.71180657883786813</v>
      </c>
      <c r="AZ143">
        <f t="shared" si="31"/>
        <v>0.84237464951227004</v>
      </c>
      <c r="BA143" s="6">
        <f t="shared" si="32"/>
        <v>0</v>
      </c>
      <c r="BC143" s="5"/>
      <c r="BD143" s="5"/>
      <c r="BE143" s="5"/>
    </row>
    <row r="144" spans="1:57" s="5" customFormat="1" x14ac:dyDescent="0.3">
      <c r="A144" s="5" t="s">
        <v>268</v>
      </c>
      <c r="B144" s="11">
        <v>39483</v>
      </c>
      <c r="C144" s="5" t="s">
        <v>14</v>
      </c>
      <c r="D144" s="5">
        <v>8</v>
      </c>
      <c r="E144" s="5">
        <v>3</v>
      </c>
      <c r="F144" s="5">
        <v>24</v>
      </c>
      <c r="G144" s="5" t="s">
        <v>66</v>
      </c>
      <c r="I144" s="5">
        <v>6</v>
      </c>
      <c r="J144" s="5" t="s">
        <v>269</v>
      </c>
      <c r="K144" s="32">
        <v>100.7</v>
      </c>
      <c r="L144" s="32">
        <v>2</v>
      </c>
      <c r="M144" s="16">
        <v>100</v>
      </c>
      <c r="N144" s="5">
        <v>34576.546258964125</v>
      </c>
      <c r="O144" s="5">
        <v>8.5194223107569673</v>
      </c>
      <c r="P144" s="5">
        <v>0</v>
      </c>
      <c r="Q144" s="5">
        <v>0</v>
      </c>
      <c r="R144" s="5">
        <v>-10.023880478087644</v>
      </c>
      <c r="S144" s="5">
        <v>0</v>
      </c>
      <c r="T144" s="5">
        <v>0</v>
      </c>
      <c r="U144" s="5">
        <v>0</v>
      </c>
      <c r="V144" s="5">
        <v>3.015584551002322</v>
      </c>
      <c r="W144" s="5">
        <v>20.725816733067731</v>
      </c>
      <c r="X144" s="5">
        <v>6.6367994422310811E-2</v>
      </c>
      <c r="Y144" s="5">
        <v>3.3840756972111576E-4</v>
      </c>
      <c r="Z144" s="5">
        <v>1.1044079681274902E-3</v>
      </c>
      <c r="AA144" s="5">
        <v>3.0286852589641416E-6</v>
      </c>
      <c r="AB144" s="5">
        <v>92.180857495049992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11.856504125632219</v>
      </c>
      <c r="AI144" s="5">
        <v>9.4104518537488424</v>
      </c>
      <c r="AJ144" s="5">
        <v>79.369532149064668</v>
      </c>
      <c r="AK144" s="5">
        <v>95.485458768318395</v>
      </c>
      <c r="AL144" s="5">
        <v>4.5145412316816049</v>
      </c>
      <c r="AM144" s="5">
        <v>96.560894955338085</v>
      </c>
      <c r="AN144" s="5">
        <v>1.4575052627121556E-2</v>
      </c>
      <c r="AO144" s="5">
        <v>1.0640696447317004</v>
      </c>
      <c r="AP144" s="5">
        <v>3.4285561570606493</v>
      </c>
      <c r="AQ144" s="5">
        <v>1.2563963780359781</v>
      </c>
      <c r="AR144" s="5">
        <v>1.7242404777384922E-5</v>
      </c>
      <c r="AS144" s="5">
        <v>19036.849569699523</v>
      </c>
      <c r="AT144" s="5">
        <v>0.73750000000000004</v>
      </c>
      <c r="AU144" s="5">
        <v>1.5831727845894414</v>
      </c>
      <c r="AV144" s="5">
        <v>49.95438</v>
      </c>
      <c r="AW144" s="5">
        <v>36.841355249999999</v>
      </c>
      <c r="AX144" s="5">
        <v>1.3548661743587223</v>
      </c>
      <c r="AY144" s="5">
        <f t="shared" si="30"/>
        <v>0</v>
      </c>
      <c r="AZ144">
        <f t="shared" si="31"/>
        <v>0</v>
      </c>
      <c r="BA144" s="8">
        <f t="shared" si="32"/>
        <v>7.4892552836244244</v>
      </c>
    </row>
    <row r="145" spans="1:57" s="5" customFormat="1" x14ac:dyDescent="0.3">
      <c r="A145" s="5" t="s">
        <v>270</v>
      </c>
      <c r="B145" s="11">
        <v>39497</v>
      </c>
      <c r="C145" s="5" t="s">
        <v>14</v>
      </c>
      <c r="D145" s="5">
        <v>10</v>
      </c>
      <c r="E145" s="5">
        <v>3</v>
      </c>
      <c r="F145" s="5">
        <v>24</v>
      </c>
      <c r="G145" s="5" t="s">
        <v>66</v>
      </c>
      <c r="I145" s="5">
        <v>6</v>
      </c>
      <c r="J145" s="5" t="s">
        <v>271</v>
      </c>
      <c r="K145" s="32">
        <v>100.2</v>
      </c>
      <c r="L145" s="32">
        <v>-2</v>
      </c>
      <c r="M145" s="16">
        <v>76</v>
      </c>
      <c r="N145" s="5">
        <v>34586.219370860948</v>
      </c>
      <c r="O145" s="5">
        <v>10.452046357615901</v>
      </c>
      <c r="P145" s="5">
        <v>0</v>
      </c>
      <c r="Q145" s="5">
        <v>3.4970776807947059</v>
      </c>
      <c r="R145" s="5">
        <v>4.2297814569536394</v>
      </c>
      <c r="S145" s="5">
        <v>0.33458306260252613</v>
      </c>
      <c r="T145" s="5">
        <v>0</v>
      </c>
      <c r="U145" s="5">
        <v>0</v>
      </c>
      <c r="V145" s="5">
        <v>3.015584551002322</v>
      </c>
      <c r="W145" s="5">
        <v>20.851900662251659</v>
      </c>
      <c r="X145" s="5">
        <v>7.340237350993381E-2</v>
      </c>
      <c r="Y145" s="5">
        <v>2.7518807947019875E-4</v>
      </c>
      <c r="Z145" s="5">
        <v>8.26612582781457E-4</v>
      </c>
      <c r="AA145" s="5">
        <v>0</v>
      </c>
      <c r="AB145" s="5">
        <v>92.502501329799998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13.016425886879967</v>
      </c>
      <c r="AI145" s="5">
        <v>10.492328149426626</v>
      </c>
      <c r="AJ145" s="5">
        <v>80.608365465380714</v>
      </c>
      <c r="AK145" s="5">
        <v>97.682252073758164</v>
      </c>
      <c r="AL145" s="5">
        <v>2.3177479262418359</v>
      </c>
      <c r="AM145" s="5">
        <v>98.33354145069471</v>
      </c>
      <c r="AN145" s="5">
        <v>1.5332390429903756E-2</v>
      </c>
      <c r="AO145" s="5">
        <v>0.65128937693653655</v>
      </c>
      <c r="AP145" s="5">
        <v>3.3746828558602076</v>
      </c>
      <c r="AQ145" s="5">
        <v>1.276810538992097</v>
      </c>
      <c r="AR145" s="5">
        <v>1.7046524057301036E-5</v>
      </c>
      <c r="AS145" s="5">
        <v>19260.987950888808</v>
      </c>
      <c r="AT145" s="5">
        <v>0.73750000000000004</v>
      </c>
      <c r="AU145" s="5">
        <v>1.9423142477338262</v>
      </c>
      <c r="AV145" s="5">
        <v>49.95438</v>
      </c>
      <c r="AW145" s="5">
        <v>36.841355249999999</v>
      </c>
      <c r="AX145" s="5">
        <v>1.2524324143305956</v>
      </c>
      <c r="AY145" s="5">
        <f t="shared" si="30"/>
        <v>0.27347015368408623</v>
      </c>
      <c r="AZ145">
        <f t="shared" si="31"/>
        <v>0.32363331796933281</v>
      </c>
      <c r="BA145" s="8">
        <f t="shared" si="32"/>
        <v>6.1274766904899147</v>
      </c>
    </row>
    <row r="146" spans="1:57" s="5" customFormat="1" x14ac:dyDescent="0.3">
      <c r="A146" s="5" t="s">
        <v>272</v>
      </c>
      <c r="B146" s="11">
        <v>39497</v>
      </c>
      <c r="C146" s="5" t="s">
        <v>14</v>
      </c>
      <c r="D146" s="5">
        <v>10</v>
      </c>
      <c r="E146" s="5">
        <v>3</v>
      </c>
      <c r="F146" s="5">
        <v>24</v>
      </c>
      <c r="G146" s="5" t="s">
        <v>66</v>
      </c>
      <c r="I146" s="5">
        <v>6</v>
      </c>
      <c r="J146" s="5" t="s">
        <v>273</v>
      </c>
      <c r="K146" s="32">
        <v>100.3</v>
      </c>
      <c r="L146" s="32">
        <v>-1.5</v>
      </c>
      <c r="M146" s="16">
        <v>63</v>
      </c>
      <c r="N146" s="5">
        <v>64298.177964912269</v>
      </c>
      <c r="O146" s="5">
        <v>10.556865497076021</v>
      </c>
      <c r="P146" s="5">
        <v>0</v>
      </c>
      <c r="Q146" s="5">
        <v>3.5571300713450329</v>
      </c>
      <c r="R146" s="5">
        <v>3.1329766081871342</v>
      </c>
      <c r="S146" s="5">
        <v>0.33694945458292197</v>
      </c>
      <c r="T146" s="5">
        <v>0</v>
      </c>
      <c r="U146" s="5">
        <v>0</v>
      </c>
      <c r="V146" s="5">
        <v>3.015584551002322</v>
      </c>
      <c r="W146" s="5">
        <v>20.898970760233908</v>
      </c>
      <c r="X146" s="5">
        <v>5.3954039181286557E-2</v>
      </c>
      <c r="Y146" s="5">
        <v>2.1441052631578954E-4</v>
      </c>
      <c r="Z146" s="5">
        <v>6.8750526315789504E-4</v>
      </c>
      <c r="AA146" s="5">
        <v>0</v>
      </c>
      <c r="AB146" s="5">
        <v>49.3070241088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17.800211350674029</v>
      </c>
      <c r="AI146" s="5">
        <v>14.402047184225868</v>
      </c>
      <c r="AJ146" s="5">
        <v>80.909416750720297</v>
      </c>
      <c r="AK146" s="5">
        <v>96.104494187079069</v>
      </c>
      <c r="AL146" s="5">
        <v>3.8955058129209306</v>
      </c>
      <c r="AM146" s="5">
        <v>97.170378802865017</v>
      </c>
      <c r="AN146" s="5">
        <v>1.3836880438771508E-2</v>
      </c>
      <c r="AO146" s="5">
        <v>1.065884615785972</v>
      </c>
      <c r="AP146" s="5">
        <v>6.2717723182942997</v>
      </c>
      <c r="AQ146" s="5">
        <v>1.2772170710990476</v>
      </c>
      <c r="AR146" s="5">
        <v>1.7071043704789875E-5</v>
      </c>
      <c r="AS146" s="5">
        <v>35756.079621352845</v>
      </c>
      <c r="AT146" s="5">
        <v>0.73750000000000004</v>
      </c>
      <c r="AU146" s="5">
        <v>1.9617928934499587</v>
      </c>
      <c r="AV146" s="5">
        <v>49.95438</v>
      </c>
      <c r="AW146" s="5">
        <v>36.841355249999999</v>
      </c>
      <c r="AX146" s="5">
        <v>2.3201344329686089</v>
      </c>
      <c r="AY146" s="5">
        <f t="shared" si="30"/>
        <v>0.27487266683844797</v>
      </c>
      <c r="AZ146">
        <f t="shared" si="31"/>
        <v>0.32529309685023428</v>
      </c>
      <c r="BA146" s="8">
        <f t="shared" si="32"/>
        <v>6.0117221017623041</v>
      </c>
    </row>
    <row r="147" spans="1:57" s="5" customFormat="1" x14ac:dyDescent="0.3">
      <c r="A147" s="5" t="s">
        <v>274</v>
      </c>
      <c r="B147" s="11">
        <v>39518</v>
      </c>
      <c r="C147" s="5" t="s">
        <v>14</v>
      </c>
      <c r="D147" s="5">
        <v>30</v>
      </c>
      <c r="E147" s="5">
        <v>3</v>
      </c>
      <c r="F147" s="5">
        <v>24</v>
      </c>
      <c r="G147" s="5" t="s">
        <v>66</v>
      </c>
      <c r="I147" s="5">
        <v>6</v>
      </c>
      <c r="J147" s="5" t="s">
        <v>275</v>
      </c>
      <c r="K147" s="32">
        <v>101.8</v>
      </c>
      <c r="L147" s="32">
        <v>1.0977661691542291</v>
      </c>
      <c r="M147" s="16">
        <v>75</v>
      </c>
      <c r="N147" s="5">
        <v>64323.06726865677</v>
      </c>
      <c r="O147" s="5">
        <v>31.389258706467661</v>
      </c>
      <c r="P147" s="5">
        <v>0</v>
      </c>
      <c r="Q147" s="5">
        <v>16.988634343283564</v>
      </c>
      <c r="R147" s="5">
        <v>44.358547263681601</v>
      </c>
      <c r="S147" s="5">
        <v>0.54122445203789116</v>
      </c>
      <c r="T147" s="5">
        <v>0</v>
      </c>
      <c r="U147" s="5">
        <v>0</v>
      </c>
      <c r="V147" s="5">
        <v>3.015584551002322</v>
      </c>
      <c r="W147" s="5">
        <v>20.735467661691555</v>
      </c>
      <c r="X147" s="5">
        <v>0.1176573383084577</v>
      </c>
      <c r="Y147" s="5">
        <v>7.2078358208955225E-4</v>
      </c>
      <c r="Z147" s="5">
        <v>2.7149004975124381E-3</v>
      </c>
      <c r="AA147" s="5">
        <v>4.3124378109452728E-6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32.303716204937388</v>
      </c>
      <c r="AI147" s="5">
        <v>31.552978348075396</v>
      </c>
      <c r="AJ147" s="5">
        <v>97.676001571771948</v>
      </c>
      <c r="AK147" s="5">
        <v>96.152692504200715</v>
      </c>
      <c r="AL147" s="5">
        <v>3.847307495799285</v>
      </c>
      <c r="AM147" s="5">
        <v>96.966860619403079</v>
      </c>
      <c r="AN147" s="5">
        <v>1.8406734270551579E-2</v>
      </c>
      <c r="AO147" s="5">
        <v>0.80903286937256147</v>
      </c>
      <c r="AP147" s="5">
        <v>6.2595124958216655</v>
      </c>
      <c r="AQ147" s="5">
        <v>1.2802139851848862</v>
      </c>
      <c r="AR147" s="5">
        <v>1.7198277202586938E-5</v>
      </c>
      <c r="AS147" s="5">
        <v>35505.293300688398</v>
      </c>
      <c r="AT147" s="5">
        <v>0.73750000000000004</v>
      </c>
      <c r="AU147" s="5">
        <v>5.8330973979034164</v>
      </c>
      <c r="AV147" s="5">
        <v>49.95438</v>
      </c>
      <c r="AW147" s="5">
        <v>36.841355249999999</v>
      </c>
      <c r="AX147" s="5">
        <v>1.6115877964013576</v>
      </c>
      <c r="AY147" s="5">
        <f t="shared" si="30"/>
        <v>0.37844864218045299</v>
      </c>
      <c r="AZ147">
        <f t="shared" si="31"/>
        <v>0.44786821559816925</v>
      </c>
      <c r="BA147" s="8">
        <f t="shared" si="32"/>
        <v>0</v>
      </c>
    </row>
    <row r="148" spans="1:57" s="5" customFormat="1" x14ac:dyDescent="0.3">
      <c r="A148" s="5" t="s">
        <v>276</v>
      </c>
      <c r="B148" s="11">
        <v>39498</v>
      </c>
      <c r="C148" s="5" t="s">
        <v>14</v>
      </c>
      <c r="D148" s="5">
        <v>10</v>
      </c>
      <c r="E148" s="5">
        <v>3</v>
      </c>
      <c r="F148" s="5">
        <v>24</v>
      </c>
      <c r="G148" s="5" t="s">
        <v>66</v>
      </c>
      <c r="I148" s="5">
        <v>6</v>
      </c>
      <c r="J148" s="5" t="s">
        <v>277</v>
      </c>
      <c r="K148" s="32">
        <v>101.7</v>
      </c>
      <c r="L148" s="32">
        <v>-8</v>
      </c>
      <c r="M148" s="16">
        <v>73</v>
      </c>
      <c r="N148" s="5">
        <v>64331.439147896934</v>
      </c>
      <c r="O148" s="5">
        <v>10.682112618724558</v>
      </c>
      <c r="P148" s="5">
        <v>0</v>
      </c>
      <c r="Q148" s="5">
        <v>9.2830946944369099</v>
      </c>
      <c r="R148" s="5">
        <v>3.6894911804613311</v>
      </c>
      <c r="S148" s="5">
        <v>0.86903171926540779</v>
      </c>
      <c r="T148" s="5">
        <v>0</v>
      </c>
      <c r="U148" s="5">
        <v>0</v>
      </c>
      <c r="V148" s="5">
        <v>3.015584551002322</v>
      </c>
      <c r="W148" s="5">
        <v>20.962260515603813</v>
      </c>
      <c r="X148" s="5">
        <v>5.3578292265943038E-2</v>
      </c>
      <c r="Y148" s="5">
        <v>3.2537679782903666E-4</v>
      </c>
      <c r="Z148" s="5">
        <v>1.1986643147896883E-3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17.298861167326777</v>
      </c>
      <c r="AI148" s="5">
        <v>14.543833443066179</v>
      </c>
      <c r="AJ148" s="5">
        <v>84.073935864262808</v>
      </c>
      <c r="AK148" s="5">
        <v>93.367924648053375</v>
      </c>
      <c r="AL148" s="5">
        <v>6.6320753519466251</v>
      </c>
      <c r="AM148" s="5">
        <v>94.885481956600742</v>
      </c>
      <c r="AN148" s="5">
        <v>1.1035711741365663E-2</v>
      </c>
      <c r="AO148" s="5">
        <v>1.5175573085473737</v>
      </c>
      <c r="AP148" s="5">
        <v>6.0268845449712707</v>
      </c>
      <c r="AQ148" s="5">
        <v>1.3298012208014391</v>
      </c>
      <c r="AR148" s="5">
        <v>1.6751506485769929E-5</v>
      </c>
      <c r="AS148" s="5">
        <v>36456.980901648043</v>
      </c>
      <c r="AT148" s="5">
        <v>0.73750000000000004</v>
      </c>
      <c r="AU148" s="5">
        <v>1.9850676915652907</v>
      </c>
      <c r="AV148" s="5">
        <v>49.95438</v>
      </c>
      <c r="AW148" s="5">
        <v>36.841355249999999</v>
      </c>
      <c r="AX148" s="5">
        <v>2.2508627828540093</v>
      </c>
      <c r="AY148" s="5">
        <f t="shared" si="30"/>
        <v>0.49435208577356354</v>
      </c>
      <c r="AZ148">
        <f t="shared" si="31"/>
        <v>0.58503205416989768</v>
      </c>
      <c r="BA148" s="8">
        <f t="shared" si="32"/>
        <v>0</v>
      </c>
    </row>
    <row r="149" spans="1:57" s="5" customFormat="1" x14ac:dyDescent="0.3">
      <c r="A149" s="5" t="s">
        <v>278</v>
      </c>
      <c r="B149" s="11">
        <v>39602</v>
      </c>
      <c r="C149" s="5" t="s">
        <v>14</v>
      </c>
      <c r="D149" s="5">
        <v>7</v>
      </c>
      <c r="E149" s="5">
        <v>3</v>
      </c>
      <c r="F149" s="5">
        <v>24</v>
      </c>
      <c r="G149" s="5" t="s">
        <v>66</v>
      </c>
      <c r="I149" s="5">
        <v>6</v>
      </c>
      <c r="J149" s="5" t="s">
        <v>279</v>
      </c>
      <c r="K149" s="32">
        <v>101.40000000000084</v>
      </c>
      <c r="L149" s="32">
        <v>17.470243902439019</v>
      </c>
      <c r="M149" s="16">
        <v>99</v>
      </c>
      <c r="N149" s="5">
        <v>64331.747827050989</v>
      </c>
      <c r="O149" s="5">
        <v>6.8727605321507736</v>
      </c>
      <c r="P149" s="5">
        <v>0</v>
      </c>
      <c r="Q149" s="5">
        <v>2.5526186252771588</v>
      </c>
      <c r="R149" s="5">
        <v>-3.5958159645232817</v>
      </c>
      <c r="S149" s="5">
        <v>0.39014662299437564</v>
      </c>
      <c r="T149" s="5">
        <v>0</v>
      </c>
      <c r="U149" s="5">
        <v>0</v>
      </c>
      <c r="V149" s="5">
        <v>2.9984282854832904</v>
      </c>
      <c r="W149" s="5">
        <v>20.852713968957818</v>
      </c>
      <c r="X149" s="5">
        <v>5.6558500443458996E-2</v>
      </c>
      <c r="Y149" s="5">
        <v>2.8947760532150761E-4</v>
      </c>
      <c r="Z149" s="5">
        <v>9.0529889135254984E-4</v>
      </c>
      <c r="AA149" s="5">
        <v>5.3501108647450242E-6</v>
      </c>
      <c r="AB149" s="5">
        <v>88.947022500000003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14.603212570264992</v>
      </c>
      <c r="AI149" s="5">
        <v>14.030134621037485</v>
      </c>
      <c r="AJ149" s="5">
        <v>96.075672072360248</v>
      </c>
      <c r="AK149" s="5">
        <v>94.242685087676421</v>
      </c>
      <c r="AL149" s="5">
        <v>5.7573149123235794</v>
      </c>
      <c r="AM149" s="5">
        <v>95.721959723385481</v>
      </c>
      <c r="AN149" s="5">
        <v>1.5761907976801558E-2</v>
      </c>
      <c r="AO149" s="5">
        <v>1.4489780649067003</v>
      </c>
      <c r="AP149" s="5">
        <v>6.8753652717160767</v>
      </c>
      <c r="AQ149" s="5">
        <v>1.1656976123814853</v>
      </c>
      <c r="AR149" s="5">
        <v>1.7994199751014663E-5</v>
      </c>
      <c r="AS149" s="5">
        <v>33939.396628911039</v>
      </c>
      <c r="AT149" s="5">
        <v>0.72370332606207377</v>
      </c>
      <c r="AU149" s="5">
        <v>1.2390182585706424</v>
      </c>
      <c r="AV149" s="5">
        <v>51.722496104095036</v>
      </c>
      <c r="AW149" s="5">
        <v>37.431742462766231</v>
      </c>
      <c r="AX149" s="5">
        <v>2.8603293374193721</v>
      </c>
      <c r="AY149" s="5">
        <f t="shared" si="30"/>
        <v>0.30503189267975828</v>
      </c>
      <c r="AZ149">
        <f t="shared" si="31"/>
        <v>0.36098448837841218</v>
      </c>
      <c r="BA149" s="6">
        <f t="shared" si="32"/>
        <v>16.097042027734965</v>
      </c>
    </row>
    <row r="150" spans="1:57" x14ac:dyDescent="0.3">
      <c r="A150" t="s">
        <v>280</v>
      </c>
      <c r="B150" s="9">
        <v>39603</v>
      </c>
      <c r="C150" t="s">
        <v>14</v>
      </c>
      <c r="D150">
        <v>30</v>
      </c>
      <c r="E150">
        <v>3</v>
      </c>
      <c r="F150">
        <v>24</v>
      </c>
      <c r="G150" t="s">
        <v>66</v>
      </c>
      <c r="I150">
        <v>6</v>
      </c>
      <c r="J150" t="s">
        <v>281</v>
      </c>
      <c r="K150" s="30">
        <v>101.19999999999841</v>
      </c>
      <c r="L150" s="30">
        <v>19.58117303102625</v>
      </c>
      <c r="M150" s="31">
        <v>74</v>
      </c>
      <c r="N150">
        <v>64333.346729116893</v>
      </c>
      <c r="O150">
        <v>31.121658711217183</v>
      </c>
      <c r="P150">
        <v>0</v>
      </c>
      <c r="Q150">
        <v>29.655983293556055</v>
      </c>
      <c r="R150">
        <v>56.088521479713592</v>
      </c>
      <c r="S150">
        <v>0.95290497106014294</v>
      </c>
      <c r="T150">
        <v>0</v>
      </c>
      <c r="U150">
        <v>0</v>
      </c>
      <c r="V150">
        <v>3.015584551002322</v>
      </c>
      <c r="W150">
        <v>20.763275656324666</v>
      </c>
      <c r="X150">
        <v>0.12075515632458224</v>
      </c>
      <c r="Y150">
        <v>8.0456348448687445E-4</v>
      </c>
      <c r="Z150">
        <v>1.7161886634844859E-3</v>
      </c>
      <c r="AA150">
        <v>4.0132458233890294E-6</v>
      </c>
      <c r="AB150">
        <v>279.00581265620002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31.967419527670387</v>
      </c>
      <c r="AI150">
        <v>30.356822769420745</v>
      </c>
      <c r="AJ150">
        <v>94.961755493415595</v>
      </c>
      <c r="AK150">
        <v>97.258386124252311</v>
      </c>
      <c r="AL150">
        <v>2.7416138757476887</v>
      </c>
      <c r="AM150">
        <v>98.164818523774713</v>
      </c>
      <c r="AN150">
        <v>9.9443215171712354E-3</v>
      </c>
      <c r="AO150">
        <v>0.90168393583232831</v>
      </c>
      <c r="AP150">
        <v>6.8964721878779285</v>
      </c>
      <c r="AQ150">
        <v>1.1621588339715221</v>
      </c>
      <c r="AR150">
        <v>1.8096091841906317E-5</v>
      </c>
      <c r="AS150">
        <v>33749.135799916141</v>
      </c>
      <c r="AT150">
        <v>0.73750000000000004</v>
      </c>
      <c r="AU150">
        <v>5.7833690226470464</v>
      </c>
      <c r="AV150">
        <v>49.95438</v>
      </c>
      <c r="AW150">
        <v>36.841355249999999</v>
      </c>
      <c r="AX150">
        <v>1.7241466257051519</v>
      </c>
      <c r="AY150">
        <f t="shared" si="30"/>
        <v>0.51737873156256087</v>
      </c>
      <c r="AZ150">
        <f t="shared" si="31"/>
        <v>0.61228252255924365</v>
      </c>
      <c r="BA150" s="6">
        <f t="shared" si="32"/>
        <v>11.545509074557518</v>
      </c>
    </row>
    <row r="151" spans="1:57" x14ac:dyDescent="0.3">
      <c r="A151" t="s">
        <v>282</v>
      </c>
      <c r="B151" s="9">
        <v>39485</v>
      </c>
      <c r="C151" t="s">
        <v>14</v>
      </c>
      <c r="D151">
        <v>8</v>
      </c>
      <c r="E151">
        <v>3</v>
      </c>
      <c r="F151">
        <v>24</v>
      </c>
      <c r="G151" t="s">
        <v>66</v>
      </c>
      <c r="I151">
        <v>6</v>
      </c>
      <c r="J151" t="s">
        <v>283</v>
      </c>
      <c r="K151" s="30">
        <v>101</v>
      </c>
      <c r="L151" s="30">
        <v>-5</v>
      </c>
      <c r="M151" s="31">
        <v>87</v>
      </c>
      <c r="N151">
        <v>94104.289358823517</v>
      </c>
      <c r="O151">
        <v>8.6995676470588208</v>
      </c>
      <c r="P151">
        <v>0</v>
      </c>
      <c r="Q151">
        <v>0</v>
      </c>
      <c r="R151">
        <v>-9.7070617647058839</v>
      </c>
      <c r="S151">
        <v>0</v>
      </c>
      <c r="T151">
        <v>0</v>
      </c>
      <c r="U151">
        <v>0</v>
      </c>
      <c r="V151">
        <v>3.015584551002322</v>
      </c>
      <c r="W151">
        <v>20.942885294117673</v>
      </c>
      <c r="X151">
        <v>4.5728346470588245E-2</v>
      </c>
      <c r="Y151">
        <v>2.2269882352941181E-4</v>
      </c>
      <c r="Z151">
        <v>8.9613735294117648E-4</v>
      </c>
      <c r="AA151">
        <v>0</v>
      </c>
      <c r="AB151">
        <v>45.930903209800007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20.782046891047607</v>
      </c>
      <c r="AI151">
        <v>17.98875792590087</v>
      </c>
      <c r="AJ151">
        <v>86.559124903379868</v>
      </c>
      <c r="AK151">
        <v>90.001925716740274</v>
      </c>
      <c r="AL151">
        <v>9.9980742832597258</v>
      </c>
      <c r="AM151">
        <v>91.94820204041423</v>
      </c>
      <c r="AN151">
        <v>1.3619852537502265E-2</v>
      </c>
      <c r="AO151">
        <v>1.9462763236739582</v>
      </c>
      <c r="AP151">
        <v>9.0010500227683128</v>
      </c>
      <c r="AQ151">
        <v>1.3024845377147896</v>
      </c>
      <c r="AR151">
        <v>1.6899196642962915E-5</v>
      </c>
      <c r="AS151">
        <v>52863.347819815368</v>
      </c>
      <c r="AT151">
        <v>0.73750000000000004</v>
      </c>
      <c r="AU151">
        <v>1.6166493729425861</v>
      </c>
      <c r="AV151">
        <v>49.95438</v>
      </c>
      <c r="AW151">
        <v>36.841355249999999</v>
      </c>
      <c r="AX151">
        <v>3.5749044156982377</v>
      </c>
      <c r="AY151">
        <f t="shared" si="30"/>
        <v>0</v>
      </c>
      <c r="AZ151">
        <f t="shared" si="31"/>
        <v>0</v>
      </c>
      <c r="BA151" s="6">
        <f t="shared" si="32"/>
        <v>9.9458787956584533</v>
      </c>
      <c r="BC151" s="5"/>
      <c r="BD151" s="5"/>
      <c r="BE151" s="5"/>
    </row>
    <row r="152" spans="1:57" x14ac:dyDescent="0.3">
      <c r="A152" t="s">
        <v>284</v>
      </c>
      <c r="B152" s="9">
        <v>39497</v>
      </c>
      <c r="C152" t="s">
        <v>14</v>
      </c>
      <c r="D152">
        <v>10</v>
      </c>
      <c r="E152">
        <v>3</v>
      </c>
      <c r="F152">
        <v>24</v>
      </c>
      <c r="G152" t="s">
        <v>66</v>
      </c>
      <c r="I152">
        <v>6</v>
      </c>
      <c r="J152" t="s">
        <v>285</v>
      </c>
      <c r="K152" s="30">
        <v>100.3</v>
      </c>
      <c r="L152" s="30">
        <v>-1.5</v>
      </c>
      <c r="M152" s="31">
        <v>63</v>
      </c>
      <c r="N152">
        <v>94111.453961038947</v>
      </c>
      <c r="O152">
        <v>10.454844155844153</v>
      </c>
      <c r="P152">
        <v>0</v>
      </c>
      <c r="Q152">
        <v>3.6083094554112503</v>
      </c>
      <c r="R152">
        <v>2.8903376623376609</v>
      </c>
      <c r="S152">
        <v>0.34513278262442981</v>
      </c>
      <c r="T152">
        <v>0</v>
      </c>
      <c r="U152">
        <v>0</v>
      </c>
      <c r="V152">
        <v>3.015584551002322</v>
      </c>
      <c r="W152">
        <v>20.913783549783545</v>
      </c>
      <c r="X152">
        <v>4.8290614718614705E-2</v>
      </c>
      <c r="Y152">
        <v>2.1526147186147197E-4</v>
      </c>
      <c r="Z152">
        <v>7.5457705627705613E-4</v>
      </c>
      <c r="AA152">
        <v>0</v>
      </c>
      <c r="AB152">
        <v>36.0017509248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22.245361031996008</v>
      </c>
      <c r="AI152">
        <v>18.931614848184577</v>
      </c>
      <c r="AJ152">
        <v>85.103652941189864</v>
      </c>
      <c r="AK152">
        <v>93.691136101146171</v>
      </c>
      <c r="AL152">
        <v>6.3088638988538293</v>
      </c>
      <c r="AM152">
        <v>95.255772839524738</v>
      </c>
      <c r="AN152">
        <v>1.5848255157729967E-2</v>
      </c>
      <c r="AO152">
        <v>1.5646367383785627</v>
      </c>
      <c r="AP152">
        <v>9.1798456797433925</v>
      </c>
      <c r="AQ152">
        <v>1.2772133072261251</v>
      </c>
      <c r="AR152">
        <v>1.7071043704789875E-5</v>
      </c>
      <c r="AS152">
        <v>52335.178812508704</v>
      </c>
      <c r="AT152">
        <v>0.73750000000000004</v>
      </c>
      <c r="AU152">
        <v>1.9428341653820156</v>
      </c>
      <c r="AV152">
        <v>49.95438</v>
      </c>
      <c r="AW152">
        <v>36.841355249999999</v>
      </c>
      <c r="AX152">
        <v>3.4069332725013628</v>
      </c>
      <c r="AY152">
        <f t="shared" si="30"/>
        <v>0.27968129781803824</v>
      </c>
      <c r="AZ152">
        <f t="shared" si="31"/>
        <v>0.33098378440004528</v>
      </c>
      <c r="BA152" s="6">
        <f t="shared" si="32"/>
        <v>6.4874641268246194</v>
      </c>
      <c r="BC152" s="5"/>
      <c r="BD152" s="5"/>
      <c r="BE152" s="5"/>
    </row>
    <row r="153" spans="1:57" x14ac:dyDescent="0.3">
      <c r="A153" t="s">
        <v>286</v>
      </c>
      <c r="B153" s="9">
        <v>39603</v>
      </c>
      <c r="C153" t="s">
        <v>14</v>
      </c>
      <c r="D153">
        <v>7</v>
      </c>
      <c r="E153">
        <v>3</v>
      </c>
      <c r="F153">
        <v>24</v>
      </c>
      <c r="G153" t="s">
        <v>66</v>
      </c>
      <c r="I153">
        <v>6</v>
      </c>
      <c r="J153" t="s">
        <v>287</v>
      </c>
      <c r="K153" s="30">
        <v>101.24970059880124</v>
      </c>
      <c r="L153" s="30">
        <v>18.338538922155671</v>
      </c>
      <c r="M153" s="31">
        <v>82.449101796407192</v>
      </c>
      <c r="N153">
        <v>94116.287107784447</v>
      </c>
      <c r="O153">
        <v>6.513754491017961</v>
      </c>
      <c r="P153">
        <v>0</v>
      </c>
      <c r="Q153">
        <v>3.2938822355289408</v>
      </c>
      <c r="R153">
        <v>-11.760239520958089</v>
      </c>
      <c r="S153">
        <v>0.50568105384858886</v>
      </c>
      <c r="T153">
        <v>0</v>
      </c>
      <c r="U153">
        <v>0</v>
      </c>
      <c r="V153">
        <v>3.015584551002322</v>
      </c>
      <c r="W153">
        <v>20.884081836327457</v>
      </c>
      <c r="X153">
        <v>4.8677324151696587E-2</v>
      </c>
      <c r="Y153">
        <v>3.044606786427145E-4</v>
      </c>
      <c r="Z153">
        <v>1.0753896207584841E-3</v>
      </c>
      <c r="AA153">
        <v>2.0399201596806376E-7</v>
      </c>
      <c r="AB153">
        <v>76.936080375000003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18.623862834871481</v>
      </c>
      <c r="AI153">
        <v>17.995351591446692</v>
      </c>
      <c r="AJ153">
        <v>96.625236939310142</v>
      </c>
      <c r="AK153">
        <v>89.620474862067169</v>
      </c>
      <c r="AL153">
        <v>10.379525137932831</v>
      </c>
      <c r="AM153">
        <v>91.941532238153457</v>
      </c>
      <c r="AN153">
        <v>1.7051269976571481E-2</v>
      </c>
      <c r="AO153">
        <v>2.3192515417945092</v>
      </c>
      <c r="AP153">
        <v>10.052248215695418</v>
      </c>
      <c r="AQ153">
        <v>1.1664279406335956</v>
      </c>
      <c r="AR153">
        <v>1.8036130969094356E-5</v>
      </c>
      <c r="AS153">
        <v>49537.343026938514</v>
      </c>
      <c r="AT153">
        <v>0.73750000000000004</v>
      </c>
      <c r="AU153">
        <v>1.2104575239398607</v>
      </c>
      <c r="AV153">
        <v>49.95438</v>
      </c>
      <c r="AW153">
        <v>36.841355249999999</v>
      </c>
      <c r="AX153">
        <v>4.2379094220249618</v>
      </c>
      <c r="AY153">
        <f t="shared" si="30"/>
        <v>0.3626071653716843</v>
      </c>
      <c r="AZ153">
        <f t="shared" si="31"/>
        <v>0.42912090576530687</v>
      </c>
      <c r="BA153" s="6">
        <f t="shared" si="32"/>
        <v>22.253067428167689</v>
      </c>
    </row>
    <row r="154" spans="1:57" s="5" customFormat="1" x14ac:dyDescent="0.3">
      <c r="A154" s="5" t="s">
        <v>288</v>
      </c>
      <c r="B154" s="11">
        <v>39503</v>
      </c>
      <c r="C154" s="5" t="s">
        <v>14</v>
      </c>
      <c r="D154" s="5">
        <v>10</v>
      </c>
      <c r="E154" s="5">
        <v>3</v>
      </c>
      <c r="F154" s="5">
        <v>24</v>
      </c>
      <c r="G154" s="5" t="s">
        <v>66</v>
      </c>
      <c r="I154" s="5">
        <v>6</v>
      </c>
      <c r="J154" s="5" t="s">
        <v>289</v>
      </c>
      <c r="K154" s="32">
        <v>101.2</v>
      </c>
      <c r="L154" s="32">
        <v>-0.5</v>
      </c>
      <c r="M154" s="16">
        <v>85</v>
      </c>
      <c r="N154" s="5">
        <v>94116.88502739722</v>
      </c>
      <c r="O154" s="5">
        <v>10.0281506849315</v>
      </c>
      <c r="P154" s="5">
        <v>0</v>
      </c>
      <c r="Q154" s="5">
        <v>8.6441271662100441</v>
      </c>
      <c r="R154" s="5">
        <v>2.2399086757990854</v>
      </c>
      <c r="S154" s="5">
        <v>0.86198616652209692</v>
      </c>
      <c r="T154" s="5">
        <v>0</v>
      </c>
      <c r="U154" s="5">
        <v>0</v>
      </c>
      <c r="V154" s="5">
        <v>3.0155845510023216</v>
      </c>
      <c r="W154" s="5">
        <v>20.862767123287693</v>
      </c>
      <c r="X154" s="5">
        <v>4.8360979452054802E-2</v>
      </c>
      <c r="Y154" s="5">
        <v>3.0774474885844757E-4</v>
      </c>
      <c r="Z154" s="5">
        <v>1.2833283105022828E-3</v>
      </c>
      <c r="AA154" s="5">
        <v>1.4036529680365301E-6</v>
      </c>
      <c r="AB154" s="5">
        <v>41.378045464800003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22.540475664443697</v>
      </c>
      <c r="AI154" s="5">
        <v>19.060294639136504</v>
      </c>
      <c r="AJ154" s="5">
        <v>84.560303530785831</v>
      </c>
      <c r="AK154" s="5">
        <v>86.206267209728196</v>
      </c>
      <c r="AL154" s="5">
        <v>13.793732790271804</v>
      </c>
      <c r="AM154" s="5">
        <v>88.721273321834559</v>
      </c>
      <c r="AN154" s="5">
        <v>1.1344496148271302E-2</v>
      </c>
      <c r="AO154" s="5">
        <v>2.5007216687953031</v>
      </c>
      <c r="AP154" s="5">
        <v>9.1612642498811709</v>
      </c>
      <c r="AQ154" s="5">
        <v>1.2798776844933715</v>
      </c>
      <c r="AR154" s="5">
        <v>1.7120053268638356E-5</v>
      </c>
      <c r="AS154" s="5">
        <v>52188.370493253846</v>
      </c>
      <c r="AT154" s="5">
        <v>0.73750000000000004</v>
      </c>
      <c r="AU154" s="5">
        <v>1.8635412901294335</v>
      </c>
      <c r="AV154" s="5">
        <v>49.95438</v>
      </c>
      <c r="AW154" s="5">
        <v>36.841355249999999</v>
      </c>
      <c r="AX154" s="5">
        <v>3.449987902821622</v>
      </c>
      <c r="AY154" s="5">
        <f t="shared" si="30"/>
        <v>0.49231734946372946</v>
      </c>
      <c r="AZ154">
        <f t="shared" si="31"/>
        <v>0.58262408220559703</v>
      </c>
      <c r="BA154" s="8">
        <f t="shared" si="32"/>
        <v>7.7739741668319144</v>
      </c>
    </row>
    <row r="155" spans="1:57" x14ac:dyDescent="0.3">
      <c r="A155" t="s">
        <v>290</v>
      </c>
      <c r="B155" s="9">
        <v>39517</v>
      </c>
      <c r="C155" t="s">
        <v>14</v>
      </c>
      <c r="D155">
        <v>20</v>
      </c>
      <c r="E155">
        <v>3</v>
      </c>
      <c r="F155">
        <v>24</v>
      </c>
      <c r="G155" t="s">
        <v>66</v>
      </c>
      <c r="I155">
        <v>6</v>
      </c>
      <c r="J155" t="s">
        <v>291</v>
      </c>
      <c r="K155" s="30">
        <v>102.8</v>
      </c>
      <c r="L155" s="30">
        <v>-4.1843737864077646</v>
      </c>
      <c r="M155" s="31">
        <v>52</v>
      </c>
      <c r="N155">
        <v>94138.527165048567</v>
      </c>
      <c r="O155">
        <v>20.701033980582519</v>
      </c>
      <c r="P155">
        <v>0</v>
      </c>
      <c r="Q155">
        <v>8.6664348834951497</v>
      </c>
      <c r="R155">
        <v>8.7092864077669923</v>
      </c>
      <c r="S155">
        <v>0.41864744010488697</v>
      </c>
      <c r="T155">
        <v>0</v>
      </c>
      <c r="U155">
        <v>0</v>
      </c>
      <c r="V155">
        <v>3.015584551002322</v>
      </c>
      <c r="W155">
        <v>20.840111650485436</v>
      </c>
      <c r="X155">
        <v>7.0330813106796175E-2</v>
      </c>
      <c r="Y155">
        <v>5.5201650485436871E-4</v>
      </c>
      <c r="Z155">
        <v>2.4216655339805832E-3</v>
      </c>
      <c r="AA155">
        <v>2.6485436893203861E-6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30.812340605035637</v>
      </c>
      <c r="AI155">
        <v>28.313639040335644</v>
      </c>
      <c r="AJ155">
        <v>91.890581774590558</v>
      </c>
      <c r="AK155">
        <v>91.431624465742416</v>
      </c>
      <c r="AL155">
        <v>8.5683755342575836</v>
      </c>
      <c r="AM155">
        <v>92.99014624912914</v>
      </c>
      <c r="AN155">
        <v>1.7002138060527458E-2</v>
      </c>
      <c r="AO155">
        <v>1.5502895158552767</v>
      </c>
      <c r="AP155">
        <v>8.8487852363024473</v>
      </c>
      <c r="AQ155">
        <v>1.325378974535947</v>
      </c>
      <c r="AR155">
        <v>1.6939287040087813E-5</v>
      </c>
      <c r="AS155">
        <v>52757.423216595707</v>
      </c>
      <c r="AT155">
        <v>0.73750000000000004</v>
      </c>
      <c r="AU155">
        <v>3.8468938873400567</v>
      </c>
      <c r="AV155">
        <v>49.95438</v>
      </c>
      <c r="AW155">
        <v>36.841355249999999</v>
      </c>
      <c r="AX155">
        <v>2.6477641094363635</v>
      </c>
      <c r="AY155">
        <f t="shared" si="30"/>
        <v>0.32018035049707583</v>
      </c>
      <c r="AZ155">
        <f t="shared" si="31"/>
        <v>0.37891165739298915</v>
      </c>
      <c r="BA155" s="6">
        <f t="shared" si="32"/>
        <v>0</v>
      </c>
      <c r="BC155" s="5"/>
      <c r="BD155" s="5"/>
      <c r="BE155" s="5"/>
    </row>
    <row r="156" spans="1:57" x14ac:dyDescent="0.3">
      <c r="A156" t="s">
        <v>292</v>
      </c>
      <c r="B156" s="9">
        <v>39518</v>
      </c>
      <c r="C156" t="s">
        <v>14</v>
      </c>
      <c r="D156">
        <v>30</v>
      </c>
      <c r="E156">
        <v>3</v>
      </c>
      <c r="F156">
        <v>24</v>
      </c>
      <c r="G156" t="s">
        <v>66</v>
      </c>
      <c r="I156">
        <v>6</v>
      </c>
      <c r="J156" t="s">
        <v>293</v>
      </c>
      <c r="K156" s="30">
        <v>101.8</v>
      </c>
      <c r="L156" s="30">
        <v>3.1215652173913044</v>
      </c>
      <c r="M156" s="31">
        <v>67.077294685990339</v>
      </c>
      <c r="N156">
        <v>94153.374352657018</v>
      </c>
      <c r="O156">
        <v>31.354971014492772</v>
      </c>
      <c r="P156">
        <v>0</v>
      </c>
      <c r="Q156">
        <v>17.0099085874396</v>
      </c>
      <c r="R156">
        <v>39.169541062801919</v>
      </c>
      <c r="S156">
        <v>0.54249479546886992</v>
      </c>
      <c r="T156">
        <v>0</v>
      </c>
      <c r="U156">
        <v>0</v>
      </c>
      <c r="V156">
        <v>3.015584551002322</v>
      </c>
      <c r="W156">
        <v>20.759357487922706</v>
      </c>
      <c r="X156">
        <v>8.5523920289855046E-2</v>
      </c>
      <c r="Y156">
        <v>7.6904009661835787E-4</v>
      </c>
      <c r="Z156">
        <v>3.5818512077294674E-3</v>
      </c>
      <c r="AA156">
        <v>2.3502415458937177E-5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36.642577766428275</v>
      </c>
      <c r="AI156">
        <v>34.25015509911097</v>
      </c>
      <c r="AJ156">
        <v>93.470921498570902</v>
      </c>
      <c r="AK156">
        <v>92.153235053578115</v>
      </c>
      <c r="AL156">
        <v>7.8467649464218852</v>
      </c>
      <c r="AM156">
        <v>93.568319598245481</v>
      </c>
      <c r="AN156">
        <v>1.4687176453600997E-2</v>
      </c>
      <c r="AO156">
        <v>1.3708092933826797</v>
      </c>
      <c r="AP156">
        <v>9.2334320555907858</v>
      </c>
      <c r="AQ156">
        <v>1.2703665905036572</v>
      </c>
      <c r="AR156">
        <v>1.7297215373191345E-5</v>
      </c>
      <c r="AS156">
        <v>51673.871369916553</v>
      </c>
      <c r="AT156">
        <v>0.73750000000000004</v>
      </c>
      <c r="AU156">
        <v>5.8267256817469715</v>
      </c>
      <c r="AV156">
        <v>49.95438</v>
      </c>
      <c r="AW156">
        <v>36.841355249999999</v>
      </c>
      <c r="AX156">
        <v>2.3720126522359002</v>
      </c>
      <c r="AY156">
        <f t="shared" si="30"/>
        <v>0.37900026484672383</v>
      </c>
      <c r="AZ156">
        <f t="shared" si="31"/>
        <v>0.44852102348724715</v>
      </c>
      <c r="BA156" s="6">
        <f t="shared" si="32"/>
        <v>0</v>
      </c>
      <c r="BC156" s="5"/>
      <c r="BD156" s="5"/>
      <c r="BE156" s="5"/>
    </row>
    <row r="158" spans="1:57" s="1" customFormat="1" ht="45" customHeight="1" x14ac:dyDescent="0.3">
      <c r="A158" s="1" t="s">
        <v>0</v>
      </c>
      <c r="B158" s="26" t="s">
        <v>1</v>
      </c>
      <c r="C158" s="1" t="s">
        <v>2</v>
      </c>
      <c r="D158" s="1" t="s">
        <v>3</v>
      </c>
      <c r="E158" s="1" t="s">
        <v>4</v>
      </c>
      <c r="F158" s="1" t="s">
        <v>5</v>
      </c>
      <c r="G158" s="1" t="s">
        <v>6</v>
      </c>
      <c r="I158" s="1" t="s">
        <v>8</v>
      </c>
      <c r="J158" s="1" t="s">
        <v>9</v>
      </c>
      <c r="K158" s="1" t="s">
        <v>10</v>
      </c>
      <c r="L158" s="1" t="s">
        <v>11</v>
      </c>
      <c r="M158" s="1" t="s">
        <v>12</v>
      </c>
      <c r="N158" s="1" t="s">
        <v>13</v>
      </c>
      <c r="O158" s="1" t="s">
        <v>14</v>
      </c>
      <c r="P158" s="1" t="s">
        <v>103</v>
      </c>
      <c r="Q158" s="1" t="s">
        <v>16</v>
      </c>
      <c r="R158" s="1" t="s">
        <v>17</v>
      </c>
      <c r="S158" s="1" t="s">
        <v>18</v>
      </c>
      <c r="T158" s="1" t="s">
        <v>19</v>
      </c>
      <c r="U158" s="1" t="s">
        <v>20</v>
      </c>
      <c r="V158" s="1" t="s">
        <v>21</v>
      </c>
      <c r="W158" s="1" t="s">
        <v>22</v>
      </c>
      <c r="X158" s="1" t="s">
        <v>20</v>
      </c>
      <c r="Y158" s="1" t="s">
        <v>23</v>
      </c>
      <c r="Z158" s="1" t="s">
        <v>24</v>
      </c>
      <c r="AA158" s="3" t="s">
        <v>25</v>
      </c>
      <c r="AB158" t="s">
        <v>26</v>
      </c>
      <c r="AC158" t="s">
        <v>15</v>
      </c>
      <c r="AD158" t="s">
        <v>27</v>
      </c>
      <c r="AE158" t="s">
        <v>28</v>
      </c>
      <c r="AF158" t="s">
        <v>29</v>
      </c>
      <c r="AG158" t="s">
        <v>30</v>
      </c>
      <c r="AH158" s="1" t="s">
        <v>31</v>
      </c>
      <c r="AI158" s="1" t="s">
        <v>32</v>
      </c>
      <c r="AJ158" s="1" t="s">
        <v>33</v>
      </c>
      <c r="AK158" s="1" t="s">
        <v>34</v>
      </c>
      <c r="AL158" s="1" t="s">
        <v>35</v>
      </c>
      <c r="AM158" s="1" t="s">
        <v>36</v>
      </c>
      <c r="AN158" s="1" t="s">
        <v>37</v>
      </c>
      <c r="AO158" s="1" t="s">
        <v>38</v>
      </c>
      <c r="AP158" s="1" t="s">
        <v>39</v>
      </c>
      <c r="AQ158" s="1" t="s">
        <v>40</v>
      </c>
      <c r="AR158" s="1" t="s">
        <v>41</v>
      </c>
      <c r="AS158" s="1" t="s">
        <v>42</v>
      </c>
      <c r="AT158" s="1" t="s">
        <v>40</v>
      </c>
      <c r="AU158" s="1" t="s">
        <v>43</v>
      </c>
      <c r="AV158" s="1" t="s">
        <v>44</v>
      </c>
      <c r="AW158" s="1" t="s">
        <v>45</v>
      </c>
      <c r="AX158" s="1" t="s">
        <v>46</v>
      </c>
      <c r="AY158" s="1" t="s">
        <v>45</v>
      </c>
    </row>
    <row r="159" spans="1:57" s="1" customFormat="1" ht="21" customHeight="1" x14ac:dyDescent="0.3">
      <c r="B159" s="26"/>
      <c r="E159" s="1" t="s">
        <v>52</v>
      </c>
      <c r="F159" s="1" t="s">
        <v>52</v>
      </c>
      <c r="I159" s="1" t="s">
        <v>54</v>
      </c>
      <c r="K159" s="1" t="s">
        <v>55</v>
      </c>
      <c r="L159" s="1" t="s">
        <v>56</v>
      </c>
      <c r="M159" s="1" t="s">
        <v>57</v>
      </c>
      <c r="N159" s="1" t="s">
        <v>58</v>
      </c>
      <c r="O159" s="1" t="s">
        <v>58</v>
      </c>
      <c r="P159" s="1" t="s">
        <v>58</v>
      </c>
      <c r="Q159" s="1" t="s">
        <v>58</v>
      </c>
      <c r="T159" s="1" t="s">
        <v>58</v>
      </c>
      <c r="U159" s="1" t="s">
        <v>58</v>
      </c>
      <c r="W159" s="1" t="s">
        <v>57</v>
      </c>
      <c r="X159" s="1" t="s">
        <v>57</v>
      </c>
      <c r="Y159" s="1" t="s">
        <v>57</v>
      </c>
      <c r="Z159" s="1" t="s">
        <v>57</v>
      </c>
      <c r="AA159" s="3" t="s">
        <v>57</v>
      </c>
      <c r="AB159" s="3" t="s">
        <v>59</v>
      </c>
      <c r="AC159" s="3" t="s">
        <v>59</v>
      </c>
      <c r="AD159" s="3" t="s">
        <v>59</v>
      </c>
      <c r="AE159" s="3" t="s">
        <v>59</v>
      </c>
      <c r="AF159" s="3" t="s">
        <v>59</v>
      </c>
      <c r="AG159"/>
      <c r="AH159" s="1" t="s">
        <v>58</v>
      </c>
      <c r="AI159" s="1" t="s">
        <v>58</v>
      </c>
      <c r="AJ159" s="1" t="s">
        <v>57</v>
      </c>
      <c r="AK159" s="1" t="s">
        <v>57</v>
      </c>
      <c r="AL159" s="1" t="s">
        <v>57</v>
      </c>
      <c r="AM159" s="1" t="s">
        <v>57</v>
      </c>
      <c r="AP159" s="1" t="s">
        <v>53</v>
      </c>
      <c r="AQ159" s="1" t="s">
        <v>60</v>
      </c>
      <c r="AR159" s="1" t="s">
        <v>61</v>
      </c>
      <c r="AT159" s="1" t="s">
        <v>60</v>
      </c>
      <c r="AU159" s="1" t="s">
        <v>53</v>
      </c>
      <c r="AV159" s="1" t="s">
        <v>62</v>
      </c>
      <c r="AW159" s="1" t="s">
        <v>63</v>
      </c>
      <c r="AY159" s="1" t="s">
        <v>294</v>
      </c>
    </row>
    <row r="160" spans="1:57" x14ac:dyDescent="0.3">
      <c r="A160" s="35" t="s">
        <v>295</v>
      </c>
      <c r="B160" s="35">
        <v>39322</v>
      </c>
      <c r="C160" s="21" t="s">
        <v>14</v>
      </c>
      <c r="D160" t="s">
        <v>296</v>
      </c>
      <c r="E160">
        <v>3</v>
      </c>
      <c r="F160">
        <v>24</v>
      </c>
      <c r="G160" t="s">
        <v>66</v>
      </c>
      <c r="I160">
        <v>6</v>
      </c>
      <c r="J160" t="s">
        <v>297</v>
      </c>
      <c r="K160">
        <v>102.3</v>
      </c>
      <c r="L160">
        <v>23.158791208791211</v>
      </c>
      <c r="M160">
        <v>74</v>
      </c>
      <c r="N160">
        <v>23636.004571428573</v>
      </c>
      <c r="O160">
        <v>9.4249120879120856</v>
      </c>
      <c r="P160">
        <v>0</v>
      </c>
      <c r="Q160">
        <v>0</v>
      </c>
      <c r="R160">
        <v>-3.098417582417583</v>
      </c>
      <c r="S160">
        <v>0</v>
      </c>
      <c r="T160">
        <v>96.6161868131868</v>
      </c>
      <c r="U160">
        <v>0</v>
      </c>
      <c r="V160">
        <v>3.0155845510023216</v>
      </c>
      <c r="W160">
        <v>20.681736263736273</v>
      </c>
      <c r="X160">
        <v>9.3410768131868119E-2</v>
      </c>
      <c r="Y160">
        <v>3.4814285714285725E-4</v>
      </c>
      <c r="Z160">
        <v>7.7314395604395603E-4</v>
      </c>
      <c r="AA160">
        <v>3.1494505494505484E-6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10.101156055192826</v>
      </c>
      <c r="AI160">
        <v>8.4228428057511238</v>
      </c>
      <c r="AJ160">
        <v>83.384938909255723</v>
      </c>
      <c r="AK160">
        <v>98.566468452996403</v>
      </c>
      <c r="AL160">
        <v>1.4335315470035965</v>
      </c>
      <c r="AM160">
        <v>99.025020563638364</v>
      </c>
      <c r="AN160">
        <v>1.149064930322042E-2</v>
      </c>
      <c r="AO160">
        <v>0.45363384763900977</v>
      </c>
      <c r="AP160">
        <v>2.5589825807207274</v>
      </c>
      <c r="AQ160">
        <v>1.1507025298000186</v>
      </c>
      <c r="AR160">
        <v>1.8268411539540939E-5</v>
      </c>
      <c r="AS160">
        <v>12282.438048364214</v>
      </c>
      <c r="AT160">
        <v>1.1243626102025741</v>
      </c>
      <c r="AU160">
        <v>12.925519818904938</v>
      </c>
      <c r="AV160">
        <v>4.4399355041130635</v>
      </c>
      <c r="AW160">
        <v>4.9920974725356455</v>
      </c>
      <c r="AX160">
        <v>0.94953039871954525</v>
      </c>
      <c r="AY160">
        <f t="shared" ref="AY160:AY166" si="33">AW160*35.31467</f>
        <v>176.29427485043038</v>
      </c>
    </row>
    <row r="161" spans="1:61" x14ac:dyDescent="0.3">
      <c r="A161" s="35" t="s">
        <v>298</v>
      </c>
      <c r="B161" s="35">
        <v>39322</v>
      </c>
      <c r="C161" s="21" t="s">
        <v>14</v>
      </c>
      <c r="D161" t="s">
        <v>296</v>
      </c>
      <c r="E161">
        <v>3</v>
      </c>
      <c r="F161">
        <v>24</v>
      </c>
      <c r="G161" t="s">
        <v>66</v>
      </c>
      <c r="I161">
        <v>6</v>
      </c>
      <c r="J161" t="s">
        <v>299</v>
      </c>
      <c r="K161">
        <v>102.3</v>
      </c>
      <c r="L161">
        <v>23.355851851851856</v>
      </c>
      <c r="M161">
        <v>74</v>
      </c>
      <c r="N161">
        <v>23645.174851851854</v>
      </c>
      <c r="O161">
        <v>9.1966296296296335</v>
      </c>
      <c r="P161">
        <v>0</v>
      </c>
      <c r="Q161">
        <v>0</v>
      </c>
      <c r="R161">
        <v>-3.0709506172839514</v>
      </c>
      <c r="S161">
        <v>0</v>
      </c>
      <c r="T161">
        <v>131.02623456790118</v>
      </c>
      <c r="U161">
        <v>0</v>
      </c>
      <c r="V161">
        <v>3.015584551002322</v>
      </c>
      <c r="W161">
        <v>20.700370370370365</v>
      </c>
      <c r="X161">
        <v>9.1605845679012324E-2</v>
      </c>
      <c r="Y161">
        <v>5.4050617283950611E-4</v>
      </c>
      <c r="Z161">
        <v>1.331232098765433E-3</v>
      </c>
      <c r="AA161">
        <v>3.1246913580246911E-6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9.9932624089658795</v>
      </c>
      <c r="AI161">
        <v>8.3403446687916691</v>
      </c>
      <c r="AJ161">
        <v>83.459678406010582</v>
      </c>
      <c r="AK161">
        <v>97.177089748956476</v>
      </c>
      <c r="AL161">
        <v>2.822910251043524</v>
      </c>
      <c r="AM161">
        <v>97.994467035895624</v>
      </c>
      <c r="AN161">
        <v>1.0036245655121154E-2</v>
      </c>
      <c r="AO161">
        <v>0.81432513909169801</v>
      </c>
      <c r="AP161">
        <v>2.5630687999550421</v>
      </c>
      <c r="AQ161">
        <v>1.1493137382795882</v>
      </c>
      <c r="AR161">
        <v>1.8277889837491135E-5</v>
      </c>
      <c r="AS161">
        <v>12280.831650277194</v>
      </c>
      <c r="AT161">
        <v>1.1396464767825045</v>
      </c>
      <c r="AU161">
        <v>16.862768383757903</v>
      </c>
      <c r="AV161">
        <v>3.276298297477422</v>
      </c>
      <c r="AW161">
        <v>3.7338218116086619</v>
      </c>
      <c r="AX161">
        <v>0.95846557981444191</v>
      </c>
      <c r="AY161">
        <f t="shared" si="33"/>
        <v>131.85868511576206</v>
      </c>
    </row>
    <row r="162" spans="1:61" x14ac:dyDescent="0.3">
      <c r="A162" s="35" t="s">
        <v>300</v>
      </c>
      <c r="B162" s="35">
        <v>39330</v>
      </c>
      <c r="C162" s="21" t="s">
        <v>14</v>
      </c>
      <c r="D162" t="s">
        <v>296</v>
      </c>
      <c r="E162">
        <v>3</v>
      </c>
      <c r="F162">
        <v>24</v>
      </c>
      <c r="G162" t="s">
        <v>66</v>
      </c>
      <c r="I162">
        <v>6</v>
      </c>
      <c r="J162" t="s">
        <v>301</v>
      </c>
      <c r="K162">
        <v>102.3</v>
      </c>
      <c r="L162">
        <v>25.280831683168312</v>
      </c>
      <c r="M162">
        <v>74</v>
      </c>
      <c r="N162">
        <v>20416.185857142846</v>
      </c>
      <c r="O162">
        <v>8.9672605042016844</v>
      </c>
      <c r="P162">
        <v>0</v>
      </c>
      <c r="Q162">
        <v>0</v>
      </c>
      <c r="R162">
        <v>-2.617563025210083</v>
      </c>
      <c r="S162">
        <v>0</v>
      </c>
      <c r="T162">
        <v>132.35445378151258</v>
      </c>
      <c r="U162">
        <v>0</v>
      </c>
      <c r="V162">
        <v>3.0155845510023216</v>
      </c>
      <c r="W162">
        <v>20.877168067226897</v>
      </c>
      <c r="X162">
        <v>9.6081597478991587E-2</v>
      </c>
      <c r="Y162">
        <v>6.1343025210083997E-4</v>
      </c>
      <c r="Z162">
        <v>1.6948672268907558E-3</v>
      </c>
      <c r="AA162">
        <v>2.9638655462184874E-6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9.2197868593323484</v>
      </c>
      <c r="AI162">
        <v>7.5097575068382971</v>
      </c>
      <c r="AJ162">
        <v>81.452615135423173</v>
      </c>
      <c r="AK162">
        <v>96.615949759348709</v>
      </c>
      <c r="AL162">
        <v>3.3840502406512911</v>
      </c>
      <c r="AM162">
        <v>97.521278988804511</v>
      </c>
      <c r="AN162">
        <v>8.4422958631780003E-3</v>
      </c>
      <c r="AO162">
        <v>0.90526245404741779</v>
      </c>
      <c r="AP162">
        <v>2.2401631945995106</v>
      </c>
      <c r="AQ162">
        <v>1.1354062622647558</v>
      </c>
      <c r="AR162">
        <v>1.8370405604627208E-5</v>
      </c>
      <c r="AS162">
        <v>10550.357326242223</v>
      </c>
      <c r="AT162">
        <v>1.1410667867024484</v>
      </c>
      <c r="AU162">
        <v>16.973758773464869</v>
      </c>
      <c r="AV162">
        <v>3.1697460015255756</v>
      </c>
      <c r="AW162">
        <v>3.6168918846237226</v>
      </c>
      <c r="AX162">
        <v>0.84137534298505234</v>
      </c>
      <c r="AY162">
        <f t="shared" si="33"/>
        <v>127.72934333116484</v>
      </c>
    </row>
    <row r="163" spans="1:61" x14ac:dyDescent="0.3">
      <c r="A163" t="s">
        <v>302</v>
      </c>
      <c r="B163" s="9">
        <v>39367</v>
      </c>
      <c r="C163" s="36" t="s">
        <v>14</v>
      </c>
      <c r="D163" t="s">
        <v>296</v>
      </c>
      <c r="E163">
        <v>3</v>
      </c>
      <c r="F163">
        <v>0</v>
      </c>
      <c r="G163" t="s">
        <v>66</v>
      </c>
      <c r="I163">
        <v>6</v>
      </c>
      <c r="J163" t="s">
        <v>303</v>
      </c>
      <c r="K163">
        <v>101.3</v>
      </c>
      <c r="L163">
        <v>25</v>
      </c>
      <c r="M163">
        <v>30</v>
      </c>
      <c r="N163">
        <v>24672.991135135173</v>
      </c>
      <c r="O163">
        <v>9.8452477477477522</v>
      </c>
      <c r="P163">
        <v>0</v>
      </c>
      <c r="Q163">
        <v>0</v>
      </c>
      <c r="R163">
        <v>1.0659414414414414</v>
      </c>
      <c r="S163">
        <v>0</v>
      </c>
      <c r="T163">
        <v>43.332076576576583</v>
      </c>
      <c r="U163">
        <v>0</v>
      </c>
      <c r="V163">
        <v>3.0155845510023225</v>
      </c>
      <c r="W163">
        <v>20.833698198198213</v>
      </c>
      <c r="X163">
        <v>8.7776624324324357E-2</v>
      </c>
      <c r="Y163">
        <v>2.5576756756756755E-4</v>
      </c>
      <c r="Z163">
        <v>6.4698153153153182E-4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10.534787855398722</v>
      </c>
      <c r="AI163">
        <v>8.7023662797294712</v>
      </c>
      <c r="AJ163">
        <v>82.605994531439976</v>
      </c>
      <c r="AK163">
        <v>98.896174838624816</v>
      </c>
      <c r="AL163">
        <v>1.1038251613751839</v>
      </c>
      <c r="AM163">
        <v>99.279377390074714</v>
      </c>
      <c r="AN163">
        <v>1.5470666534383273E-2</v>
      </c>
      <c r="AO163">
        <v>0.38350395740989707</v>
      </c>
      <c r="AP163">
        <v>2.6493309619376606</v>
      </c>
      <c r="AQ163">
        <v>1.1602242003909269</v>
      </c>
      <c r="AR163">
        <v>1.8356916844422338E-5</v>
      </c>
      <c r="AS163">
        <v>12759.491461868703</v>
      </c>
      <c r="AT163">
        <v>1.0653225560159754</v>
      </c>
      <c r="AU163">
        <v>6.8410939140106377</v>
      </c>
      <c r="AV163">
        <v>9.2485519614639689</v>
      </c>
      <c r="AW163">
        <v>9.8526910150333578</v>
      </c>
      <c r="AX163">
        <v>0.97152562923594632</v>
      </c>
      <c r="AY163">
        <f t="shared" si="33"/>
        <v>347.94453180786809</v>
      </c>
    </row>
    <row r="164" spans="1:61" x14ac:dyDescent="0.3">
      <c r="A164" t="s">
        <v>304</v>
      </c>
      <c r="B164" s="9">
        <v>39367</v>
      </c>
      <c r="C164" s="36" t="s">
        <v>14</v>
      </c>
      <c r="D164" t="s">
        <v>296</v>
      </c>
      <c r="E164">
        <v>3</v>
      </c>
      <c r="F164">
        <v>0</v>
      </c>
      <c r="G164" t="s">
        <v>66</v>
      </c>
      <c r="I164">
        <v>6</v>
      </c>
      <c r="J164" t="s">
        <v>305</v>
      </c>
      <c r="K164">
        <v>101.3</v>
      </c>
      <c r="L164">
        <v>10</v>
      </c>
      <c r="M164">
        <v>30</v>
      </c>
      <c r="N164">
        <v>24672.787207547171</v>
      </c>
      <c r="O164">
        <v>9.8820880503144615</v>
      </c>
      <c r="P164">
        <v>0</v>
      </c>
      <c r="Q164">
        <v>0</v>
      </c>
      <c r="R164">
        <v>0.322125786163522</v>
      </c>
      <c r="S164">
        <v>0</v>
      </c>
      <c r="T164">
        <v>74.64457232704406</v>
      </c>
      <c r="U164">
        <v>0</v>
      </c>
      <c r="V164">
        <v>3.0155845510023216</v>
      </c>
      <c r="W164">
        <v>20.823308176100635</v>
      </c>
      <c r="X164">
        <v>8.8730899371069163E-2</v>
      </c>
      <c r="Y164">
        <v>2.9805849056603774E-4</v>
      </c>
      <c r="Z164">
        <v>8.3531509433962248E-4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10.821866939900413</v>
      </c>
      <c r="AI164">
        <v>9.0768911068216092</v>
      </c>
      <c r="AJ164">
        <v>83.875463977060676</v>
      </c>
      <c r="AK164">
        <v>98.45381616449373</v>
      </c>
      <c r="AL164">
        <v>1.5461838355062696</v>
      </c>
      <c r="AM164">
        <v>98.919455869134921</v>
      </c>
      <c r="AN164">
        <v>1.50656287028085E-2</v>
      </c>
      <c r="AO164">
        <v>0.46645039905286639</v>
      </c>
      <c r="AP164">
        <v>2.4850564481882849</v>
      </c>
      <c r="AQ164">
        <v>1.236910531090248</v>
      </c>
      <c r="AR164">
        <v>1.7632302326591011E-5</v>
      </c>
      <c r="AS164">
        <v>13283.743863100022</v>
      </c>
      <c r="AT164">
        <v>1.1065054370030469</v>
      </c>
      <c r="AU164">
        <v>10.469365250083895</v>
      </c>
      <c r="AV164">
        <v>5.8402115906982965</v>
      </c>
      <c r="AW164">
        <v>6.4622258783558788</v>
      </c>
      <c r="AX164">
        <v>0.92977758266497368</v>
      </c>
      <c r="AY164">
        <f t="shared" si="33"/>
        <v>228.21137435959801</v>
      </c>
    </row>
    <row r="165" spans="1:61" s="5" customFormat="1" x14ac:dyDescent="0.3">
      <c r="A165" s="27" t="s">
        <v>306</v>
      </c>
      <c r="B165" s="9">
        <v>39367</v>
      </c>
      <c r="C165" s="12" t="s">
        <v>14</v>
      </c>
      <c r="D165" t="s">
        <v>296</v>
      </c>
      <c r="E165" s="13">
        <v>3</v>
      </c>
      <c r="F165" s="13">
        <v>0</v>
      </c>
      <c r="G165" t="s">
        <v>66</v>
      </c>
      <c r="I165" s="13">
        <v>6</v>
      </c>
      <c r="J165" s="13" t="s">
        <v>307</v>
      </c>
      <c r="K165" s="12">
        <v>101.3</v>
      </c>
      <c r="L165" s="5">
        <v>10</v>
      </c>
      <c r="M165" s="5">
        <v>30</v>
      </c>
      <c r="N165" s="5">
        <v>24619.3347875</v>
      </c>
      <c r="O165" s="5">
        <v>9.6114187500000021</v>
      </c>
      <c r="P165" s="14">
        <v>0</v>
      </c>
      <c r="Q165" s="14">
        <v>0</v>
      </c>
      <c r="R165" s="5">
        <v>-0.61574375000000003</v>
      </c>
      <c r="S165" s="5">
        <v>0</v>
      </c>
      <c r="T165" s="15">
        <v>103.68400624999997</v>
      </c>
      <c r="U165" s="5">
        <v>0</v>
      </c>
      <c r="V165" s="5">
        <v>3.015584551002322</v>
      </c>
      <c r="W165" s="5">
        <v>20.836037499999993</v>
      </c>
      <c r="X165" s="5">
        <v>8.8890828124999974E-2</v>
      </c>
      <c r="Y165" s="5">
        <v>3.2776750000000003E-4</v>
      </c>
      <c r="Z165" s="16">
        <v>1.0303487500000004E-3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0</v>
      </c>
      <c r="AG165" s="5">
        <v>0</v>
      </c>
      <c r="AH165" s="5">
        <v>10.68136268755859</v>
      </c>
      <c r="AI165" s="5">
        <v>9.1114935862773052</v>
      </c>
      <c r="AJ165" s="5">
        <v>85.302726373013883</v>
      </c>
      <c r="AK165" s="5">
        <v>98.0241813527727</v>
      </c>
      <c r="AL165" s="5">
        <v>1.9758186472272996</v>
      </c>
      <c r="AM165" s="5">
        <v>98.547487997635542</v>
      </c>
      <c r="AN165" s="5">
        <v>1.4090578768714038E-2</v>
      </c>
      <c r="AO165" s="5">
        <v>0.52477016928305131</v>
      </c>
      <c r="AP165" s="5">
        <v>2.4796642652069592</v>
      </c>
      <c r="AQ165" s="5">
        <v>1.2369147343499007</v>
      </c>
      <c r="AR165" s="5">
        <v>1.7632302326591011E-5</v>
      </c>
      <c r="AS165" s="5">
        <v>13254.965263795591</v>
      </c>
      <c r="AT165" s="5">
        <v>1.1269870351932627</v>
      </c>
      <c r="AU165" s="5">
        <v>13.777602358548569</v>
      </c>
      <c r="AV165" s="5">
        <v>4.2378804314174667</v>
      </c>
      <c r="AW165" s="5">
        <v>4.7760363029067161</v>
      </c>
      <c r="AX165" s="5">
        <v>0.93638962853854446</v>
      </c>
      <c r="AY165">
        <f t="shared" si="33"/>
        <v>168.66414594517073</v>
      </c>
    </row>
    <row r="166" spans="1:61" x14ac:dyDescent="0.3">
      <c r="A166" t="s">
        <v>308</v>
      </c>
      <c r="B166" s="9">
        <v>39367</v>
      </c>
      <c r="C166" s="36" t="s">
        <v>14</v>
      </c>
      <c r="D166" t="s">
        <v>296</v>
      </c>
      <c r="E166">
        <v>3</v>
      </c>
      <c r="F166">
        <v>0</v>
      </c>
      <c r="G166" t="s">
        <v>66</v>
      </c>
      <c r="I166">
        <v>6</v>
      </c>
      <c r="J166" t="s">
        <v>307</v>
      </c>
      <c r="K166">
        <v>101.3</v>
      </c>
      <c r="L166">
        <v>25</v>
      </c>
      <c r="M166">
        <v>20</v>
      </c>
      <c r="N166">
        <v>24632.467123287683</v>
      </c>
      <c r="O166">
        <v>9.3985296803652911</v>
      </c>
      <c r="P166">
        <v>0</v>
      </c>
      <c r="Q166">
        <v>0</v>
      </c>
      <c r="R166">
        <v>-1.0965205479452056</v>
      </c>
      <c r="S166">
        <v>0</v>
      </c>
      <c r="T166">
        <v>132.64186757990873</v>
      </c>
      <c r="U166">
        <v>0</v>
      </c>
      <c r="V166">
        <v>3.0155845510023216</v>
      </c>
      <c r="W166">
        <v>20.848406392694077</v>
      </c>
      <c r="X166">
        <v>8.7800969863013625E-2</v>
      </c>
      <c r="Y166">
        <v>4.3203242009132414E-4</v>
      </c>
      <c r="Z166">
        <v>1.4027114155251144E-3</v>
      </c>
      <c r="AA166">
        <v>3.7899543378995441E-8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10.407083535247574</v>
      </c>
      <c r="AI166">
        <v>8.9580053655983143</v>
      </c>
      <c r="AJ166">
        <v>86.076039797879957</v>
      </c>
      <c r="AK166">
        <v>97.136330985740102</v>
      </c>
      <c r="AL166">
        <v>2.8636690142598979</v>
      </c>
      <c r="AM166">
        <v>97.853486558999876</v>
      </c>
      <c r="AN166">
        <v>1.1611502005003277E-2</v>
      </c>
      <c r="AO166">
        <v>0.71992914200633584</v>
      </c>
      <c r="AP166">
        <v>2.6272699080077393</v>
      </c>
      <c r="AQ166">
        <v>1.1680449401383208</v>
      </c>
      <c r="AR166">
        <v>1.8356916844422338E-5</v>
      </c>
      <c r="AS166">
        <v>12738.534708780409</v>
      </c>
      <c r="AT166">
        <v>1.1392594184830647</v>
      </c>
      <c r="AU166">
        <v>17.087142602756519</v>
      </c>
      <c r="AV166">
        <v>3.3053816530373488</v>
      </c>
      <c r="AW166">
        <v>3.7656871799039209</v>
      </c>
      <c r="AX166">
        <v>0.98065788969833545</v>
      </c>
      <c r="AY166">
        <f t="shared" si="33"/>
        <v>132.9840000815376</v>
      </c>
    </row>
    <row r="168" spans="1:61" s="1" customFormat="1" ht="45" customHeight="1" x14ac:dyDescent="0.3">
      <c r="A168" s="1" t="s">
        <v>0</v>
      </c>
      <c r="B168" s="26" t="s">
        <v>1</v>
      </c>
      <c r="C168" s="1" t="s">
        <v>2</v>
      </c>
      <c r="D168" s="1" t="s">
        <v>3</v>
      </c>
      <c r="E168" s="1" t="s">
        <v>4</v>
      </c>
      <c r="F168" s="1" t="s">
        <v>5</v>
      </c>
      <c r="G168" s="1" t="s">
        <v>6</v>
      </c>
      <c r="I168" s="1" t="s">
        <v>8</v>
      </c>
      <c r="J168" s="1" t="s">
        <v>9</v>
      </c>
      <c r="K168" s="1" t="s">
        <v>10</v>
      </c>
      <c r="L168" s="1" t="s">
        <v>11</v>
      </c>
      <c r="M168" s="1" t="s">
        <v>12</v>
      </c>
      <c r="N168" s="1" t="s">
        <v>13</v>
      </c>
      <c r="O168" s="1" t="s">
        <v>14</v>
      </c>
      <c r="P168" s="1" t="s">
        <v>26</v>
      </c>
      <c r="Q168" s="1" t="s">
        <v>16</v>
      </c>
      <c r="R168" s="1" t="s">
        <v>17</v>
      </c>
      <c r="S168" s="1" t="s">
        <v>18</v>
      </c>
      <c r="T168" s="1" t="s">
        <v>19</v>
      </c>
      <c r="U168" s="1" t="s">
        <v>20</v>
      </c>
      <c r="V168" s="1" t="s">
        <v>21</v>
      </c>
      <c r="W168" s="1" t="s">
        <v>22</v>
      </c>
      <c r="X168" s="1" t="s">
        <v>20</v>
      </c>
      <c r="Y168" s="1" t="s">
        <v>23</v>
      </c>
      <c r="Z168" s="1" t="s">
        <v>24</v>
      </c>
      <c r="AA168" s="3" t="s">
        <v>25</v>
      </c>
      <c r="AB168" t="s">
        <v>26</v>
      </c>
      <c r="AC168" t="s">
        <v>15</v>
      </c>
      <c r="AD168" t="s">
        <v>27</v>
      </c>
      <c r="AE168" t="s">
        <v>28</v>
      </c>
      <c r="AF168" t="s">
        <v>29</v>
      </c>
      <c r="AG168" t="s">
        <v>30</v>
      </c>
      <c r="AH168" s="1" t="s">
        <v>31</v>
      </c>
      <c r="AI168" s="1" t="s">
        <v>32</v>
      </c>
      <c r="AJ168" s="1" t="s">
        <v>33</v>
      </c>
      <c r="AK168" s="1" t="s">
        <v>34</v>
      </c>
      <c r="AL168" s="1" t="s">
        <v>35</v>
      </c>
      <c r="AM168" s="1" t="s">
        <v>36</v>
      </c>
      <c r="AN168" s="1" t="s">
        <v>37</v>
      </c>
      <c r="AO168" s="1" t="s">
        <v>38</v>
      </c>
      <c r="AP168" s="1" t="s">
        <v>39</v>
      </c>
      <c r="AQ168" s="1" t="s">
        <v>40</v>
      </c>
      <c r="AR168" s="1" t="s">
        <v>41</v>
      </c>
      <c r="AS168" s="1" t="s">
        <v>42</v>
      </c>
      <c r="AT168" s="1" t="s">
        <v>40</v>
      </c>
      <c r="AU168" s="1" t="s">
        <v>43</v>
      </c>
      <c r="AV168" s="1" t="s">
        <v>44</v>
      </c>
      <c r="AW168" s="1" t="s">
        <v>45</v>
      </c>
      <c r="AX168" s="1" t="s">
        <v>46</v>
      </c>
      <c r="AY168" s="1" t="s">
        <v>45</v>
      </c>
      <c r="BF168" s="1" t="s">
        <v>106</v>
      </c>
    </row>
    <row r="169" spans="1:61" s="1" customFormat="1" ht="21" customHeight="1" x14ac:dyDescent="0.3">
      <c r="B169" s="26"/>
      <c r="E169" s="1" t="s">
        <v>52</v>
      </c>
      <c r="F169" s="1" t="s">
        <v>52</v>
      </c>
      <c r="I169" s="1" t="s">
        <v>54</v>
      </c>
      <c r="K169" s="1" t="s">
        <v>55</v>
      </c>
      <c r="L169" s="1" t="s">
        <v>56</v>
      </c>
      <c r="M169" s="1" t="s">
        <v>57</v>
      </c>
      <c r="N169" s="1" t="s">
        <v>58</v>
      </c>
      <c r="O169" s="1" t="s">
        <v>58</v>
      </c>
      <c r="P169" s="1" t="s">
        <v>58</v>
      </c>
      <c r="Q169" s="1" t="s">
        <v>58</v>
      </c>
      <c r="T169" s="1" t="s">
        <v>58</v>
      </c>
      <c r="U169" s="1" t="s">
        <v>58</v>
      </c>
      <c r="W169" s="1" t="s">
        <v>57</v>
      </c>
      <c r="X169" s="1" t="s">
        <v>57</v>
      </c>
      <c r="Y169" s="1" t="s">
        <v>57</v>
      </c>
      <c r="Z169" s="1" t="s">
        <v>57</v>
      </c>
      <c r="AA169" s="3" t="s">
        <v>57</v>
      </c>
      <c r="AB169" s="3" t="s">
        <v>59</v>
      </c>
      <c r="AC169" s="3" t="s">
        <v>59</v>
      </c>
      <c r="AD169" s="3" t="s">
        <v>59</v>
      </c>
      <c r="AE169" s="3" t="s">
        <v>59</v>
      </c>
      <c r="AF169" s="3" t="s">
        <v>59</v>
      </c>
      <c r="AG169"/>
      <c r="AH169" s="1" t="s">
        <v>58</v>
      </c>
      <c r="AI169" s="1" t="s">
        <v>58</v>
      </c>
      <c r="AJ169" s="1" t="s">
        <v>57</v>
      </c>
      <c r="AK169" s="1" t="s">
        <v>57</v>
      </c>
      <c r="AL169" s="1" t="s">
        <v>57</v>
      </c>
      <c r="AM169" s="1" t="s">
        <v>57</v>
      </c>
      <c r="AP169" s="1" t="s">
        <v>53</v>
      </c>
      <c r="AQ169" s="1" t="s">
        <v>60</v>
      </c>
      <c r="AR169" s="1" t="s">
        <v>61</v>
      </c>
      <c r="AT169" s="1" t="s">
        <v>60</v>
      </c>
      <c r="AU169" s="1" t="s">
        <v>53</v>
      </c>
      <c r="AV169" s="1" t="s">
        <v>62</v>
      </c>
      <c r="AW169" s="1" t="s">
        <v>63</v>
      </c>
      <c r="AY169" s="1" t="s">
        <v>294</v>
      </c>
      <c r="BI169" s="1">
        <v>1.0500000000000001E-2</v>
      </c>
    </row>
    <row r="170" spans="1:61" x14ac:dyDescent="0.3">
      <c r="A170" t="s">
        <v>309</v>
      </c>
      <c r="B170" s="9">
        <v>39342</v>
      </c>
      <c r="C170" t="s">
        <v>26</v>
      </c>
      <c r="D170">
        <v>10</v>
      </c>
      <c r="E170">
        <v>3</v>
      </c>
      <c r="F170">
        <v>24</v>
      </c>
      <c r="G170" t="s">
        <v>66</v>
      </c>
      <c r="I170">
        <v>6</v>
      </c>
      <c r="J170" t="s">
        <v>310</v>
      </c>
      <c r="K170">
        <v>101.3</v>
      </c>
      <c r="L170">
        <v>25</v>
      </c>
      <c r="M170">
        <v>40</v>
      </c>
      <c r="N170">
        <v>19688.128424242423</v>
      </c>
      <c r="O170">
        <v>0</v>
      </c>
      <c r="P170">
        <v>10.611164502164502</v>
      </c>
      <c r="Q170">
        <v>0</v>
      </c>
      <c r="R170">
        <v>-2.8453246753246773</v>
      </c>
      <c r="S170">
        <v>0</v>
      </c>
      <c r="T170">
        <v>68.489415584415539</v>
      </c>
      <c r="U170">
        <v>0</v>
      </c>
      <c r="V170">
        <v>5.9581919558703893</v>
      </c>
      <c r="W170">
        <v>20.911380952380945</v>
      </c>
      <c r="X170">
        <v>0.10880969956709953</v>
      </c>
      <c r="Y170">
        <v>1.6569264069264073E-4</v>
      </c>
      <c r="Z170">
        <v>1.8026926406926387E-4</v>
      </c>
      <c r="AA170">
        <v>0</v>
      </c>
      <c r="AB170">
        <v>71.579946888000009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11.795825288256161</v>
      </c>
      <c r="AI170">
        <v>8.4394070057814972</v>
      </c>
      <c r="AJ170">
        <v>71.545710448795049</v>
      </c>
      <c r="AK170">
        <v>99.813395916969526</v>
      </c>
      <c r="AL170">
        <v>0.18660408303047404</v>
      </c>
      <c r="AM170">
        <v>99.980640734196371</v>
      </c>
      <c r="AN170">
        <v>2.3036730140597015E-2</v>
      </c>
      <c r="AO170">
        <v>0.13957333198539629</v>
      </c>
      <c r="AP170">
        <v>2.1280938382063441</v>
      </c>
      <c r="AQ170">
        <v>1.1525771132082714</v>
      </c>
      <c r="AR170">
        <v>1.8356916844422338E-5</v>
      </c>
      <c r="AS170">
        <v>10181.599188902699</v>
      </c>
      <c r="AT170">
        <v>1.18522828836198</v>
      </c>
      <c r="AU170">
        <v>9.146561382959872</v>
      </c>
      <c r="AV170">
        <v>6.320921044405412</v>
      </c>
      <c r="AW170">
        <v>7.4917344303318458</v>
      </c>
      <c r="AX170">
        <v>0.77439922187356147</v>
      </c>
      <c r="AY170">
        <f t="shared" ref="AY170:AY183" si="34">AW170*35.31467</f>
        <v>264.56812913480712</v>
      </c>
      <c r="BF170" t="s">
        <v>110</v>
      </c>
      <c r="BI170">
        <f>AN170-$BI$169</f>
        <v>1.2536730140597014E-2</v>
      </c>
    </row>
    <row r="171" spans="1:61" x14ac:dyDescent="0.3">
      <c r="A171" t="s">
        <v>309</v>
      </c>
      <c r="B171" s="9">
        <v>39342</v>
      </c>
      <c r="C171" t="s">
        <v>26</v>
      </c>
      <c r="D171">
        <v>10</v>
      </c>
      <c r="E171">
        <v>3</v>
      </c>
      <c r="F171">
        <v>24</v>
      </c>
      <c r="G171" t="s">
        <v>66</v>
      </c>
      <c r="I171">
        <v>6</v>
      </c>
      <c r="J171" t="s">
        <v>310</v>
      </c>
      <c r="K171">
        <v>101.3</v>
      </c>
      <c r="L171">
        <v>25</v>
      </c>
      <c r="M171">
        <v>40</v>
      </c>
      <c r="N171">
        <v>19688.128424242423</v>
      </c>
      <c r="O171">
        <v>0</v>
      </c>
      <c r="P171">
        <v>10.611164502164502</v>
      </c>
      <c r="Q171">
        <v>0</v>
      </c>
      <c r="R171">
        <v>-2.8453246753246773</v>
      </c>
      <c r="S171">
        <v>0</v>
      </c>
      <c r="T171">
        <v>68.489415584415539</v>
      </c>
      <c r="U171">
        <v>0</v>
      </c>
      <c r="V171">
        <v>5.9581919558703893</v>
      </c>
      <c r="W171">
        <v>20.911380952380945</v>
      </c>
      <c r="X171">
        <v>0.10880969956709953</v>
      </c>
      <c r="Y171">
        <v>1.6569264069264073E-4</v>
      </c>
      <c r="Z171">
        <v>1.8026926406926387E-4</v>
      </c>
      <c r="AA171">
        <v>0</v>
      </c>
      <c r="AB171">
        <v>61.378928832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11.795825288256161</v>
      </c>
      <c r="AI171">
        <v>8.4392491783767003</v>
      </c>
      <c r="AJ171">
        <v>71.544372455047778</v>
      </c>
      <c r="AK171">
        <v>99.81614977686192</v>
      </c>
      <c r="AL171">
        <v>0.18385022313808008</v>
      </c>
      <c r="AM171">
        <v>99.983399208387183</v>
      </c>
      <c r="AN171">
        <v>2.3036729842907076E-2</v>
      </c>
      <c r="AO171">
        <v>0.13957718282523066</v>
      </c>
      <c r="AP171">
        <v>2.1280938382063441</v>
      </c>
      <c r="AQ171">
        <v>1.1525771132082714</v>
      </c>
      <c r="AR171">
        <v>1.8356916844422338E-5</v>
      </c>
      <c r="AS171">
        <v>10181.599188902699</v>
      </c>
      <c r="AT171">
        <v>1.18522828836198</v>
      </c>
      <c r="AU171">
        <v>9.146561382959872</v>
      </c>
      <c r="AV171">
        <v>6.320921044405412</v>
      </c>
      <c r="AW171">
        <v>7.4917344303318458</v>
      </c>
      <c r="AX171">
        <v>0.77439922187356147</v>
      </c>
      <c r="AY171">
        <f t="shared" si="34"/>
        <v>264.56812913480712</v>
      </c>
      <c r="BF171" t="s">
        <v>110</v>
      </c>
      <c r="BI171">
        <f t="shared" ref="BI171:BI183" si="35">AN171-$BI$169</f>
        <v>1.2536729842907076E-2</v>
      </c>
    </row>
    <row r="172" spans="1:61" x14ac:dyDescent="0.3">
      <c r="A172" t="s">
        <v>311</v>
      </c>
      <c r="B172" s="9">
        <v>39342</v>
      </c>
      <c r="C172" t="s">
        <v>26</v>
      </c>
      <c r="D172">
        <v>10</v>
      </c>
      <c r="E172">
        <v>3</v>
      </c>
      <c r="F172">
        <v>24</v>
      </c>
      <c r="G172" t="s">
        <v>66</v>
      </c>
      <c r="I172">
        <v>6</v>
      </c>
      <c r="J172" t="s">
        <v>312</v>
      </c>
      <c r="K172">
        <v>101.3</v>
      </c>
      <c r="L172">
        <v>25</v>
      </c>
      <c r="M172">
        <v>40</v>
      </c>
      <c r="N172">
        <v>19690.537459317584</v>
      </c>
      <c r="O172">
        <v>0</v>
      </c>
      <c r="P172">
        <v>10.764343832021</v>
      </c>
      <c r="Q172">
        <v>0</v>
      </c>
      <c r="R172">
        <v>-3.0231706036745414</v>
      </c>
      <c r="S172">
        <v>0</v>
      </c>
      <c r="T172">
        <v>100.71678740157479</v>
      </c>
      <c r="U172">
        <v>0</v>
      </c>
      <c r="V172">
        <v>5.9581919558703884</v>
      </c>
      <c r="W172">
        <v>20.92068241469816</v>
      </c>
      <c r="X172">
        <v>0.10935680104986881</v>
      </c>
      <c r="Y172">
        <v>1.4887926509186351E-4</v>
      </c>
      <c r="Z172">
        <v>1.7463543307086611E-4</v>
      </c>
      <c r="AA172">
        <v>0</v>
      </c>
      <c r="AB172">
        <v>24.666416449499998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11.917119039246597</v>
      </c>
      <c r="AI172">
        <v>8.5007781170152175</v>
      </c>
      <c r="AJ172">
        <v>71.332493105251714</v>
      </c>
      <c r="AK172">
        <v>99.85768583751458</v>
      </c>
      <c r="AL172">
        <v>0.14231416248541962</v>
      </c>
      <c r="AM172">
        <v>99.993386747655364</v>
      </c>
      <c r="AN172">
        <v>2.4008039959638447E-2</v>
      </c>
      <c r="AO172">
        <v>0.11582212442556616</v>
      </c>
      <c r="AP172">
        <v>2.1283557204422077</v>
      </c>
      <c r="AQ172">
        <v>1.1525763067878934</v>
      </c>
      <c r="AR172">
        <v>1.8356916844422338E-5</v>
      </c>
      <c r="AS172">
        <v>10182.845007145994</v>
      </c>
      <c r="AT172">
        <v>1.1851643096776441</v>
      </c>
      <c r="AU172">
        <v>12.891486427924781</v>
      </c>
      <c r="AV172">
        <v>4.5497044014792865</v>
      </c>
      <c r="AW172">
        <v>5.3921472762165372</v>
      </c>
      <c r="AX172">
        <v>0.77080302325729888</v>
      </c>
      <c r="AY172">
        <f t="shared" si="34"/>
        <v>190.42190165098586</v>
      </c>
      <c r="BF172" t="s">
        <v>110</v>
      </c>
      <c r="BI172">
        <f t="shared" si="35"/>
        <v>1.3508039959638446E-2</v>
      </c>
    </row>
    <row r="173" spans="1:61" x14ac:dyDescent="0.3">
      <c r="A173" t="s">
        <v>311</v>
      </c>
      <c r="B173" s="9">
        <v>39342</v>
      </c>
      <c r="C173" t="s">
        <v>26</v>
      </c>
      <c r="D173">
        <v>10</v>
      </c>
      <c r="E173">
        <v>3</v>
      </c>
      <c r="F173">
        <v>24</v>
      </c>
      <c r="G173" t="s">
        <v>66</v>
      </c>
      <c r="I173">
        <v>6</v>
      </c>
      <c r="J173" t="s">
        <v>312</v>
      </c>
      <c r="K173">
        <v>101.3</v>
      </c>
      <c r="L173">
        <v>25</v>
      </c>
      <c r="M173">
        <v>40</v>
      </c>
      <c r="N173">
        <v>19690.537459317584</v>
      </c>
      <c r="O173">
        <v>0</v>
      </c>
      <c r="P173">
        <v>10.764343832021</v>
      </c>
      <c r="Q173">
        <v>0</v>
      </c>
      <c r="R173">
        <v>-3.0231706036745414</v>
      </c>
      <c r="S173">
        <v>0</v>
      </c>
      <c r="T173">
        <v>100.71678740157479</v>
      </c>
      <c r="U173">
        <v>0</v>
      </c>
      <c r="V173">
        <v>5.9581919558703884</v>
      </c>
      <c r="W173">
        <v>20.92068241469816</v>
      </c>
      <c r="X173">
        <v>0.10935680104986881</v>
      </c>
      <c r="Y173">
        <v>1.4887926509186351E-4</v>
      </c>
      <c r="Z173">
        <v>1.7463543307086611E-4</v>
      </c>
      <c r="AA173">
        <v>0</v>
      </c>
      <c r="AB173">
        <v>64.745804526374997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11.917119039246597</v>
      </c>
      <c r="AI173">
        <v>8.5013997917454116</v>
      </c>
      <c r="AJ173">
        <v>71.337709758103358</v>
      </c>
      <c r="AK173">
        <v>99.84695669659456</v>
      </c>
      <c r="AL173">
        <v>0.1530433034054397</v>
      </c>
      <c r="AM173">
        <v>99.982643026443625</v>
      </c>
      <c r="AN173">
        <v>2.4008041178749676E-2</v>
      </c>
      <c r="AO173">
        <v>0.11580967999643489</v>
      </c>
      <c r="AP173">
        <v>2.1283557204422077</v>
      </c>
      <c r="AQ173">
        <v>1.1525763067878934</v>
      </c>
      <c r="AR173">
        <v>1.8356916844422338E-5</v>
      </c>
      <c r="AS173">
        <v>10182.845007145994</v>
      </c>
      <c r="AT173">
        <v>1.1851643096776441</v>
      </c>
      <c r="AU173">
        <v>12.891486427924781</v>
      </c>
      <c r="AV173">
        <v>4.5497044014792865</v>
      </c>
      <c r="AW173">
        <v>5.3921472762165372</v>
      </c>
      <c r="AX173">
        <v>0.77080302325729888</v>
      </c>
      <c r="AY173">
        <f t="shared" si="34"/>
        <v>190.42190165098586</v>
      </c>
      <c r="BF173" t="s">
        <v>110</v>
      </c>
      <c r="BI173">
        <f t="shared" si="35"/>
        <v>1.3508041178749675E-2</v>
      </c>
    </row>
    <row r="174" spans="1:61" x14ac:dyDescent="0.3">
      <c r="A174" t="s">
        <v>313</v>
      </c>
      <c r="B174" s="9">
        <v>39342</v>
      </c>
      <c r="C174" t="s">
        <v>26</v>
      </c>
      <c r="D174">
        <v>10</v>
      </c>
      <c r="E174">
        <v>3</v>
      </c>
      <c r="F174">
        <v>24</v>
      </c>
      <c r="G174" t="s">
        <v>66</v>
      </c>
      <c r="I174">
        <v>6</v>
      </c>
      <c r="J174" t="s">
        <v>314</v>
      </c>
      <c r="K174">
        <v>101.3</v>
      </c>
      <c r="L174">
        <v>25</v>
      </c>
      <c r="M174">
        <v>40</v>
      </c>
      <c r="N174">
        <v>19657.69779389313</v>
      </c>
      <c r="O174">
        <v>0</v>
      </c>
      <c r="P174">
        <v>10.65016030534351</v>
      </c>
      <c r="Q174">
        <v>0</v>
      </c>
      <c r="R174">
        <v>-2.8881832061068708</v>
      </c>
      <c r="S174">
        <v>0</v>
      </c>
      <c r="T174">
        <v>133.64455725190837</v>
      </c>
      <c r="U174">
        <v>0</v>
      </c>
      <c r="V174">
        <v>5.9581919558703902</v>
      </c>
      <c r="W174">
        <v>20.922068702290062</v>
      </c>
      <c r="X174">
        <v>0.10904199694656484</v>
      </c>
      <c r="Y174">
        <v>1.1361603053435122E-4</v>
      </c>
      <c r="Z174">
        <v>1.671083969465648E-4</v>
      </c>
      <c r="AA174">
        <v>2.9770992366412222E-8</v>
      </c>
      <c r="AB174">
        <v>82.628807592000015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11.80975317523737</v>
      </c>
      <c r="AI174">
        <v>8.4802202127150679</v>
      </c>
      <c r="AJ174">
        <v>71.806921676367892</v>
      </c>
      <c r="AK174">
        <v>99.899129400947544</v>
      </c>
      <c r="AL174">
        <v>0.1008705990524561</v>
      </c>
      <c r="AM174">
        <v>99.977763207649062</v>
      </c>
      <c r="AN174">
        <v>2.7655559853386136E-2</v>
      </c>
      <c r="AO174">
        <v>6.8808452797636005E-2</v>
      </c>
      <c r="AP174">
        <v>2.1248068146338674</v>
      </c>
      <c r="AQ174">
        <v>1.152575903840759</v>
      </c>
      <c r="AR174">
        <v>1.8356916844422338E-5</v>
      </c>
      <c r="AS174">
        <v>10165.862168369011</v>
      </c>
      <c r="AT174">
        <v>1.1851255938790681</v>
      </c>
      <c r="AU174">
        <v>16.686538257659169</v>
      </c>
      <c r="AV174">
        <v>3.4777847515062468</v>
      </c>
      <c r="AW174">
        <v>4.1216117190124084</v>
      </c>
      <c r="AX174">
        <v>0.77225797135298146</v>
      </c>
      <c r="AY174">
        <f t="shared" si="34"/>
        <v>145.55335772505592</v>
      </c>
      <c r="BF174" t="s">
        <v>110</v>
      </c>
      <c r="BI174">
        <f t="shared" si="35"/>
        <v>1.7155559853386133E-2</v>
      </c>
    </row>
    <row r="175" spans="1:61" x14ac:dyDescent="0.3">
      <c r="A175" t="s">
        <v>313</v>
      </c>
      <c r="B175" s="9">
        <v>39342</v>
      </c>
      <c r="C175" t="s">
        <v>26</v>
      </c>
      <c r="D175">
        <v>10</v>
      </c>
      <c r="E175">
        <v>3</v>
      </c>
      <c r="F175">
        <v>24</v>
      </c>
      <c r="G175" t="s">
        <v>66</v>
      </c>
      <c r="I175">
        <v>6</v>
      </c>
      <c r="J175" t="s">
        <v>314</v>
      </c>
      <c r="K175">
        <v>101.3</v>
      </c>
      <c r="L175">
        <v>25</v>
      </c>
      <c r="M175">
        <v>40</v>
      </c>
      <c r="N175">
        <v>19657.69779389313</v>
      </c>
      <c r="O175">
        <v>0</v>
      </c>
      <c r="P175">
        <v>10.65016030534351</v>
      </c>
      <c r="Q175">
        <v>0</v>
      </c>
      <c r="R175">
        <v>-2.8881832061068708</v>
      </c>
      <c r="S175">
        <v>0</v>
      </c>
      <c r="T175">
        <v>133.64455725190837</v>
      </c>
      <c r="U175">
        <v>0</v>
      </c>
      <c r="V175">
        <v>5.9581919558703902</v>
      </c>
      <c r="W175">
        <v>20.922068702290062</v>
      </c>
      <c r="X175">
        <v>0.10904199694656484</v>
      </c>
      <c r="Y175">
        <v>1.1361603053435122E-4</v>
      </c>
      <c r="Z175">
        <v>1.671083969465648E-4</v>
      </c>
      <c r="AA175">
        <v>2.9770992366412222E-8</v>
      </c>
      <c r="AB175">
        <v>605.43388892730002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11.80975317523737</v>
      </c>
      <c r="AI175">
        <v>8.4883354620598954</v>
      </c>
      <c r="AJ175">
        <v>71.875638178943433</v>
      </c>
      <c r="AK175">
        <v>99.758773216070864</v>
      </c>
      <c r="AL175">
        <v>0.24122678392913599</v>
      </c>
      <c r="AM175">
        <v>99.837296543920587</v>
      </c>
      <c r="AN175">
        <v>2.7655578173370613E-2</v>
      </c>
      <c r="AO175">
        <v>6.8711778362334552E-2</v>
      </c>
      <c r="AP175">
        <v>2.1248068146338674</v>
      </c>
      <c r="AQ175">
        <v>1.152575903840759</v>
      </c>
      <c r="AR175">
        <v>1.8356916844422338E-5</v>
      </c>
      <c r="AS175">
        <v>10165.862168369011</v>
      </c>
      <c r="AT175">
        <v>1.1851255938790681</v>
      </c>
      <c r="AU175">
        <v>16.686538257659169</v>
      </c>
      <c r="AV175">
        <v>3.4777847515062468</v>
      </c>
      <c r="AW175">
        <v>4.1216117190124084</v>
      </c>
      <c r="AX175">
        <v>0.77225797135298146</v>
      </c>
      <c r="AY175">
        <f t="shared" si="34"/>
        <v>145.55335772505592</v>
      </c>
      <c r="BF175" t="s">
        <v>110</v>
      </c>
      <c r="BI175">
        <f t="shared" si="35"/>
        <v>1.7155578173370614E-2</v>
      </c>
    </row>
    <row r="176" spans="1:61" x14ac:dyDescent="0.3">
      <c r="A176" s="35" t="s">
        <v>315</v>
      </c>
      <c r="B176" s="35">
        <v>39365</v>
      </c>
      <c r="C176" s="24" t="s">
        <v>26</v>
      </c>
      <c r="D176">
        <v>10</v>
      </c>
      <c r="E176">
        <v>3</v>
      </c>
      <c r="F176">
        <v>24</v>
      </c>
      <c r="G176" t="s">
        <v>66</v>
      </c>
      <c r="I176">
        <v>6</v>
      </c>
      <c r="J176" t="s">
        <v>316</v>
      </c>
      <c r="K176">
        <v>101.3</v>
      </c>
      <c r="L176">
        <v>25</v>
      </c>
      <c r="M176">
        <v>20</v>
      </c>
      <c r="N176">
        <v>24660.115240549832</v>
      </c>
      <c r="O176">
        <v>0</v>
      </c>
      <c r="P176">
        <v>11.020556701030937</v>
      </c>
      <c r="Q176">
        <v>0</v>
      </c>
      <c r="R176">
        <v>-0.36446391752577301</v>
      </c>
      <c r="S176">
        <v>0</v>
      </c>
      <c r="T176">
        <v>43.840886597938152</v>
      </c>
      <c r="U176">
        <v>0</v>
      </c>
      <c r="V176">
        <v>5.9581919558703884</v>
      </c>
      <c r="W176">
        <v>20.742082474226805</v>
      </c>
      <c r="X176">
        <v>8.3819651890034388E-2</v>
      </c>
      <c r="Y176">
        <v>1.5131752577319591E-4</v>
      </c>
      <c r="Z176">
        <v>2.0380756013745681E-4</v>
      </c>
      <c r="AA176">
        <v>0</v>
      </c>
      <c r="AB176">
        <v>201.32050991040001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13.304559395078284</v>
      </c>
      <c r="AI176">
        <v>8.3754134597118259</v>
      </c>
      <c r="AJ176">
        <v>62.951453039550621</v>
      </c>
      <c r="AK176">
        <v>99.127636757722669</v>
      </c>
      <c r="AL176">
        <v>0.87236324227733064</v>
      </c>
      <c r="AM176">
        <v>99.91116367460711</v>
      </c>
      <c r="AN176">
        <v>1.5561811334155875E-2</v>
      </c>
      <c r="AO176">
        <v>0.33421231662724282</v>
      </c>
      <c r="AP176">
        <v>2.6302371824400934</v>
      </c>
      <c r="AQ176">
        <v>1.1680367872824788</v>
      </c>
      <c r="AR176">
        <v>1.8356916844422338E-5</v>
      </c>
      <c r="AS176">
        <v>12752.832769125462</v>
      </c>
      <c r="AT176">
        <v>1.1853418836401644</v>
      </c>
      <c r="AU176">
        <v>6.3431326241496766</v>
      </c>
      <c r="AV176">
        <v>9.4652761944617776</v>
      </c>
      <c r="AW176">
        <v>11.219588313517731</v>
      </c>
      <c r="AX176">
        <v>0.94933114195761925</v>
      </c>
      <c r="AY176">
        <f t="shared" si="34"/>
        <v>396.2160588277352</v>
      </c>
      <c r="BF176" t="s">
        <v>110</v>
      </c>
      <c r="BI176">
        <f t="shared" si="35"/>
        <v>5.0618113341558742E-3</v>
      </c>
    </row>
    <row r="177" spans="1:61" x14ac:dyDescent="0.3">
      <c r="A177" t="s">
        <v>315</v>
      </c>
      <c r="B177" s="35">
        <v>39365</v>
      </c>
      <c r="C177" s="37" t="s">
        <v>26</v>
      </c>
      <c r="D177">
        <v>10</v>
      </c>
      <c r="E177">
        <v>3</v>
      </c>
      <c r="F177">
        <v>24</v>
      </c>
      <c r="G177" t="s">
        <v>66</v>
      </c>
      <c r="I177">
        <v>6</v>
      </c>
      <c r="J177" t="s">
        <v>316</v>
      </c>
      <c r="K177">
        <v>101.3</v>
      </c>
      <c r="L177">
        <v>25</v>
      </c>
      <c r="M177">
        <v>20</v>
      </c>
      <c r="N177">
        <v>24660.115240549832</v>
      </c>
      <c r="O177">
        <v>0</v>
      </c>
      <c r="P177">
        <v>11.020556701030937</v>
      </c>
      <c r="Q177">
        <v>0</v>
      </c>
      <c r="R177">
        <v>-0.36446391752577301</v>
      </c>
      <c r="S177">
        <v>0</v>
      </c>
      <c r="T177">
        <v>43.840886597938152</v>
      </c>
      <c r="U177">
        <v>0</v>
      </c>
      <c r="V177">
        <v>5.9581919558703884</v>
      </c>
      <c r="W177">
        <v>20.742082474226805</v>
      </c>
      <c r="X177">
        <v>8.3819651890034388E-2</v>
      </c>
      <c r="Y177">
        <v>1.5131752577319591E-4</v>
      </c>
      <c r="Z177">
        <v>2.0380756013745681E-4</v>
      </c>
      <c r="AA177">
        <v>0</v>
      </c>
      <c r="AB177">
        <v>223.13368842240001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13.304559395078284</v>
      </c>
      <c r="AI177">
        <v>8.3758475664492824</v>
      </c>
      <c r="AJ177">
        <v>62.954715881442382</v>
      </c>
      <c r="AK177">
        <v>99.118096205338333</v>
      </c>
      <c r="AL177">
        <v>0.88190379466166746</v>
      </c>
      <c r="AM177">
        <v>99.90154769288263</v>
      </c>
      <c r="AN177">
        <v>1.5561811763014771E-2</v>
      </c>
      <c r="AO177">
        <v>0.3341801161154721</v>
      </c>
      <c r="AP177">
        <v>2.6302371824400934</v>
      </c>
      <c r="AQ177">
        <v>1.1680367872824788</v>
      </c>
      <c r="AR177">
        <v>1.8356916844422338E-5</v>
      </c>
      <c r="AS177">
        <v>12752.832769125462</v>
      </c>
      <c r="AT177">
        <v>1.1853418836401644</v>
      </c>
      <c r="AU177">
        <v>6.3431326241496766</v>
      </c>
      <c r="AV177">
        <v>9.4652761944617776</v>
      </c>
      <c r="AW177">
        <v>11.219588313517731</v>
      </c>
      <c r="AX177">
        <v>0.94933114195761925</v>
      </c>
      <c r="AY177">
        <f t="shared" si="34"/>
        <v>396.2160588277352</v>
      </c>
      <c r="BF177" t="s">
        <v>110</v>
      </c>
      <c r="BI177">
        <f t="shared" si="35"/>
        <v>5.0618117630147706E-3</v>
      </c>
    </row>
    <row r="178" spans="1:61" x14ac:dyDescent="0.3">
      <c r="A178" t="s">
        <v>317</v>
      </c>
      <c r="B178" s="35">
        <v>39365</v>
      </c>
      <c r="C178" s="37" t="s">
        <v>26</v>
      </c>
      <c r="D178">
        <v>10</v>
      </c>
      <c r="E178">
        <v>3</v>
      </c>
      <c r="F178">
        <v>24</v>
      </c>
      <c r="G178" t="s">
        <v>66</v>
      </c>
      <c r="I178">
        <v>6</v>
      </c>
      <c r="J178" t="s">
        <v>316</v>
      </c>
      <c r="K178">
        <v>101.3</v>
      </c>
      <c r="L178">
        <v>25</v>
      </c>
      <c r="M178">
        <v>20</v>
      </c>
      <c r="N178">
        <v>24660.115240549832</v>
      </c>
      <c r="O178">
        <v>0</v>
      </c>
      <c r="P178">
        <v>11.020556701030937</v>
      </c>
      <c r="Q178">
        <v>0</v>
      </c>
      <c r="R178">
        <v>-0.36446391752577301</v>
      </c>
      <c r="S178">
        <v>0</v>
      </c>
      <c r="T178">
        <v>43.840886597938152</v>
      </c>
      <c r="U178">
        <v>0</v>
      </c>
      <c r="V178">
        <v>5.9581919558703884</v>
      </c>
      <c r="W178">
        <v>20.742082474226805</v>
      </c>
      <c r="X178">
        <v>8.3819651890034388E-2</v>
      </c>
      <c r="Y178">
        <v>1.5131752577319591E-4</v>
      </c>
      <c r="Z178">
        <v>2.0380756013745681E-4</v>
      </c>
      <c r="AA178">
        <v>0</v>
      </c>
      <c r="AB178">
        <v>201.32050991040001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13.304559395078284</v>
      </c>
      <c r="AI178">
        <v>8.3754134597118259</v>
      </c>
      <c r="AJ178">
        <v>62.951453039550621</v>
      </c>
      <c r="AK178">
        <v>99.127636757722669</v>
      </c>
      <c r="AL178">
        <v>0.87236324227733064</v>
      </c>
      <c r="AM178">
        <v>99.91116367460711</v>
      </c>
      <c r="AN178">
        <v>1.5561811334155875E-2</v>
      </c>
      <c r="AO178">
        <v>0.33421231662724282</v>
      </c>
      <c r="AP178">
        <v>2.6302371824400934</v>
      </c>
      <c r="AQ178">
        <v>1.1680367872824788</v>
      </c>
      <c r="AR178">
        <v>1.8356916844422338E-5</v>
      </c>
      <c r="AS178">
        <v>12752.832769125462</v>
      </c>
      <c r="AT178">
        <v>1.1853418836401644</v>
      </c>
      <c r="AU178">
        <v>6.3431326241496766</v>
      </c>
      <c r="AV178">
        <v>9.4652761944617776</v>
      </c>
      <c r="AW178">
        <v>11.219588313517731</v>
      </c>
      <c r="AX178">
        <v>0.94933114195761925</v>
      </c>
      <c r="AY178">
        <f t="shared" si="34"/>
        <v>396.2160588277352</v>
      </c>
      <c r="BF178" t="s">
        <v>110</v>
      </c>
      <c r="BI178">
        <f t="shared" si="35"/>
        <v>5.0618113341558742E-3</v>
      </c>
    </row>
    <row r="179" spans="1:61" x14ac:dyDescent="0.3">
      <c r="A179" t="s">
        <v>317</v>
      </c>
      <c r="B179" s="35">
        <v>39365</v>
      </c>
      <c r="C179" s="37" t="s">
        <v>26</v>
      </c>
      <c r="D179">
        <v>10</v>
      </c>
      <c r="E179">
        <v>3</v>
      </c>
      <c r="F179">
        <v>24</v>
      </c>
      <c r="G179" t="s">
        <v>66</v>
      </c>
      <c r="I179">
        <v>6</v>
      </c>
      <c r="J179" t="s">
        <v>316</v>
      </c>
      <c r="K179">
        <v>101.3</v>
      </c>
      <c r="L179">
        <v>25</v>
      </c>
      <c r="M179">
        <v>20</v>
      </c>
      <c r="N179">
        <v>24660.115240549832</v>
      </c>
      <c r="O179">
        <v>0</v>
      </c>
      <c r="P179">
        <v>11.020556701030937</v>
      </c>
      <c r="Q179">
        <v>0</v>
      </c>
      <c r="R179">
        <v>-0.36446391752577301</v>
      </c>
      <c r="S179">
        <v>0</v>
      </c>
      <c r="T179">
        <v>43.840886597938152</v>
      </c>
      <c r="U179">
        <v>0</v>
      </c>
      <c r="V179">
        <v>5.9581919558703884</v>
      </c>
      <c r="W179">
        <v>20.742082474226805</v>
      </c>
      <c r="X179">
        <v>8.3819651890034388E-2</v>
      </c>
      <c r="Y179">
        <v>1.5131752577319591E-4</v>
      </c>
      <c r="Z179">
        <v>2.0380756013745681E-4</v>
      </c>
      <c r="AA179">
        <v>0</v>
      </c>
      <c r="AB179">
        <v>481.08873961979998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13.304559395078284</v>
      </c>
      <c r="AI179">
        <v>8.3809811633344644</v>
      </c>
      <c r="AJ179">
        <v>62.99330112679128</v>
      </c>
      <c r="AK179">
        <v>99.005412101832434</v>
      </c>
      <c r="AL179">
        <v>0.99458789816756621</v>
      </c>
      <c r="AM179">
        <v>99.787972688386191</v>
      </c>
      <c r="AN179">
        <v>1.5561816834552508E-2</v>
      </c>
      <c r="AO179">
        <v>0.33379979409570965</v>
      </c>
      <c r="AP179">
        <v>2.6302371824400934</v>
      </c>
      <c r="AQ179">
        <v>1.1680367872824788</v>
      </c>
      <c r="AR179">
        <v>1.8356916844422338E-5</v>
      </c>
      <c r="AS179">
        <v>12752.832769125462</v>
      </c>
      <c r="AT179">
        <v>1.1853418836401644</v>
      </c>
      <c r="AU179">
        <v>6.3431326241496766</v>
      </c>
      <c r="AV179">
        <v>9.4652761944617776</v>
      </c>
      <c r="AW179">
        <v>11.219588313517731</v>
      </c>
      <c r="AX179">
        <v>0.94933114195761925</v>
      </c>
      <c r="AY179">
        <f t="shared" si="34"/>
        <v>396.2160588277352</v>
      </c>
      <c r="BF179" t="s">
        <v>110</v>
      </c>
      <c r="BI179">
        <f t="shared" si="35"/>
        <v>5.0618168345525072E-3</v>
      </c>
    </row>
    <row r="180" spans="1:61" x14ac:dyDescent="0.3">
      <c r="A180" t="s">
        <v>318</v>
      </c>
      <c r="B180" s="35">
        <v>39365</v>
      </c>
      <c r="C180" s="37" t="s">
        <v>26</v>
      </c>
      <c r="D180">
        <v>10</v>
      </c>
      <c r="E180">
        <v>3</v>
      </c>
      <c r="F180">
        <v>24</v>
      </c>
      <c r="G180" t="s">
        <v>66</v>
      </c>
      <c r="I180">
        <v>6</v>
      </c>
      <c r="J180" t="s">
        <v>319</v>
      </c>
      <c r="K180">
        <v>101.3</v>
      </c>
      <c r="L180">
        <v>25</v>
      </c>
      <c r="M180">
        <v>20</v>
      </c>
      <c r="N180">
        <v>24651.497044321331</v>
      </c>
      <c r="O180">
        <v>0</v>
      </c>
      <c r="P180">
        <v>9.4310554016620394</v>
      </c>
      <c r="Q180">
        <v>0</v>
      </c>
      <c r="R180">
        <v>0.2253185595567867</v>
      </c>
      <c r="S180">
        <v>0</v>
      </c>
      <c r="T180">
        <v>100.51585872576183</v>
      </c>
      <c r="U180">
        <v>0</v>
      </c>
      <c r="V180">
        <v>5.9581919558703902</v>
      </c>
      <c r="W180">
        <v>20.731448753462605</v>
      </c>
      <c r="X180">
        <v>7.7920517451523522E-2</v>
      </c>
      <c r="Y180">
        <v>1.5914182825484775E-4</v>
      </c>
      <c r="Z180">
        <v>2.00593628808864E-4</v>
      </c>
      <c r="AA180">
        <v>2.3208033240997257E-5</v>
      </c>
      <c r="AB180">
        <v>1012.9411012032001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11.941470584886948</v>
      </c>
      <c r="AI180">
        <v>7.8248321157076282</v>
      </c>
      <c r="AJ180">
        <v>65.526536786940525</v>
      </c>
      <c r="AK180">
        <v>98.583886399319567</v>
      </c>
      <c r="AL180">
        <v>1.4161136006804327</v>
      </c>
      <c r="AM180">
        <v>99.489817082937563</v>
      </c>
      <c r="AN180">
        <v>1.6066746158667111E-2</v>
      </c>
      <c r="AO180">
        <v>0.40237694341237173</v>
      </c>
      <c r="AP180">
        <v>2.6293180654640427</v>
      </c>
      <c r="AQ180">
        <v>1.1680367445954023</v>
      </c>
      <c r="AR180">
        <v>1.8356916844422338E-5</v>
      </c>
      <c r="AS180">
        <v>12748.375919909575</v>
      </c>
      <c r="AT180">
        <v>1.1851459645787343</v>
      </c>
      <c r="AU180">
        <v>12.714269001956028</v>
      </c>
      <c r="AV180">
        <v>4.0417945888088562</v>
      </c>
      <c r="AW180">
        <v>4.7901165465829809</v>
      </c>
      <c r="AX180">
        <v>0.99957107596211281</v>
      </c>
      <c r="AY180">
        <f t="shared" si="34"/>
        <v>169.16138510411758</v>
      </c>
      <c r="BF180" t="s">
        <v>110</v>
      </c>
      <c r="BI180">
        <f t="shared" si="35"/>
        <v>5.5667461586671099E-3</v>
      </c>
    </row>
    <row r="181" spans="1:61" x14ac:dyDescent="0.3">
      <c r="A181" t="s">
        <v>318</v>
      </c>
      <c r="B181" s="35">
        <v>39365</v>
      </c>
      <c r="C181" s="37" t="s">
        <v>26</v>
      </c>
      <c r="D181">
        <v>10</v>
      </c>
      <c r="E181">
        <v>3</v>
      </c>
      <c r="F181">
        <v>24</v>
      </c>
      <c r="G181" t="s">
        <v>66</v>
      </c>
      <c r="I181">
        <v>6</v>
      </c>
      <c r="J181" t="s">
        <v>319</v>
      </c>
      <c r="K181">
        <v>101.3</v>
      </c>
      <c r="L181">
        <v>25</v>
      </c>
      <c r="M181">
        <v>20</v>
      </c>
      <c r="N181">
        <v>24651.497044321331</v>
      </c>
      <c r="O181">
        <v>0</v>
      </c>
      <c r="P181">
        <v>9.4310554016620394</v>
      </c>
      <c r="Q181">
        <v>0</v>
      </c>
      <c r="R181">
        <v>0.2253185595567867</v>
      </c>
      <c r="S181">
        <v>0</v>
      </c>
      <c r="T181">
        <v>100.51585872576183</v>
      </c>
      <c r="U181">
        <v>0</v>
      </c>
      <c r="V181">
        <v>5.9581919558703902</v>
      </c>
      <c r="W181">
        <v>20.731448753462605</v>
      </c>
      <c r="X181">
        <v>7.7920517451523522E-2</v>
      </c>
      <c r="Y181">
        <v>1.5914182825484775E-4</v>
      </c>
      <c r="Z181">
        <v>2.00593628808864E-4</v>
      </c>
      <c r="AA181">
        <v>2.3208033240997257E-5</v>
      </c>
      <c r="AB181">
        <v>1034.5072578278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11.941470584886948</v>
      </c>
      <c r="AI181">
        <v>7.82526236313252</v>
      </c>
      <c r="AJ181">
        <v>65.530139755451259</v>
      </c>
      <c r="AK181">
        <v>98.573179303261412</v>
      </c>
      <c r="AL181">
        <v>1.4268206967385879</v>
      </c>
      <c r="AM181">
        <v>99.479011570225566</v>
      </c>
      <c r="AN181">
        <v>1.6066746596322314E-2</v>
      </c>
      <c r="AO181">
        <v>0.40233306638244998</v>
      </c>
      <c r="AP181">
        <v>2.6293180654640427</v>
      </c>
      <c r="AQ181">
        <v>1.1680367445954023</v>
      </c>
      <c r="AR181">
        <v>1.8356916844422338E-5</v>
      </c>
      <c r="AS181">
        <v>12748.375919909575</v>
      </c>
      <c r="AT181">
        <v>1.1851459645787343</v>
      </c>
      <c r="AU181">
        <v>12.714269001956028</v>
      </c>
      <c r="AV181">
        <v>4.0417945888088562</v>
      </c>
      <c r="AW181">
        <v>4.7901165465829809</v>
      </c>
      <c r="AX181">
        <v>0.99957107596211281</v>
      </c>
      <c r="AY181">
        <f t="shared" si="34"/>
        <v>169.16138510411758</v>
      </c>
      <c r="BF181" t="s">
        <v>110</v>
      </c>
      <c r="BI181">
        <f t="shared" si="35"/>
        <v>5.5667465963223136E-3</v>
      </c>
    </row>
    <row r="182" spans="1:61" x14ac:dyDescent="0.3">
      <c r="A182" t="s">
        <v>320</v>
      </c>
      <c r="B182" s="35">
        <v>39367</v>
      </c>
      <c r="C182" s="37" t="s">
        <v>26</v>
      </c>
      <c r="D182">
        <v>10</v>
      </c>
      <c r="E182">
        <v>3</v>
      </c>
      <c r="F182">
        <v>24</v>
      </c>
      <c r="G182" t="s">
        <v>66</v>
      </c>
      <c r="I182">
        <v>6</v>
      </c>
      <c r="J182" t="s">
        <v>321</v>
      </c>
      <c r="K182">
        <v>101.3</v>
      </c>
      <c r="L182">
        <v>25</v>
      </c>
      <c r="M182">
        <v>20</v>
      </c>
      <c r="N182">
        <v>24657.510123728822</v>
      </c>
      <c r="O182">
        <v>0</v>
      </c>
      <c r="P182">
        <v>9.6167983050847461</v>
      </c>
      <c r="Q182">
        <v>0</v>
      </c>
      <c r="R182">
        <v>1.4368694915254228</v>
      </c>
      <c r="S182">
        <v>0</v>
      </c>
      <c r="T182">
        <v>135.01694745762703</v>
      </c>
      <c r="U182">
        <v>0</v>
      </c>
      <c r="V182">
        <v>5.9581919558703884</v>
      </c>
      <c r="W182">
        <v>20.850738983050828</v>
      </c>
      <c r="X182">
        <v>7.5423544745762738E-2</v>
      </c>
      <c r="Y182">
        <v>3.5439915254237281E-4</v>
      </c>
      <c r="Z182">
        <v>2.0044288135593222E-4</v>
      </c>
      <c r="AA182">
        <v>1.9078779661016945E-4</v>
      </c>
      <c r="AB182">
        <v>7813.8062979199985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11.730492298104208</v>
      </c>
      <c r="AI182">
        <v>7.7569340834499254</v>
      </c>
      <c r="AJ182">
        <v>66.126245057111049</v>
      </c>
      <c r="AK182">
        <v>95.755044543297998</v>
      </c>
      <c r="AL182">
        <v>4.2449554567020016</v>
      </c>
      <c r="AM182">
        <v>96.331209114988297</v>
      </c>
      <c r="AN182">
        <v>9.9102500205455572E-3</v>
      </c>
      <c r="AO182">
        <v>0.71785800435200742</v>
      </c>
      <c r="AP182">
        <v>2.6299613188958624</v>
      </c>
      <c r="AQ182">
        <v>1.1680359003233298</v>
      </c>
      <c r="AR182">
        <v>1.8356916844422338E-5</v>
      </c>
      <c r="AS182">
        <v>12751.485548366827</v>
      </c>
      <c r="AT182">
        <v>1.1851131407548869</v>
      </c>
      <c r="AU182">
        <v>16.725919930925361</v>
      </c>
      <c r="AV182">
        <v>3.1329817161794193</v>
      </c>
      <c r="AW182">
        <v>3.7129378015890273</v>
      </c>
      <c r="AX182">
        <v>0.99333653200017702</v>
      </c>
      <c r="AY182">
        <f t="shared" si="34"/>
        <v>131.12117319364197</v>
      </c>
      <c r="BF182" t="s">
        <v>110</v>
      </c>
      <c r="BI182">
        <f t="shared" si="35"/>
        <v>-5.8974997945444342E-4</v>
      </c>
    </row>
    <row r="183" spans="1:61" x14ac:dyDescent="0.3">
      <c r="A183" t="s">
        <v>320</v>
      </c>
      <c r="B183" s="35">
        <v>39367</v>
      </c>
      <c r="C183" s="37" t="s">
        <v>26</v>
      </c>
      <c r="D183">
        <v>10</v>
      </c>
      <c r="E183">
        <v>3</v>
      </c>
      <c r="F183">
        <v>24</v>
      </c>
      <c r="G183" t="s">
        <v>66</v>
      </c>
      <c r="I183">
        <v>6</v>
      </c>
      <c r="J183" t="s">
        <v>321</v>
      </c>
      <c r="K183">
        <v>101.3</v>
      </c>
      <c r="L183">
        <v>25</v>
      </c>
      <c r="M183">
        <v>20</v>
      </c>
      <c r="N183">
        <v>24657.510123728822</v>
      </c>
      <c r="O183">
        <v>0</v>
      </c>
      <c r="P183">
        <v>9.6167983050847461</v>
      </c>
      <c r="Q183">
        <v>0</v>
      </c>
      <c r="R183">
        <v>1.4368694915254228</v>
      </c>
      <c r="S183">
        <v>0</v>
      </c>
      <c r="T183">
        <v>135.01694745762703</v>
      </c>
      <c r="U183">
        <v>0</v>
      </c>
      <c r="V183">
        <v>5.9581919558703884</v>
      </c>
      <c r="W183">
        <v>20.850738983050828</v>
      </c>
      <c r="X183">
        <v>7.5423544745762738E-2</v>
      </c>
      <c r="Y183">
        <v>3.5439915254237281E-4</v>
      </c>
      <c r="Z183">
        <v>2.0044288135593222E-4</v>
      </c>
      <c r="AA183">
        <v>1.9078779661016945E-4</v>
      </c>
      <c r="AB183">
        <v>8372.7076975271993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11.730492298104208</v>
      </c>
      <c r="AI183">
        <v>7.7681216671071391</v>
      </c>
      <c r="AJ183">
        <v>66.221616874191753</v>
      </c>
      <c r="AK183">
        <v>95.504424743054187</v>
      </c>
      <c r="AL183">
        <v>4.4955752569458127</v>
      </c>
      <c r="AM183">
        <v>96.079081485679836</v>
      </c>
      <c r="AN183">
        <v>9.9102570263830819E-3</v>
      </c>
      <c r="AO183">
        <v>0.71596797697439696</v>
      </c>
      <c r="AP183">
        <v>2.6299613188958624</v>
      </c>
      <c r="AQ183">
        <v>1.1680359003233298</v>
      </c>
      <c r="AR183">
        <v>1.8356916844422338E-5</v>
      </c>
      <c r="AS183">
        <v>12751.485548366827</v>
      </c>
      <c r="AT183">
        <v>1.1851131407548869</v>
      </c>
      <c r="AU183">
        <v>16.725919930925361</v>
      </c>
      <c r="AV183">
        <v>3.1329817161794193</v>
      </c>
      <c r="AW183">
        <v>3.7129378015890273</v>
      </c>
      <c r="AX183">
        <v>0.99333653200017702</v>
      </c>
      <c r="AY183">
        <f t="shared" si="34"/>
        <v>131.12117319364197</v>
      </c>
      <c r="BF183" t="s">
        <v>110</v>
      </c>
      <c r="BI183">
        <f t="shared" si="35"/>
        <v>-5.8974297361691873E-4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Shell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Gary.Mueller</dc:creator>
  <cp:lastModifiedBy>vschmid</cp:lastModifiedBy>
  <dcterms:created xsi:type="dcterms:W3CDTF">2015-02-26T14:00:21Z</dcterms:created>
  <dcterms:modified xsi:type="dcterms:W3CDTF">2015-04-06T19:42:17Z</dcterms:modified>
</cp:coreProperties>
</file>