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60" windowWidth="17055" windowHeight="9555" tabRatio="676" activeTab="3"/>
  </bookViews>
  <sheets>
    <sheet name="Avg Test Data" sheetId="10" r:id="rId1"/>
    <sheet name="Outlier Test n&lt;25" sheetId="3" r:id="rId2"/>
    <sheet name="Outlier Test n&gt;25" sheetId="7" state="hidden" r:id="rId3"/>
    <sheet name="Factor Creation" sheetId="4" r:id="rId4"/>
    <sheet name="Dixon Q Values" sheetId="5" r:id="rId5"/>
    <sheet name="Sheet1" sheetId="11" r:id="rId6"/>
  </sheets>
  <definedNames>
    <definedName name="_xlnm._FilterDatabase" localSheetId="0" hidden="1">'Avg Test Data'!$A$1:$A$173</definedName>
    <definedName name="_xlnm.Extract" localSheetId="0">'Avg Test Data'!$B$1</definedName>
  </definedNames>
  <calcPr calcId="125725"/>
  <fileRecoveryPr repairLoad="1"/>
</workbook>
</file>

<file path=xl/calcChain.xml><?xml version="1.0" encoding="utf-8"?>
<calcChain xmlns="http://schemas.openxmlformats.org/spreadsheetml/2006/main">
  <c r="H22" i="3"/>
  <c r="U8" l="1"/>
  <c r="U7"/>
  <c r="U6"/>
  <c r="U5"/>
  <c r="U4"/>
  <c r="U3"/>
  <c r="T8"/>
  <c r="T7"/>
  <c r="T6"/>
  <c r="T5"/>
  <c r="T4"/>
  <c r="T3"/>
  <c r="D9"/>
  <c r="D10" s="1"/>
  <c r="S8"/>
  <c r="S7"/>
  <c r="S6"/>
  <c r="S5"/>
  <c r="S4"/>
  <c r="S3"/>
  <c r="Q8"/>
  <c r="Q7"/>
  <c r="Q6"/>
  <c r="Q5"/>
  <c r="Q4"/>
  <c r="Q3"/>
  <c r="B10"/>
  <c r="B9"/>
  <c r="E8"/>
  <c r="M8"/>
  <c r="M7"/>
  <c r="M6"/>
  <c r="M5"/>
  <c r="M4"/>
  <c r="G8" l="1"/>
  <c r="E3"/>
  <c r="O8"/>
  <c r="O7"/>
  <c r="E8" i="4" l="1"/>
  <c r="F8" s="1"/>
  <c r="G8" s="1"/>
  <c r="J2"/>
  <c r="I3"/>
  <c r="O4" i="3"/>
  <c r="O1"/>
  <c r="D8"/>
  <c r="J8" i="4" l="1"/>
  <c r="K8"/>
  <c r="D6" i="3"/>
  <c r="O6" s="1"/>
  <c r="D7"/>
  <c r="O5" s="1"/>
  <c r="E4" i="4" l="1"/>
  <c r="E5"/>
  <c r="E7"/>
  <c r="K9"/>
  <c r="J9"/>
  <c r="E6"/>
  <c r="K2"/>
  <c r="A48" i="10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" i="4"/>
  <c r="A3" s="1"/>
  <c r="A6"/>
  <c r="A7" s="1"/>
  <c r="AT4" i="7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C28"/>
  <c r="AU4"/>
  <c r="AT5"/>
  <c r="AT6"/>
  <c r="AT7"/>
  <c r="AT8"/>
  <c r="AT9"/>
  <c r="AT10"/>
  <c r="AT11"/>
  <c r="AT12"/>
  <c r="AT13"/>
  <c r="AT14"/>
  <c r="AT15"/>
  <c r="AT16"/>
  <c r="AT17"/>
  <c r="AS29"/>
  <c r="AS31"/>
  <c r="AS28"/>
  <c r="AS27"/>
  <c r="AS34"/>
  <c r="AS33"/>
  <c r="AM27"/>
  <c r="AM34"/>
  <c r="AM33"/>
  <c r="AN18"/>
  <c r="AN17"/>
  <c r="AN16"/>
  <c r="AN15"/>
  <c r="AN14"/>
  <c r="AN13"/>
  <c r="AN12"/>
  <c r="AN11"/>
  <c r="AN10"/>
  <c r="AN9"/>
  <c r="AN8"/>
  <c r="AN7"/>
  <c r="AN6"/>
  <c r="AN5"/>
  <c r="AN4"/>
  <c r="AM29"/>
  <c r="AG27"/>
  <c r="AG34"/>
  <c r="AG33"/>
  <c r="AG32"/>
  <c r="AH19"/>
  <c r="AH18"/>
  <c r="AH17"/>
  <c r="AH16"/>
  <c r="AH15"/>
  <c r="AH14"/>
  <c r="AH13"/>
  <c r="AH12"/>
  <c r="AH11"/>
  <c r="AH10"/>
  <c r="AH9"/>
  <c r="AH8"/>
  <c r="AH7"/>
  <c r="AH6"/>
  <c r="AH5"/>
  <c r="AH4"/>
  <c r="AG28"/>
  <c r="AA27"/>
  <c r="AA34"/>
  <c r="AA33"/>
  <c r="AB20"/>
  <c r="AB19"/>
  <c r="AB18"/>
  <c r="AB17"/>
  <c r="AB16"/>
  <c r="AB15"/>
  <c r="AB14"/>
  <c r="AB13"/>
  <c r="AB12"/>
  <c r="AB11"/>
  <c r="AB10"/>
  <c r="AB9"/>
  <c r="AB8"/>
  <c r="AB7"/>
  <c r="AB6"/>
  <c r="AB5"/>
  <c r="AB4"/>
  <c r="U27"/>
  <c r="U34"/>
  <c r="U33"/>
  <c r="V21"/>
  <c r="V20"/>
  <c r="V19"/>
  <c r="V18"/>
  <c r="V17"/>
  <c r="V16"/>
  <c r="V15"/>
  <c r="V14"/>
  <c r="V13"/>
  <c r="V12"/>
  <c r="V11"/>
  <c r="V10"/>
  <c r="V9"/>
  <c r="V8"/>
  <c r="V7"/>
  <c r="V6"/>
  <c r="V5"/>
  <c r="V4"/>
  <c r="U28"/>
  <c r="O27"/>
  <c r="I27"/>
  <c r="I34"/>
  <c r="I33"/>
  <c r="O34"/>
  <c r="O33"/>
  <c r="O32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O29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I29"/>
  <c r="C27"/>
  <c r="C34"/>
  <c r="C33"/>
  <c r="C32"/>
  <c r="AS32"/>
  <c r="AS35"/>
  <c r="AM28"/>
  <c r="AU5"/>
  <c r="AU9"/>
  <c r="AU13"/>
  <c r="AU17"/>
  <c r="AU6"/>
  <c r="AU10"/>
  <c r="AU14"/>
  <c r="AM32"/>
  <c r="AG29"/>
  <c r="AA29"/>
  <c r="AA28"/>
  <c r="AA32"/>
  <c r="U29"/>
  <c r="I28"/>
  <c r="U32"/>
  <c r="O28"/>
  <c r="I32"/>
  <c r="C29"/>
  <c r="AC4"/>
  <c r="AU16"/>
  <c r="AU12"/>
  <c r="AU8"/>
  <c r="AU15"/>
  <c r="AU11"/>
  <c r="AU7"/>
  <c r="AI12"/>
  <c r="AI4"/>
  <c r="AG31"/>
  <c r="AG35"/>
  <c r="AI13"/>
  <c r="AO17"/>
  <c r="AO13"/>
  <c r="AO9"/>
  <c r="AO5"/>
  <c r="AO18"/>
  <c r="AM31"/>
  <c r="AM35"/>
  <c r="AO14"/>
  <c r="AO10"/>
  <c r="AO6"/>
  <c r="AI16"/>
  <c r="AI8"/>
  <c r="AI17"/>
  <c r="AI9"/>
  <c r="AO15"/>
  <c r="AO11"/>
  <c r="AO7"/>
  <c r="AO16"/>
  <c r="AO12"/>
  <c r="AO8"/>
  <c r="AO4"/>
  <c r="AI18"/>
  <c r="AI14"/>
  <c r="AI10"/>
  <c r="AI6"/>
  <c r="AI19"/>
  <c r="AI15"/>
  <c r="AI11"/>
  <c r="AI7"/>
  <c r="AI5"/>
  <c r="AC19"/>
  <c r="AC15"/>
  <c r="AC11"/>
  <c r="AC7"/>
  <c r="AC18"/>
  <c r="AC14"/>
  <c r="AC10"/>
  <c r="AC6"/>
  <c r="AC17"/>
  <c r="AC13"/>
  <c r="AC9"/>
  <c r="AC5"/>
  <c r="AC20"/>
  <c r="AA31"/>
  <c r="AA35"/>
  <c r="AC16"/>
  <c r="AC12"/>
  <c r="AC8"/>
  <c r="E6"/>
  <c r="W21"/>
  <c r="U31"/>
  <c r="U35"/>
  <c r="W20"/>
  <c r="W19"/>
  <c r="W18"/>
  <c r="W17"/>
  <c r="W16"/>
  <c r="W15"/>
  <c r="W14"/>
  <c r="W13"/>
  <c r="W12"/>
  <c r="W11"/>
  <c r="W10"/>
  <c r="W9"/>
  <c r="W8"/>
  <c r="W7"/>
  <c r="W6"/>
  <c r="W5"/>
  <c r="W4"/>
  <c r="Q19"/>
  <c r="Q11"/>
  <c r="Q7"/>
  <c r="Q22"/>
  <c r="O31"/>
  <c r="O35"/>
  <c r="Q18"/>
  <c r="Q14"/>
  <c r="Q10"/>
  <c r="Q6"/>
  <c r="Q21"/>
  <c r="Q17"/>
  <c r="Q13"/>
  <c r="Q9"/>
  <c r="Q5"/>
  <c r="Q20"/>
  <c r="Q16"/>
  <c r="Q12"/>
  <c r="Q8"/>
  <c r="Q4"/>
  <c r="Q15"/>
  <c r="K20"/>
  <c r="K16"/>
  <c r="K12"/>
  <c r="K8"/>
  <c r="K4"/>
  <c r="K21"/>
  <c r="K17"/>
  <c r="K13"/>
  <c r="K9"/>
  <c r="K5"/>
  <c r="K22"/>
  <c r="K18"/>
  <c r="K14"/>
  <c r="K10"/>
  <c r="K6"/>
  <c r="K23"/>
  <c r="I31"/>
  <c r="I35"/>
  <c r="K19"/>
  <c r="K15"/>
  <c r="K11"/>
  <c r="K7"/>
  <c r="E18"/>
  <c r="E23"/>
  <c r="E15"/>
  <c r="E7"/>
  <c r="E10"/>
  <c r="E4"/>
  <c r="C31"/>
  <c r="C35"/>
  <c r="E24"/>
  <c r="E12"/>
  <c r="E19"/>
  <c r="E11"/>
  <c r="E20"/>
  <c r="E22"/>
  <c r="E16"/>
  <c r="E8"/>
  <c r="E21"/>
  <c r="E17"/>
  <c r="E13"/>
  <c r="E9"/>
  <c r="E5"/>
  <c r="E14"/>
  <c r="A11" i="10"/>
  <c r="A10"/>
  <c r="A6"/>
  <c r="A36"/>
  <c r="A43"/>
  <c r="A42"/>
  <c r="A20"/>
  <c r="A14"/>
  <c r="A30"/>
  <c r="A5"/>
  <c r="A16"/>
  <c r="A15"/>
  <c r="A4"/>
  <c r="A9"/>
  <c r="A7"/>
  <c r="A37"/>
  <c r="A19"/>
  <c r="A18"/>
  <c r="A13"/>
  <c r="A12"/>
  <c r="A32"/>
  <c r="A31"/>
  <c r="A33"/>
  <c r="A28"/>
  <c r="A3"/>
  <c r="A23"/>
  <c r="A22"/>
  <c r="A38"/>
  <c r="A44"/>
  <c r="A41"/>
  <c r="A25"/>
  <c r="A21"/>
  <c r="A17"/>
  <c r="A24"/>
  <c r="A8"/>
  <c r="A2"/>
  <c r="A26"/>
  <c r="A29" l="1"/>
  <c r="A34"/>
  <c r="A39"/>
  <c r="A27"/>
  <c r="A40"/>
  <c r="A46"/>
  <c r="A45"/>
  <c r="A35"/>
  <c r="A47"/>
  <c r="D4" i="3" l="1"/>
  <c r="D5" l="1"/>
  <c r="D3"/>
  <c r="O3" l="1"/>
  <c r="H8" l="1"/>
  <c r="F8"/>
  <c r="F3"/>
  <c r="E2" i="4" l="1"/>
  <c r="I2"/>
  <c r="I6" i="3"/>
  <c r="I7" l="1"/>
  <c r="I8"/>
  <c r="E3" i="4"/>
  <c r="F5" s="1"/>
  <c r="G5" s="1"/>
  <c r="I5" i="3"/>
  <c r="F7" i="4" l="1"/>
  <c r="G7" s="1"/>
  <c r="I8" s="1"/>
  <c r="F6"/>
  <c r="G6" s="1"/>
  <c r="H6" s="1"/>
  <c r="I6" s="1"/>
  <c r="F4"/>
  <c r="G4" s="1"/>
  <c r="H5" s="1"/>
  <c r="I5" s="1"/>
  <c r="F3"/>
  <c r="G3" s="1"/>
  <c r="I3" i="3"/>
  <c r="I4"/>
  <c r="H7" i="4" l="1"/>
  <c r="I7" s="1"/>
  <c r="H4"/>
  <c r="I4" l="1"/>
  <c r="J10" s="1"/>
  <c r="J3"/>
  <c r="J4" s="1"/>
  <c r="J5" s="1"/>
  <c r="J6" s="1"/>
  <c r="J7" s="1"/>
</calcChain>
</file>

<file path=xl/sharedStrings.xml><?xml version="1.0" encoding="utf-8"?>
<sst xmlns="http://schemas.openxmlformats.org/spreadsheetml/2006/main" count="190" uniqueCount="60">
  <si>
    <t>Source ID</t>
  </si>
  <si>
    <t>EF</t>
  </si>
  <si>
    <t>ITR</t>
  </si>
  <si>
    <t>Pollutant is Total Filterable PM; Emission Factor is in lb/mmBTU</t>
  </si>
  <si>
    <t>ln (EF)</t>
  </si>
  <si>
    <t>CTR</t>
  </si>
  <si>
    <t>FQI</t>
  </si>
  <si>
    <t>(1/ITR)^2</t>
  </si>
  <si>
    <t>Small Population</t>
  </si>
  <si>
    <t>Large Population</t>
  </si>
  <si>
    <t>N</t>
  </si>
  <si>
    <t>Number of tests</t>
  </si>
  <si>
    <t>Dixon Q Value</t>
  </si>
  <si>
    <t>USE</t>
  </si>
  <si>
    <t>emission factor =</t>
  </si>
  <si>
    <t>Outlier?</t>
  </si>
  <si>
    <t>Q1</t>
  </si>
  <si>
    <t>Q2</t>
  </si>
  <si>
    <t>Range, minus high 1</t>
  </si>
  <si>
    <t>Range, minus high 2</t>
  </si>
  <si>
    <t>Sample mean</t>
  </si>
  <si>
    <t>Standard Deviation</t>
  </si>
  <si>
    <t>Difference from mean</t>
  </si>
  <si>
    <t>Significance Level</t>
  </si>
  <si>
    <t>t</t>
  </si>
  <si>
    <t>p</t>
  </si>
  <si>
    <t>Iteration</t>
  </si>
  <si>
    <t>R</t>
  </si>
  <si>
    <t>Lambda</t>
  </si>
  <si>
    <t>Test ID</t>
  </si>
  <si>
    <t>FHR_AU</t>
  </si>
  <si>
    <t>MPC_Detroit</t>
  </si>
  <si>
    <t>INEOS</t>
  </si>
  <si>
    <t>TCEQ, Steam</t>
  </si>
  <si>
    <t>TCEQ, Air</t>
  </si>
  <si>
    <t>old AP-42</t>
  </si>
  <si>
    <t>lb NOx/mmBtu vent gas</t>
  </si>
  <si>
    <t>Range, minus low 1</t>
  </si>
  <si>
    <t>Range, minus low 2</t>
  </si>
  <si>
    <t>Test Value</t>
  </si>
  <si>
    <t>ln (Test Value)</t>
  </si>
  <si>
    <t>Range, ln (test value)</t>
  </si>
  <si>
    <t>n</t>
  </si>
  <si>
    <r>
      <t>Q</t>
    </r>
    <r>
      <rPr>
        <b/>
        <vertAlign val="subscript"/>
        <sz val="10"/>
        <color rgb="FF000000"/>
        <rFont val="Georgia"/>
        <family val="1"/>
      </rPr>
      <t>crit</t>
    </r>
  </si>
  <si>
    <t>Table of critical values for Dixon's Q-test at 95% confidence level, from Christian, "Analytical Chemistry", 6th ed, pp. 98-99.</t>
  </si>
  <si>
    <t>http://www.chem.utoronto.ca/coursenotes/analsci/StatsTutorial/qcrittable.html</t>
  </si>
  <si>
    <t xml:space="preserve">From </t>
  </si>
  <si>
    <t>http://www.ncbi.nlm.nih.gov/pmc/articles/PMC2998870/</t>
  </si>
  <si>
    <t xml:space="preserve">and </t>
  </si>
  <si>
    <t>http://onbiostatistics.blogspot.com/2011/11/outliers-in-clinical-trial-dixons-q.html</t>
  </si>
  <si>
    <t xml:space="preserve">Q Test can be conducted on logarithms of values and this can be more accurate than the test on the values themselves.  </t>
  </si>
  <si>
    <t xml:space="preserve">Need to know whether the errors are additive or multiplicative; if additive, logarithmic may not be the best test.  If multiplicative, logarithmic is a good test since the error in the transformed values is independent of the values themselves. </t>
  </si>
  <si>
    <t>See</t>
  </si>
  <si>
    <t>http://books.google.com/books?id=3Z3VbhLz6pMC&amp;pg=PA92&amp;lpg=PA92&amp;dq=logarithmic+dixon's+q+test&amp;source=bl&amp;ots=tLeQPh5lQy&amp;sig=Vbe_XG_ptYb8Qpxn41FV0kC6KWE&amp;hl=en&amp;sa=X&amp;ei=GLH3U-u9JIykyATX-oGQCQ&amp;ved=0CCcQ6AEwAQ#v=onepage&amp;q=logarithmic%20dixon's%20q%20test&amp;f=false</t>
  </si>
  <si>
    <t>mean</t>
  </si>
  <si>
    <t>STD</t>
  </si>
  <si>
    <t>Grubbs Test, two-sided</t>
  </si>
  <si>
    <t>G values</t>
  </si>
  <si>
    <t>Gcrit, n=6,95% conf</t>
  </si>
  <si>
    <t>G-log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</si>
</sst>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Georgia"/>
      <family val="1"/>
    </font>
    <font>
      <b/>
      <sz val="11"/>
      <color rgb="FF000000"/>
      <name val="Georgia"/>
      <family val="1"/>
    </font>
    <font>
      <b/>
      <vertAlign val="subscript"/>
      <sz val="10"/>
      <color rgb="FF000000"/>
      <name val="Georgia"/>
      <family val="1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thick">
        <color rgb="FF00000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2" fontId="0" fillId="0" borderId="0" xfId="0" applyNumberFormat="1"/>
    <xf numFmtId="0" fontId="1" fillId="0" borderId="1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0" borderId="0" xfId="0" applyFont="1"/>
    <xf numFmtId="0" fontId="5" fillId="0" borderId="0" xfId="1" applyAlignment="1" applyProtection="1"/>
    <xf numFmtId="0" fontId="0" fillId="0" borderId="0" xfId="0" applyFill="1" applyBorder="1" applyAlignment="1">
      <alignment horizontal="center"/>
    </xf>
    <xf numFmtId="43" fontId="0" fillId="0" borderId="0" xfId="2" applyFont="1"/>
    <xf numFmtId="43" fontId="0" fillId="0" borderId="0" xfId="0" applyNumberFormat="1"/>
    <xf numFmtId="0" fontId="0" fillId="0" borderId="0" xfId="0" applyAlignment="1">
      <alignment horizontal="left" wrapText="1"/>
    </xf>
    <xf numFmtId="0" fontId="7" fillId="0" borderId="0" xfId="0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</cellXfs>
  <cellStyles count="3">
    <cellStyle name="Comma" xfId="2" builtinId="3"/>
    <cellStyle name="Hyperlink" xfId="1" builtinId="8"/>
    <cellStyle name="Normal" xfId="0" builtinId="0"/>
  </cellStyles>
  <dxfs count="12">
    <dxf>
      <fill>
        <patternFill>
          <bgColor rgb="FFC0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books.google.com/books?id=3Z3VbhLz6pMC&amp;pg=PA92&amp;lpg=PA92&amp;dq=logarithmic+dixon's+q+test&amp;source=bl&amp;ots=tLeQPh5lQy&amp;sig=Vbe_XG_ptYb8Qpxn41FV0kC6KWE&amp;hl=en&amp;sa=X&amp;ei=GLH3U-u9JIykyATX-oGQCQ&amp;ved=0CCcQ6AEwAQ" TargetMode="External"/><Relationship Id="rId2" Type="http://schemas.openxmlformats.org/officeDocument/2006/relationships/hyperlink" Target="http://onbiostatistics.blogspot.com/2011/11/outliers-in-clinical-trial-dixons-q.html" TargetMode="External"/><Relationship Id="rId1" Type="http://schemas.openxmlformats.org/officeDocument/2006/relationships/hyperlink" Target="http://www.ncbi.nlm.nih.gov/pmc/articles/PMC2998870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chem.utoronto.ca/coursenotes/analsci/StatsTutorial/qcrittabl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M249"/>
  <sheetViews>
    <sheetView topLeftCell="B1" zoomScaleNormal="100" workbookViewId="0">
      <selection activeCell="B1" sqref="B1"/>
    </sheetView>
  </sheetViews>
  <sheetFormatPr defaultRowHeight="15"/>
  <cols>
    <col min="1" max="1" width="7" hidden="1" customWidth="1"/>
    <col min="2" max="2" width="12.28515625" style="1" bestFit="1" customWidth="1"/>
    <col min="3" max="3" width="11.140625" style="1" customWidth="1"/>
    <col min="4" max="4" width="10" customWidth="1"/>
  </cols>
  <sheetData>
    <row r="1" spans="1:13">
      <c r="A1" s="1" t="s">
        <v>29</v>
      </c>
      <c r="B1" s="8" t="s">
        <v>29</v>
      </c>
      <c r="C1" s="9" t="s">
        <v>39</v>
      </c>
      <c r="D1" s="8" t="s">
        <v>2</v>
      </c>
      <c r="E1" s="3"/>
      <c r="F1" s="1"/>
      <c r="G1" s="1"/>
      <c r="H1" s="1"/>
      <c r="I1" s="3"/>
      <c r="J1" s="3"/>
      <c r="M1" s="1"/>
    </row>
    <row r="2" spans="1:13">
      <c r="A2" t="e">
        <f>IF(#REF!="yes",#REF!,"DELETE")</f>
        <v>#REF!</v>
      </c>
      <c r="B2" s="1" t="s">
        <v>30</v>
      </c>
      <c r="C2" s="10">
        <v>16</v>
      </c>
      <c r="D2" s="1">
        <v>38</v>
      </c>
      <c r="K2" s="1"/>
    </row>
    <row r="3" spans="1:13">
      <c r="A3" t="e">
        <f>IF(#REF!="yes",#REF!,"DELETE")</f>
        <v>#REF!</v>
      </c>
      <c r="B3" s="1" t="s">
        <v>31</v>
      </c>
      <c r="C3" s="10">
        <v>1.0999999999999999E-2</v>
      </c>
      <c r="D3" s="1">
        <v>51</v>
      </c>
    </row>
    <row r="4" spans="1:13">
      <c r="A4" t="e">
        <f>IF(#REF!="yes",#REF!,"DELETE")</f>
        <v>#REF!</v>
      </c>
      <c r="B4" s="1" t="s">
        <v>32</v>
      </c>
      <c r="C4" s="15">
        <v>0.47099999999999997</v>
      </c>
      <c r="D4" s="1">
        <v>38</v>
      </c>
    </row>
    <row r="5" spans="1:13">
      <c r="A5" t="e">
        <f>IF(#REF!="yes",#REF!,"DELETE")</f>
        <v>#REF!</v>
      </c>
      <c r="B5" s="1" t="s">
        <v>33</v>
      </c>
      <c r="C5" s="15">
        <v>0.129</v>
      </c>
      <c r="D5" s="1">
        <v>52</v>
      </c>
    </row>
    <row r="6" spans="1:13">
      <c r="A6" t="e">
        <f>IF(#REF!="yes",#REF!,"DELETE")</f>
        <v>#REF!</v>
      </c>
      <c r="B6" s="1" t="s">
        <v>34</v>
      </c>
      <c r="C6" s="15">
        <v>0.57699999999999996</v>
      </c>
      <c r="D6" s="1">
        <v>52</v>
      </c>
    </row>
    <row r="7" spans="1:13">
      <c r="A7" t="e">
        <f>IF(#REF!="yes",#REF!,"DELETE")</f>
        <v>#REF!</v>
      </c>
      <c r="B7" s="1" t="s">
        <v>35</v>
      </c>
      <c r="C7" s="10">
        <v>6.8000000000000005E-2</v>
      </c>
      <c r="D7" s="1">
        <v>80</v>
      </c>
    </row>
    <row r="8" spans="1:13">
      <c r="A8" t="e">
        <f>IF(#REF!="yes",#REF!,"DELETE")</f>
        <v>#REF!</v>
      </c>
    </row>
    <row r="9" spans="1:13">
      <c r="A9" t="e">
        <f>IF(#REF!="yes",#REF!,"DELETE")</f>
        <v>#REF!</v>
      </c>
    </row>
    <row r="10" spans="1:13">
      <c r="A10" t="e">
        <f>IF(#REF!="yes",#REF!,"DELETE")</f>
        <v>#REF!</v>
      </c>
    </row>
    <row r="11" spans="1:13">
      <c r="A11" t="e">
        <f>IF(#REF!="yes",#REF!,"DELETE")</f>
        <v>#REF!</v>
      </c>
    </row>
    <row r="12" spans="1:13">
      <c r="A12" t="e">
        <f>IF(#REF!="yes",#REF!,"DELETE")</f>
        <v>#REF!</v>
      </c>
    </row>
    <row r="13" spans="1:13">
      <c r="A13" t="e">
        <f>IF(#REF!="yes",#REF!,"DELETE")</f>
        <v>#REF!</v>
      </c>
    </row>
    <row r="14" spans="1:13">
      <c r="A14" t="e">
        <f>IF(#REF!="yes",#REF!,"DELETE")</f>
        <v>#REF!</v>
      </c>
    </row>
    <row r="15" spans="1:13">
      <c r="A15" t="e">
        <f>IF(#REF!="yes",#REF!,"DELETE")</f>
        <v>#REF!</v>
      </c>
    </row>
    <row r="16" spans="1:13">
      <c r="A16" t="e">
        <f>IF(#REF!="yes",#REF!,"DELETE")</f>
        <v>#REF!</v>
      </c>
    </row>
    <row r="17" spans="1:1">
      <c r="A17" t="e">
        <f>IF(#REF!="yes",#REF!,"DELETE")</f>
        <v>#REF!</v>
      </c>
    </row>
    <row r="18" spans="1:1">
      <c r="A18" t="e">
        <f>IF(#REF!="yes",#REF!,"DELETE")</f>
        <v>#REF!</v>
      </c>
    </row>
    <row r="19" spans="1:1">
      <c r="A19" t="e">
        <f>IF(#REF!="yes",#REF!,"DELETE")</f>
        <v>#REF!</v>
      </c>
    </row>
    <row r="20" spans="1:1">
      <c r="A20" t="e">
        <f>IF(#REF!="yes",#REF!,"DELETE")</f>
        <v>#REF!</v>
      </c>
    </row>
    <row r="21" spans="1:1">
      <c r="A21" t="e">
        <f>IF(#REF!="yes",#REF!,"DELETE")</f>
        <v>#REF!</v>
      </c>
    </row>
    <row r="22" spans="1:1">
      <c r="A22" t="e">
        <f>IF(#REF!="yes",#REF!,"DELETE")</f>
        <v>#REF!</v>
      </c>
    </row>
    <row r="23" spans="1:1">
      <c r="A23" t="e">
        <f>IF(#REF!="yes",#REF!,"DELETE")</f>
        <v>#REF!</v>
      </c>
    </row>
    <row r="24" spans="1:1">
      <c r="A24" t="e">
        <f>IF(#REF!="yes",#REF!,"DELETE")</f>
        <v>#REF!</v>
      </c>
    </row>
    <row r="25" spans="1:1">
      <c r="A25" t="e">
        <f>IF(#REF!="yes",#REF!,"DELETE")</f>
        <v>#REF!</v>
      </c>
    </row>
    <row r="26" spans="1:1">
      <c r="A26" t="e">
        <f>IF(#REF!="yes",#REF!,"DELETE")</f>
        <v>#REF!</v>
      </c>
    </row>
    <row r="27" spans="1:1">
      <c r="A27" t="e">
        <f>IF(#REF!="yes",#REF!,"DELETE")</f>
        <v>#REF!</v>
      </c>
    </row>
    <row r="28" spans="1:1">
      <c r="A28" t="e">
        <f>IF(#REF!="yes",#REF!,"DELETE")</f>
        <v>#REF!</v>
      </c>
    </row>
    <row r="29" spans="1:1">
      <c r="A29" t="e">
        <f>IF(#REF!="yes",#REF!,"DELETE")</f>
        <v>#REF!</v>
      </c>
    </row>
    <row r="30" spans="1:1">
      <c r="A30" t="e">
        <f>IF(#REF!="yes",#REF!,"DELETE")</f>
        <v>#REF!</v>
      </c>
    </row>
    <row r="31" spans="1:1">
      <c r="A31" t="e">
        <f>IF(#REF!="yes",#REF!,"DELETE")</f>
        <v>#REF!</v>
      </c>
    </row>
    <row r="32" spans="1:1">
      <c r="A32" t="e">
        <f>IF(#REF!="yes",#REF!,"DELETE")</f>
        <v>#REF!</v>
      </c>
    </row>
    <row r="33" spans="1:1">
      <c r="A33" t="e">
        <f>IF(#REF!="yes",#REF!,"DELETE")</f>
        <v>#REF!</v>
      </c>
    </row>
    <row r="34" spans="1:1">
      <c r="A34" t="e">
        <f>IF(#REF!="yes",#REF!,"DELETE")</f>
        <v>#REF!</v>
      </c>
    </row>
    <row r="35" spans="1:1">
      <c r="A35" t="e">
        <f>IF(#REF!="yes",#REF!,"DELETE")</f>
        <v>#REF!</v>
      </c>
    </row>
    <row r="36" spans="1:1">
      <c r="A36" t="e">
        <f>IF(#REF!="yes",#REF!,"DELETE")</f>
        <v>#REF!</v>
      </c>
    </row>
    <row r="37" spans="1:1">
      <c r="A37" t="e">
        <f>IF(#REF!="yes",#REF!,"DELETE")</f>
        <v>#REF!</v>
      </c>
    </row>
    <row r="38" spans="1:1">
      <c r="A38" t="e">
        <f>IF(#REF!="yes",#REF!,"DELETE")</f>
        <v>#REF!</v>
      </c>
    </row>
    <row r="39" spans="1:1">
      <c r="A39" t="e">
        <f>IF(#REF!="yes",#REF!,"DELETE")</f>
        <v>#REF!</v>
      </c>
    </row>
    <row r="40" spans="1:1">
      <c r="A40" t="e">
        <f>IF(#REF!="yes",#REF!,"DELETE")</f>
        <v>#REF!</v>
      </c>
    </row>
    <row r="41" spans="1:1">
      <c r="A41" t="e">
        <f>IF(#REF!="yes",#REF!,"DELETE")</f>
        <v>#REF!</v>
      </c>
    </row>
    <row r="42" spans="1:1">
      <c r="A42" t="e">
        <f>IF(#REF!="yes",#REF!,"DELETE")</f>
        <v>#REF!</v>
      </c>
    </row>
    <row r="43" spans="1:1">
      <c r="A43" t="e">
        <f>IF(#REF!="yes",#REF!,"DELETE")</f>
        <v>#REF!</v>
      </c>
    </row>
    <row r="44" spans="1:1">
      <c r="A44" t="e">
        <f>IF(#REF!="yes",#REF!,"DELETE")</f>
        <v>#REF!</v>
      </c>
    </row>
    <row r="45" spans="1:1">
      <c r="A45" t="e">
        <f>IF(#REF!="yes",#REF!,"DELETE")</f>
        <v>#REF!</v>
      </c>
    </row>
    <row r="46" spans="1:1">
      <c r="A46" t="e">
        <f>IF(#REF!="yes",#REF!,"DELETE")</f>
        <v>#REF!</v>
      </c>
    </row>
    <row r="47" spans="1:1">
      <c r="A47" t="e">
        <f>IF(#REF!="yes",#REF!,"DELETE")</f>
        <v>#REF!</v>
      </c>
    </row>
    <row r="48" spans="1:1">
      <c r="A48" t="e">
        <f>IF(#REF!="yes",#REF!,"DELETE")</f>
        <v>#REF!</v>
      </c>
    </row>
    <row r="49" spans="1:1">
      <c r="A49" t="e">
        <f>IF(#REF!="yes",#REF!,"DELETE")</f>
        <v>#REF!</v>
      </c>
    </row>
    <row r="50" spans="1:1">
      <c r="A50" t="e">
        <f>IF(#REF!="yes",#REF!,"DELETE")</f>
        <v>#REF!</v>
      </c>
    </row>
    <row r="51" spans="1:1">
      <c r="A51" t="e">
        <f>IF(#REF!="yes",#REF!,"DELETE")</f>
        <v>#REF!</v>
      </c>
    </row>
    <row r="52" spans="1:1">
      <c r="A52" t="e">
        <f>IF(#REF!="yes",#REF!,"DELETE")</f>
        <v>#REF!</v>
      </c>
    </row>
    <row r="53" spans="1:1">
      <c r="A53" t="e">
        <f>IF(#REF!="yes",#REF!,"DELETE")</f>
        <v>#REF!</v>
      </c>
    </row>
    <row r="54" spans="1:1">
      <c r="A54" t="e">
        <f>IF(#REF!="yes",#REF!,"DELETE")</f>
        <v>#REF!</v>
      </c>
    </row>
    <row r="55" spans="1:1">
      <c r="A55" t="e">
        <f>IF(#REF!="yes",#REF!,"DELETE")</f>
        <v>#REF!</v>
      </c>
    </row>
    <row r="56" spans="1:1">
      <c r="A56" t="e">
        <f>IF(#REF!="yes",#REF!,"DELETE")</f>
        <v>#REF!</v>
      </c>
    </row>
    <row r="57" spans="1:1">
      <c r="A57" t="e">
        <f>IF(#REF!="yes",#REF!,"DELETE")</f>
        <v>#REF!</v>
      </c>
    </row>
    <row r="58" spans="1:1">
      <c r="A58" t="e">
        <f>IF(#REF!="yes",#REF!,"DELETE")</f>
        <v>#REF!</v>
      </c>
    </row>
    <row r="59" spans="1:1">
      <c r="A59" t="e">
        <f>IF(#REF!="yes",#REF!,"DELETE")</f>
        <v>#REF!</v>
      </c>
    </row>
    <row r="60" spans="1:1">
      <c r="A60" t="e">
        <f>IF(#REF!="yes",#REF!,"DELETE")</f>
        <v>#REF!</v>
      </c>
    </row>
    <row r="61" spans="1:1">
      <c r="A61" t="e">
        <f>IF(#REF!="yes",#REF!,"DELETE")</f>
        <v>#REF!</v>
      </c>
    </row>
    <row r="62" spans="1:1">
      <c r="A62" t="e">
        <f>IF(#REF!="yes",#REF!,"DELETE")</f>
        <v>#REF!</v>
      </c>
    </row>
    <row r="63" spans="1:1">
      <c r="A63" t="e">
        <f>IF(#REF!="yes",#REF!,"DELETE")</f>
        <v>#REF!</v>
      </c>
    </row>
    <row r="64" spans="1:1">
      <c r="A64" t="e">
        <f>IF(#REF!="yes",#REF!,"DELETE")</f>
        <v>#REF!</v>
      </c>
    </row>
    <row r="65" spans="1:1">
      <c r="A65" t="e">
        <f>IF(#REF!="yes",#REF!,"DELETE")</f>
        <v>#REF!</v>
      </c>
    </row>
    <row r="66" spans="1:1">
      <c r="A66" t="e">
        <f>IF(#REF!="yes",#REF!,"DELETE")</f>
        <v>#REF!</v>
      </c>
    </row>
    <row r="67" spans="1:1">
      <c r="A67" t="e">
        <f>IF(#REF!="yes",#REF!,"DELETE")</f>
        <v>#REF!</v>
      </c>
    </row>
    <row r="68" spans="1:1">
      <c r="A68" t="e">
        <f>IF(#REF!="yes",#REF!,"DELETE")</f>
        <v>#REF!</v>
      </c>
    </row>
    <row r="69" spans="1:1">
      <c r="A69" t="e">
        <f>IF(#REF!="yes",#REF!,"DELETE")</f>
        <v>#REF!</v>
      </c>
    </row>
    <row r="70" spans="1:1">
      <c r="A70" t="e">
        <f>IF(#REF!="yes",#REF!,"DELETE")</f>
        <v>#REF!</v>
      </c>
    </row>
    <row r="71" spans="1:1">
      <c r="A71" t="e">
        <f>IF(#REF!="yes",#REF!,"DELETE")</f>
        <v>#REF!</v>
      </c>
    </row>
    <row r="72" spans="1:1">
      <c r="A72" t="e">
        <f>IF(#REF!="yes",#REF!,"DELETE")</f>
        <v>#REF!</v>
      </c>
    </row>
    <row r="73" spans="1:1">
      <c r="A73" t="e">
        <f>IF(#REF!="yes",#REF!,"DELETE")</f>
        <v>#REF!</v>
      </c>
    </row>
    <row r="74" spans="1:1">
      <c r="A74" t="e">
        <f>IF(#REF!="yes",#REF!,"DELETE")</f>
        <v>#REF!</v>
      </c>
    </row>
    <row r="75" spans="1:1">
      <c r="A75" t="e">
        <f>IF(#REF!="yes",#REF!,"DELETE")</f>
        <v>#REF!</v>
      </c>
    </row>
    <row r="76" spans="1:1">
      <c r="A76" t="e">
        <f>IF(#REF!="yes",#REF!,"DELETE")</f>
        <v>#REF!</v>
      </c>
    </row>
    <row r="77" spans="1:1">
      <c r="A77" t="e">
        <f>IF(#REF!="yes",#REF!,"DELETE")</f>
        <v>#REF!</v>
      </c>
    </row>
    <row r="78" spans="1:1">
      <c r="A78" t="e">
        <f>IF(#REF!="yes",#REF!,"DELETE")</f>
        <v>#REF!</v>
      </c>
    </row>
    <row r="79" spans="1:1">
      <c r="A79" t="e">
        <f>IF(#REF!="yes",#REF!,"DELETE")</f>
        <v>#REF!</v>
      </c>
    </row>
    <row r="80" spans="1:1">
      <c r="A80" t="e">
        <f>IF(#REF!="yes",#REF!,"DELETE")</f>
        <v>#REF!</v>
      </c>
    </row>
    <row r="81" spans="1:1">
      <c r="A81" t="e">
        <f>IF(#REF!="yes",#REF!,"DELETE")</f>
        <v>#REF!</v>
      </c>
    </row>
    <row r="82" spans="1:1">
      <c r="A82" t="e">
        <f>IF(#REF!="yes",#REF!,"DELETE")</f>
        <v>#REF!</v>
      </c>
    </row>
    <row r="83" spans="1:1">
      <c r="A83" t="e">
        <f>IF(#REF!="yes",#REF!,"DELETE")</f>
        <v>#REF!</v>
      </c>
    </row>
    <row r="84" spans="1:1">
      <c r="A84" t="e">
        <f>IF(#REF!="yes",#REF!,"DELETE")</f>
        <v>#REF!</v>
      </c>
    </row>
    <row r="85" spans="1:1">
      <c r="A85" t="e">
        <f>IF(#REF!="yes",#REF!,"DELETE")</f>
        <v>#REF!</v>
      </c>
    </row>
    <row r="86" spans="1:1">
      <c r="A86" t="e">
        <f>IF(#REF!="yes",#REF!,"DELETE")</f>
        <v>#REF!</v>
      </c>
    </row>
    <row r="87" spans="1:1">
      <c r="A87" t="e">
        <f>IF(#REF!="yes",#REF!,"DELETE")</f>
        <v>#REF!</v>
      </c>
    </row>
    <row r="88" spans="1:1">
      <c r="A88" t="e">
        <f>IF(#REF!="yes",#REF!,"DELETE")</f>
        <v>#REF!</v>
      </c>
    </row>
    <row r="89" spans="1:1">
      <c r="A89" t="e">
        <f>IF(#REF!="yes",#REF!,"DELETE")</f>
        <v>#REF!</v>
      </c>
    </row>
    <row r="90" spans="1:1">
      <c r="A90" t="e">
        <f>IF(#REF!="yes",#REF!,"DELETE")</f>
        <v>#REF!</v>
      </c>
    </row>
    <row r="91" spans="1:1">
      <c r="A91" t="e">
        <f>IF(#REF!="yes",#REF!,"DELETE")</f>
        <v>#REF!</v>
      </c>
    </row>
    <row r="92" spans="1:1">
      <c r="A92" t="e">
        <f>IF(#REF!="yes",#REF!,"DELETE")</f>
        <v>#REF!</v>
      </c>
    </row>
    <row r="93" spans="1:1">
      <c r="A93" t="e">
        <f>IF(#REF!="yes",#REF!,"DELETE")</f>
        <v>#REF!</v>
      </c>
    </row>
    <row r="94" spans="1:1">
      <c r="A94" t="e">
        <f>IF(#REF!="yes",#REF!,"DELETE")</f>
        <v>#REF!</v>
      </c>
    </row>
    <row r="95" spans="1:1">
      <c r="A95" t="e">
        <f>IF(#REF!="yes",#REF!,"DELETE")</f>
        <v>#REF!</v>
      </c>
    </row>
    <row r="96" spans="1:1">
      <c r="A96" t="e">
        <f>IF(#REF!="yes",#REF!,"DELETE")</f>
        <v>#REF!</v>
      </c>
    </row>
    <row r="97" spans="1:1">
      <c r="A97" t="e">
        <f>IF(#REF!="yes",#REF!,"DELETE")</f>
        <v>#REF!</v>
      </c>
    </row>
    <row r="98" spans="1:1">
      <c r="A98" t="e">
        <f>IF(#REF!="yes",#REF!,"DELETE")</f>
        <v>#REF!</v>
      </c>
    </row>
    <row r="99" spans="1:1">
      <c r="A99" t="e">
        <f>IF(#REF!="yes",#REF!,"DELETE")</f>
        <v>#REF!</v>
      </c>
    </row>
    <row r="100" spans="1:1">
      <c r="A100" t="e">
        <f>IF(#REF!="yes",#REF!,"DELETE")</f>
        <v>#REF!</v>
      </c>
    </row>
    <row r="101" spans="1:1">
      <c r="A101" t="e">
        <f>IF(#REF!="yes",#REF!,"DELETE")</f>
        <v>#REF!</v>
      </c>
    </row>
    <row r="102" spans="1:1">
      <c r="A102" t="e">
        <f>IF(#REF!="yes",#REF!,"DELETE")</f>
        <v>#REF!</v>
      </c>
    </row>
    <row r="103" spans="1:1">
      <c r="A103" t="e">
        <f>IF(#REF!="yes",#REF!,"DELETE")</f>
        <v>#REF!</v>
      </c>
    </row>
    <row r="104" spans="1:1">
      <c r="A104" t="e">
        <f>IF(#REF!="yes",#REF!,"DELETE")</f>
        <v>#REF!</v>
      </c>
    </row>
    <row r="105" spans="1:1">
      <c r="A105" t="e">
        <f>IF(#REF!="yes",#REF!,"DELETE")</f>
        <v>#REF!</v>
      </c>
    </row>
    <row r="106" spans="1:1">
      <c r="A106" t="e">
        <f>IF(#REF!="yes",#REF!,"DELETE")</f>
        <v>#REF!</v>
      </c>
    </row>
    <row r="107" spans="1:1">
      <c r="A107" t="e">
        <f>IF(#REF!="yes",#REF!,"DELETE")</f>
        <v>#REF!</v>
      </c>
    </row>
    <row r="108" spans="1:1">
      <c r="A108" t="e">
        <f>IF(#REF!="yes",#REF!,"DELETE")</f>
        <v>#REF!</v>
      </c>
    </row>
    <row r="109" spans="1:1">
      <c r="A109" t="e">
        <f>IF(#REF!="yes",#REF!,"DELETE")</f>
        <v>#REF!</v>
      </c>
    </row>
    <row r="110" spans="1:1">
      <c r="A110" t="e">
        <f>IF(#REF!="yes",#REF!,"DELETE")</f>
        <v>#REF!</v>
      </c>
    </row>
    <row r="111" spans="1:1">
      <c r="A111" t="e">
        <f>IF(#REF!="yes",#REF!,"DELETE")</f>
        <v>#REF!</v>
      </c>
    </row>
    <row r="112" spans="1:1">
      <c r="A112" t="e">
        <f>IF(#REF!="yes",#REF!,"DELETE")</f>
        <v>#REF!</v>
      </c>
    </row>
    <row r="113" spans="1:1">
      <c r="A113" t="e">
        <f>IF(#REF!="yes",#REF!,"DELETE")</f>
        <v>#REF!</v>
      </c>
    </row>
    <row r="114" spans="1:1">
      <c r="A114" t="e">
        <f>IF(#REF!="yes",#REF!,"DELETE")</f>
        <v>#REF!</v>
      </c>
    </row>
    <row r="115" spans="1:1">
      <c r="A115" t="e">
        <f>IF(#REF!="yes",#REF!,"DELETE")</f>
        <v>#REF!</v>
      </c>
    </row>
    <row r="116" spans="1:1">
      <c r="A116" t="e">
        <f>IF(#REF!="yes",#REF!,"DELETE")</f>
        <v>#REF!</v>
      </c>
    </row>
    <row r="117" spans="1:1">
      <c r="A117" t="e">
        <f>IF(#REF!="yes",#REF!,"DELETE")</f>
        <v>#REF!</v>
      </c>
    </row>
    <row r="118" spans="1:1">
      <c r="A118" t="e">
        <f>IF(#REF!="yes",#REF!,"DELETE")</f>
        <v>#REF!</v>
      </c>
    </row>
    <row r="119" spans="1:1">
      <c r="A119" t="e">
        <f>IF(#REF!="yes",#REF!,"DELETE")</f>
        <v>#REF!</v>
      </c>
    </row>
    <row r="120" spans="1:1">
      <c r="A120" t="e">
        <f>IF(#REF!="yes",#REF!,"DELETE")</f>
        <v>#REF!</v>
      </c>
    </row>
    <row r="121" spans="1:1">
      <c r="A121" t="e">
        <f>IF(#REF!="yes",#REF!,"DELETE")</f>
        <v>#REF!</v>
      </c>
    </row>
    <row r="122" spans="1:1">
      <c r="A122" t="e">
        <f>IF(#REF!="yes",#REF!,"DELETE")</f>
        <v>#REF!</v>
      </c>
    </row>
    <row r="123" spans="1:1">
      <c r="A123" t="e">
        <f>IF(#REF!="yes",#REF!,"DELETE")</f>
        <v>#REF!</v>
      </c>
    </row>
    <row r="124" spans="1:1">
      <c r="A124" t="e">
        <f>IF(#REF!="yes",#REF!,"DELETE")</f>
        <v>#REF!</v>
      </c>
    </row>
    <row r="125" spans="1:1">
      <c r="A125" t="e">
        <f>IF(#REF!="yes",#REF!,"DELETE")</f>
        <v>#REF!</v>
      </c>
    </row>
    <row r="126" spans="1:1">
      <c r="A126" t="e">
        <f>IF(#REF!="yes",#REF!,"DELETE")</f>
        <v>#REF!</v>
      </c>
    </row>
    <row r="127" spans="1:1">
      <c r="A127" t="e">
        <f>IF(#REF!="yes",#REF!,"DELETE")</f>
        <v>#REF!</v>
      </c>
    </row>
    <row r="128" spans="1:1">
      <c r="A128" t="e">
        <f>IF(#REF!="yes",#REF!,"DELETE")</f>
        <v>#REF!</v>
      </c>
    </row>
    <row r="129" spans="1:1">
      <c r="A129" t="e">
        <f>IF(#REF!="yes",#REF!,"DELETE")</f>
        <v>#REF!</v>
      </c>
    </row>
    <row r="130" spans="1:1">
      <c r="A130" t="e">
        <f>IF(#REF!="yes",#REF!,"DELETE")</f>
        <v>#REF!</v>
      </c>
    </row>
    <row r="131" spans="1:1">
      <c r="A131" t="e">
        <f>IF(#REF!="yes",#REF!,"DELETE")</f>
        <v>#REF!</v>
      </c>
    </row>
    <row r="132" spans="1:1">
      <c r="A132" t="e">
        <f>IF(#REF!="yes",#REF!,"DELETE")</f>
        <v>#REF!</v>
      </c>
    </row>
    <row r="133" spans="1:1">
      <c r="A133" t="e">
        <f>IF(#REF!="yes",#REF!,"DELETE")</f>
        <v>#REF!</v>
      </c>
    </row>
    <row r="134" spans="1:1">
      <c r="A134" t="e">
        <f>IF(#REF!="yes",#REF!,"DELETE")</f>
        <v>#REF!</v>
      </c>
    </row>
    <row r="135" spans="1:1">
      <c r="A135" t="e">
        <f>IF(#REF!="yes",#REF!,"DELETE")</f>
        <v>#REF!</v>
      </c>
    </row>
    <row r="136" spans="1:1">
      <c r="A136" t="e">
        <f>IF(#REF!="yes",#REF!,"DELETE")</f>
        <v>#REF!</v>
      </c>
    </row>
    <row r="137" spans="1:1">
      <c r="A137" t="e">
        <f>IF(#REF!="yes",#REF!,"DELETE")</f>
        <v>#REF!</v>
      </c>
    </row>
    <row r="138" spans="1:1">
      <c r="A138" t="e">
        <f>IF(#REF!="yes",#REF!,"DELETE")</f>
        <v>#REF!</v>
      </c>
    </row>
    <row r="139" spans="1:1">
      <c r="A139" t="e">
        <f>IF(#REF!="yes",#REF!,"DELETE")</f>
        <v>#REF!</v>
      </c>
    </row>
    <row r="140" spans="1:1">
      <c r="A140" t="e">
        <f>IF(#REF!="yes",#REF!,"DELETE")</f>
        <v>#REF!</v>
      </c>
    </row>
    <row r="141" spans="1:1">
      <c r="A141" t="e">
        <f>IF(#REF!="yes",#REF!,"DELETE")</f>
        <v>#REF!</v>
      </c>
    </row>
    <row r="142" spans="1:1">
      <c r="A142" t="e">
        <f>IF(#REF!="yes",#REF!,"DELETE")</f>
        <v>#REF!</v>
      </c>
    </row>
    <row r="143" spans="1:1">
      <c r="A143" t="e">
        <f>IF(#REF!="yes",#REF!,"DELETE")</f>
        <v>#REF!</v>
      </c>
    </row>
    <row r="144" spans="1:1">
      <c r="A144" t="e">
        <f>IF(#REF!="yes",#REF!,"DELETE")</f>
        <v>#REF!</v>
      </c>
    </row>
    <row r="145" spans="1:1">
      <c r="A145" t="e">
        <f>IF(#REF!="yes",#REF!,"DELETE")</f>
        <v>#REF!</v>
      </c>
    </row>
    <row r="146" spans="1:1">
      <c r="A146" t="e">
        <f>IF(#REF!="yes",#REF!,"DELETE")</f>
        <v>#REF!</v>
      </c>
    </row>
    <row r="147" spans="1:1">
      <c r="A147" t="e">
        <f>IF(#REF!="yes",#REF!,"DELETE")</f>
        <v>#REF!</v>
      </c>
    </row>
    <row r="148" spans="1:1">
      <c r="A148" t="e">
        <f>IF(#REF!="yes",#REF!,"DELETE")</f>
        <v>#REF!</v>
      </c>
    </row>
    <row r="149" spans="1:1">
      <c r="A149" t="e">
        <f>IF(#REF!="yes",#REF!,"DELETE")</f>
        <v>#REF!</v>
      </c>
    </row>
    <row r="150" spans="1:1">
      <c r="A150" t="e">
        <f>IF(#REF!="yes",#REF!,"DELETE")</f>
        <v>#REF!</v>
      </c>
    </row>
    <row r="151" spans="1:1">
      <c r="A151" t="e">
        <f>IF(#REF!="yes",#REF!,"DELETE")</f>
        <v>#REF!</v>
      </c>
    </row>
    <row r="152" spans="1:1">
      <c r="A152" t="e">
        <f>IF(#REF!="yes",#REF!,"DELETE")</f>
        <v>#REF!</v>
      </c>
    </row>
    <row r="153" spans="1:1">
      <c r="A153" t="e">
        <f>IF(#REF!="yes",#REF!,"DELETE")</f>
        <v>#REF!</v>
      </c>
    </row>
    <row r="154" spans="1:1">
      <c r="A154" t="e">
        <f>IF(#REF!="yes",#REF!,"DELETE")</f>
        <v>#REF!</v>
      </c>
    </row>
    <row r="155" spans="1:1">
      <c r="A155" t="e">
        <f>IF(#REF!="yes",#REF!,"DELETE")</f>
        <v>#REF!</v>
      </c>
    </row>
    <row r="156" spans="1:1">
      <c r="A156" t="e">
        <f>IF(#REF!="yes",#REF!,"DELETE")</f>
        <v>#REF!</v>
      </c>
    </row>
    <row r="157" spans="1:1">
      <c r="A157" t="e">
        <f>IF(#REF!="yes",#REF!,"DELETE")</f>
        <v>#REF!</v>
      </c>
    </row>
    <row r="158" spans="1:1">
      <c r="A158" t="e">
        <f>IF(#REF!="yes",#REF!,"DELETE")</f>
        <v>#REF!</v>
      </c>
    </row>
    <row r="159" spans="1:1">
      <c r="A159" t="e">
        <f>IF(#REF!="yes",#REF!,"DELETE")</f>
        <v>#REF!</v>
      </c>
    </row>
    <row r="160" spans="1:1">
      <c r="A160" t="e">
        <f>IF(#REF!="yes",#REF!,"DELETE")</f>
        <v>#REF!</v>
      </c>
    </row>
    <row r="161" spans="1:1">
      <c r="A161" t="e">
        <f>IF(#REF!="yes",#REF!,"DELETE")</f>
        <v>#REF!</v>
      </c>
    </row>
    <row r="162" spans="1:1">
      <c r="A162" t="e">
        <f>IF(#REF!="yes",#REF!,"DELETE")</f>
        <v>#REF!</v>
      </c>
    </row>
    <row r="163" spans="1:1">
      <c r="A163" t="e">
        <f>IF(#REF!="yes",#REF!,"DELETE")</f>
        <v>#REF!</v>
      </c>
    </row>
    <row r="164" spans="1:1">
      <c r="A164" t="e">
        <f>IF(#REF!="yes",#REF!,"DELETE")</f>
        <v>#REF!</v>
      </c>
    </row>
    <row r="165" spans="1:1">
      <c r="A165" t="e">
        <f>IF(#REF!="yes",#REF!,"DELETE")</f>
        <v>#REF!</v>
      </c>
    </row>
    <row r="166" spans="1:1">
      <c r="A166" t="e">
        <f>IF(#REF!="yes",#REF!,"DELETE")</f>
        <v>#REF!</v>
      </c>
    </row>
    <row r="167" spans="1:1">
      <c r="A167" t="e">
        <f>IF(#REF!="yes",#REF!,"DELETE")</f>
        <v>#REF!</v>
      </c>
    </row>
    <row r="168" spans="1:1">
      <c r="A168" t="e">
        <f>IF(#REF!="yes",#REF!,"DELETE")</f>
        <v>#REF!</v>
      </c>
    </row>
    <row r="169" spans="1:1">
      <c r="A169" t="e">
        <f>IF(#REF!="yes",#REF!,"DELETE")</f>
        <v>#REF!</v>
      </c>
    </row>
    <row r="170" spans="1:1">
      <c r="A170" t="e">
        <f>IF(#REF!="yes",#REF!,"DELETE")</f>
        <v>#REF!</v>
      </c>
    </row>
    <row r="171" spans="1:1">
      <c r="A171" t="e">
        <f>IF(#REF!="yes",#REF!,"DELETE")</f>
        <v>#REF!</v>
      </c>
    </row>
    <row r="172" spans="1:1">
      <c r="A172" t="e">
        <f>IF(#REF!="yes",#REF!,"DELETE")</f>
        <v>#REF!</v>
      </c>
    </row>
    <row r="173" spans="1:1">
      <c r="A173" t="e">
        <f>IF(#REF!="yes",#REF!,"DELETE")</f>
        <v>#REF!</v>
      </c>
    </row>
    <row r="174" spans="1:1">
      <c r="A174" t="e">
        <f>IF(#REF!="yes",#REF!,"DELETE")</f>
        <v>#REF!</v>
      </c>
    </row>
    <row r="175" spans="1:1">
      <c r="A175" t="e">
        <f>IF(#REF!="yes",#REF!,"DELETE")</f>
        <v>#REF!</v>
      </c>
    </row>
    <row r="176" spans="1:1">
      <c r="A176" t="e">
        <f>IF(#REF!="yes",#REF!,"DELETE")</f>
        <v>#REF!</v>
      </c>
    </row>
    <row r="177" spans="1:1">
      <c r="A177" t="e">
        <f>IF(#REF!="yes",#REF!,"DELETE")</f>
        <v>#REF!</v>
      </c>
    </row>
    <row r="178" spans="1:1">
      <c r="A178" t="e">
        <f>IF(#REF!="yes",#REF!,"DELETE")</f>
        <v>#REF!</v>
      </c>
    </row>
    <row r="179" spans="1:1">
      <c r="A179" t="e">
        <f>IF(#REF!="yes",#REF!,"DELETE")</f>
        <v>#REF!</v>
      </c>
    </row>
    <row r="180" spans="1:1">
      <c r="A180" t="e">
        <f>IF(#REF!="yes",#REF!,"DELETE")</f>
        <v>#REF!</v>
      </c>
    </row>
    <row r="181" spans="1:1">
      <c r="A181" t="e">
        <f>IF(#REF!="yes",#REF!,"DELETE")</f>
        <v>#REF!</v>
      </c>
    </row>
    <row r="182" spans="1:1">
      <c r="A182" t="e">
        <f>IF(#REF!="yes",#REF!,"DELETE")</f>
        <v>#REF!</v>
      </c>
    </row>
    <row r="183" spans="1:1">
      <c r="A183" t="e">
        <f>IF(#REF!="yes",#REF!,"DELETE")</f>
        <v>#REF!</v>
      </c>
    </row>
    <row r="184" spans="1:1">
      <c r="A184" t="e">
        <f>IF(#REF!="yes",#REF!,"DELETE")</f>
        <v>#REF!</v>
      </c>
    </row>
    <row r="185" spans="1:1">
      <c r="A185" t="e">
        <f>IF(#REF!="yes",#REF!,"DELETE")</f>
        <v>#REF!</v>
      </c>
    </row>
    <row r="186" spans="1:1">
      <c r="A186" t="e">
        <f>IF(#REF!="yes",#REF!,"DELETE")</f>
        <v>#REF!</v>
      </c>
    </row>
    <row r="187" spans="1:1">
      <c r="A187" t="e">
        <f>IF(#REF!="yes",#REF!,"DELETE")</f>
        <v>#REF!</v>
      </c>
    </row>
    <row r="188" spans="1:1">
      <c r="A188" t="e">
        <f>IF(#REF!="yes",#REF!,"DELETE")</f>
        <v>#REF!</v>
      </c>
    </row>
    <row r="189" spans="1:1">
      <c r="A189" t="e">
        <f>IF(#REF!="yes",#REF!,"DELETE")</f>
        <v>#REF!</v>
      </c>
    </row>
    <row r="190" spans="1:1">
      <c r="A190" t="e">
        <f>IF(#REF!="yes",#REF!,"DELETE")</f>
        <v>#REF!</v>
      </c>
    </row>
    <row r="191" spans="1:1">
      <c r="A191" t="e">
        <f>IF(#REF!="yes",#REF!,"DELETE")</f>
        <v>#REF!</v>
      </c>
    </row>
    <row r="192" spans="1:1">
      <c r="A192" t="e">
        <f>IF(#REF!="yes",#REF!,"DELETE")</f>
        <v>#REF!</v>
      </c>
    </row>
    <row r="193" spans="1:1">
      <c r="A193" t="e">
        <f>IF(#REF!="yes",#REF!,"DELETE")</f>
        <v>#REF!</v>
      </c>
    </row>
    <row r="194" spans="1:1">
      <c r="A194" t="e">
        <f>IF(#REF!="yes",#REF!,"DELETE")</f>
        <v>#REF!</v>
      </c>
    </row>
    <row r="195" spans="1:1">
      <c r="A195" t="e">
        <f>IF(#REF!="yes",#REF!,"DELETE")</f>
        <v>#REF!</v>
      </c>
    </row>
    <row r="196" spans="1:1">
      <c r="A196" t="e">
        <f>IF(#REF!="yes",#REF!,"DELETE")</f>
        <v>#REF!</v>
      </c>
    </row>
    <row r="197" spans="1:1">
      <c r="A197" t="e">
        <f>IF(#REF!="yes",#REF!,"DELETE")</f>
        <v>#REF!</v>
      </c>
    </row>
    <row r="198" spans="1:1">
      <c r="A198" t="e">
        <f>IF(#REF!="yes",#REF!,"DELETE")</f>
        <v>#REF!</v>
      </c>
    </row>
    <row r="199" spans="1:1">
      <c r="A199" t="e">
        <f>IF(#REF!="yes",#REF!,"DELETE")</f>
        <v>#REF!</v>
      </c>
    </row>
    <row r="200" spans="1:1">
      <c r="A200" t="e">
        <f>IF(#REF!="yes",#REF!,"DELETE")</f>
        <v>#REF!</v>
      </c>
    </row>
    <row r="201" spans="1:1">
      <c r="A201" t="e">
        <f>IF(#REF!="yes",#REF!,"DELETE")</f>
        <v>#REF!</v>
      </c>
    </row>
    <row r="202" spans="1:1">
      <c r="A202" t="e">
        <f>IF(#REF!="yes",#REF!,"DELETE")</f>
        <v>#REF!</v>
      </c>
    </row>
    <row r="203" spans="1:1">
      <c r="A203" t="e">
        <f>IF(#REF!="yes",#REF!,"DELETE")</f>
        <v>#REF!</v>
      </c>
    </row>
    <row r="204" spans="1:1">
      <c r="A204" t="e">
        <f>IF(#REF!="yes",#REF!,"DELETE")</f>
        <v>#REF!</v>
      </c>
    </row>
    <row r="205" spans="1:1">
      <c r="A205" t="e">
        <f>IF(#REF!="yes",#REF!,"DELETE")</f>
        <v>#REF!</v>
      </c>
    </row>
    <row r="206" spans="1:1">
      <c r="A206" t="e">
        <f>IF(#REF!="yes",#REF!,"DELETE")</f>
        <v>#REF!</v>
      </c>
    </row>
    <row r="207" spans="1:1">
      <c r="A207" t="e">
        <f>IF(#REF!="yes",#REF!,"DELETE")</f>
        <v>#REF!</v>
      </c>
    </row>
    <row r="208" spans="1:1">
      <c r="A208" t="e">
        <f>IF(#REF!="yes",#REF!,"DELETE")</f>
        <v>#REF!</v>
      </c>
    </row>
    <row r="209" spans="1:1">
      <c r="A209" t="e">
        <f>IF(#REF!="yes",#REF!,"DELETE")</f>
        <v>#REF!</v>
      </c>
    </row>
    <row r="210" spans="1:1">
      <c r="A210" t="e">
        <f>IF(#REF!="yes",#REF!,"DELETE")</f>
        <v>#REF!</v>
      </c>
    </row>
    <row r="211" spans="1:1">
      <c r="A211" t="e">
        <f>IF(#REF!="yes",#REF!,"DELETE")</f>
        <v>#REF!</v>
      </c>
    </row>
    <row r="212" spans="1:1">
      <c r="A212" t="e">
        <f>IF(#REF!="yes",#REF!,"DELETE")</f>
        <v>#REF!</v>
      </c>
    </row>
    <row r="213" spans="1:1">
      <c r="A213" t="e">
        <f>IF(#REF!="yes",#REF!,"DELETE")</f>
        <v>#REF!</v>
      </c>
    </row>
    <row r="214" spans="1:1">
      <c r="A214" t="e">
        <f>IF(#REF!="yes",#REF!,"DELETE")</f>
        <v>#REF!</v>
      </c>
    </row>
    <row r="215" spans="1:1">
      <c r="A215" t="e">
        <f>IF(#REF!="yes",#REF!,"DELETE")</f>
        <v>#REF!</v>
      </c>
    </row>
    <row r="216" spans="1:1">
      <c r="A216" t="e">
        <f>IF(#REF!="yes",#REF!,"DELETE")</f>
        <v>#REF!</v>
      </c>
    </row>
    <row r="217" spans="1:1">
      <c r="A217" t="e">
        <f>IF(#REF!="yes",#REF!,"DELETE")</f>
        <v>#REF!</v>
      </c>
    </row>
    <row r="218" spans="1:1">
      <c r="A218" t="e">
        <f>IF(#REF!="yes",#REF!,"DELETE")</f>
        <v>#REF!</v>
      </c>
    </row>
    <row r="219" spans="1:1">
      <c r="A219" t="e">
        <f>IF(#REF!="yes",#REF!,"DELETE")</f>
        <v>#REF!</v>
      </c>
    </row>
    <row r="220" spans="1:1">
      <c r="A220" t="e">
        <f>IF(#REF!="yes",#REF!,"DELETE")</f>
        <v>#REF!</v>
      </c>
    </row>
    <row r="221" spans="1:1">
      <c r="A221" t="e">
        <f>IF(#REF!="yes",#REF!,"DELETE")</f>
        <v>#REF!</v>
      </c>
    </row>
    <row r="222" spans="1:1">
      <c r="A222" t="e">
        <f>IF(#REF!="yes",#REF!,"DELETE")</f>
        <v>#REF!</v>
      </c>
    </row>
    <row r="223" spans="1:1">
      <c r="A223" t="e">
        <f>IF(#REF!="yes",#REF!,"DELETE")</f>
        <v>#REF!</v>
      </c>
    </row>
    <row r="224" spans="1:1">
      <c r="A224" t="e">
        <f>IF(#REF!="yes",#REF!,"DELETE")</f>
        <v>#REF!</v>
      </c>
    </row>
    <row r="225" spans="1:1">
      <c r="A225" t="e">
        <f>IF(#REF!="yes",#REF!,"DELETE")</f>
        <v>#REF!</v>
      </c>
    </row>
    <row r="226" spans="1:1">
      <c r="A226" t="e">
        <f>IF(#REF!="yes",#REF!,"DELETE")</f>
        <v>#REF!</v>
      </c>
    </row>
    <row r="227" spans="1:1">
      <c r="A227" t="e">
        <f>IF(#REF!="yes",#REF!,"DELETE")</f>
        <v>#REF!</v>
      </c>
    </row>
    <row r="228" spans="1:1">
      <c r="A228" t="e">
        <f>IF(#REF!="yes",#REF!,"DELETE")</f>
        <v>#REF!</v>
      </c>
    </row>
    <row r="229" spans="1:1">
      <c r="A229" t="e">
        <f>IF(#REF!="yes",#REF!,"DELETE")</f>
        <v>#REF!</v>
      </c>
    </row>
    <row r="230" spans="1:1">
      <c r="A230" t="e">
        <f>IF(#REF!="yes",#REF!,"DELETE")</f>
        <v>#REF!</v>
      </c>
    </row>
    <row r="231" spans="1:1">
      <c r="A231" t="e">
        <f>IF(#REF!="yes",#REF!,"DELETE")</f>
        <v>#REF!</v>
      </c>
    </row>
    <row r="232" spans="1:1">
      <c r="A232" t="e">
        <f>IF(#REF!="yes",#REF!,"DELETE")</f>
        <v>#REF!</v>
      </c>
    </row>
    <row r="233" spans="1:1">
      <c r="A233" t="e">
        <f>IF(#REF!="yes",#REF!,"DELETE")</f>
        <v>#REF!</v>
      </c>
    </row>
    <row r="234" spans="1:1">
      <c r="A234" t="e">
        <f>IF(#REF!="yes",#REF!,"DELETE")</f>
        <v>#REF!</v>
      </c>
    </row>
    <row r="235" spans="1:1">
      <c r="A235" t="e">
        <f>IF(#REF!="yes",#REF!,"DELETE")</f>
        <v>#REF!</v>
      </c>
    </row>
    <row r="236" spans="1:1">
      <c r="A236" t="e">
        <f>IF(#REF!="yes",#REF!,"DELETE")</f>
        <v>#REF!</v>
      </c>
    </row>
    <row r="237" spans="1:1">
      <c r="A237" t="e">
        <f>IF(#REF!="yes",#REF!,"DELETE")</f>
        <v>#REF!</v>
      </c>
    </row>
    <row r="238" spans="1:1">
      <c r="A238" t="e">
        <f>IF(#REF!="yes",#REF!,"DELETE")</f>
        <v>#REF!</v>
      </c>
    </row>
    <row r="239" spans="1:1">
      <c r="A239" t="e">
        <f>IF(#REF!="yes",#REF!,"DELETE")</f>
        <v>#REF!</v>
      </c>
    </row>
    <row r="240" spans="1:1">
      <c r="A240" t="e">
        <f>IF(#REF!="yes",#REF!,"DELETE")</f>
        <v>#REF!</v>
      </c>
    </row>
    <row r="241" spans="1:1">
      <c r="A241" t="e">
        <f>IF(#REF!="yes",#REF!,"DELETE")</f>
        <v>#REF!</v>
      </c>
    </row>
    <row r="242" spans="1:1">
      <c r="A242" t="e">
        <f>IF(#REF!="yes",#REF!,"DELETE")</f>
        <v>#REF!</v>
      </c>
    </row>
    <row r="243" spans="1:1">
      <c r="A243" t="e">
        <f>IF(#REF!="yes",#REF!,"DELETE")</f>
        <v>#REF!</v>
      </c>
    </row>
    <row r="244" spans="1:1">
      <c r="A244" t="e">
        <f>IF(#REF!="yes",#REF!,"DELETE")</f>
        <v>#REF!</v>
      </c>
    </row>
    <row r="245" spans="1:1">
      <c r="A245" t="e">
        <f>IF(#REF!="yes",#REF!,"DELETE")</f>
        <v>#REF!</v>
      </c>
    </row>
    <row r="246" spans="1:1">
      <c r="A246" t="e">
        <f>IF(#REF!="yes",#REF!,"DELETE")</f>
        <v>#REF!</v>
      </c>
    </row>
    <row r="247" spans="1:1">
      <c r="A247" t="e">
        <f>IF(#REF!="yes",#REF!,"DELETE")</f>
        <v>#REF!</v>
      </c>
    </row>
    <row r="248" spans="1:1">
      <c r="A248" t="e">
        <f>IF(#REF!="yes",#REF!,"DELETE")</f>
        <v>#REF!</v>
      </c>
    </row>
    <row r="249" spans="1:1">
      <c r="A249" t="e">
        <f>IF(#REF!="yes",#REF!,"DELETE")</f>
        <v>#REF!</v>
      </c>
    </row>
  </sheetData>
  <sortState ref="A12:A276">
    <sortCondition ref="A12:A276"/>
  </sortState>
  <pageMargins left="0.7" right="0.7" top="0.75" bottom="0.75" header="0.3" footer="0.3"/>
  <pageSetup orientation="portrait" r:id="rId1"/>
  <headerFooter>
    <oddHeader>&amp;C&amp;"-,Bold"DRAFT - Do not quote or cite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U22"/>
  <sheetViews>
    <sheetView zoomScaleNormal="100" workbookViewId="0">
      <selection activeCell="H22" sqref="H22"/>
    </sheetView>
  </sheetViews>
  <sheetFormatPr defaultRowHeight="15"/>
  <cols>
    <col min="1" max="1" width="12.28515625" bestFit="1" customWidth="1"/>
    <col min="2" max="2" width="12.28515625" customWidth="1"/>
    <col min="4" max="4" width="14" bestFit="1" customWidth="1"/>
    <col min="5" max="5" width="9.140625" customWidth="1"/>
    <col min="6" max="6" width="9.7109375" style="1" customWidth="1"/>
    <col min="7" max="7" width="9.140625" customWidth="1"/>
    <col min="8" max="8" width="9.140625" style="1" customWidth="1"/>
    <col min="9" max="9" width="24.28515625" customWidth="1"/>
    <col min="12" max="12" width="20.85546875" customWidth="1"/>
    <col min="13" max="14" width="9" customWidth="1"/>
  </cols>
  <sheetData>
    <row r="1" spans="1:21" s="1" customFormat="1">
      <c r="A1" s="1" t="s">
        <v>29</v>
      </c>
      <c r="B1" s="3" t="s">
        <v>39</v>
      </c>
      <c r="C1" s="1" t="s">
        <v>2</v>
      </c>
      <c r="D1" s="1" t="s">
        <v>40</v>
      </c>
      <c r="E1" s="1" t="s">
        <v>16</v>
      </c>
      <c r="G1" s="1" t="s">
        <v>17</v>
      </c>
      <c r="I1" s="1" t="s">
        <v>15</v>
      </c>
      <c r="L1" t="s">
        <v>11</v>
      </c>
      <c r="M1"/>
      <c r="N1"/>
      <c r="O1">
        <f>COUNT(B3:B8)</f>
        <v>6</v>
      </c>
      <c r="Q1" s="2" t="s">
        <v>56</v>
      </c>
    </row>
    <row r="2" spans="1:21" s="1" customFormat="1" ht="45">
      <c r="B2" s="3"/>
      <c r="L2"/>
      <c r="M2"/>
      <c r="N2"/>
      <c r="O2"/>
      <c r="Q2" s="2" t="s">
        <v>57</v>
      </c>
      <c r="R2" s="29" t="s">
        <v>58</v>
      </c>
      <c r="S2" s="1" t="s">
        <v>15</v>
      </c>
      <c r="T2" s="1" t="s">
        <v>59</v>
      </c>
      <c r="U2" s="1" t="s">
        <v>15</v>
      </c>
    </row>
    <row r="3" spans="1:21">
      <c r="A3" s="11" t="s">
        <v>31</v>
      </c>
      <c r="B3" s="11">
        <v>1.0999999999999999E-2</v>
      </c>
      <c r="C3" s="11">
        <v>51</v>
      </c>
      <c r="D3" s="16">
        <f t="shared" ref="D3:D8" si="0">LN(B3)</f>
        <v>-4.5098600061837661</v>
      </c>
      <c r="E3" s="16">
        <f>IF($O$1&lt;8,(D4-D3)/$O$4,IF(AND($O$1&gt;7,$O$1&lt;11),(D4-D3)/$O$5,IF(AND($O$1&gt;10,$O$1&lt;14),(D5-D3)/$O$5,IF($O$1&gt;14,(D5-D3)/$O$6,0))))</f>
        <v>0.25013735081552241</v>
      </c>
      <c r="F3" s="1" t="str">
        <f>IF(E3&lt;$O$3,"no outlier","OUTLIER")</f>
        <v>no outlier</v>
      </c>
      <c r="G3" s="1"/>
      <c r="I3" s="1" t="str">
        <f t="shared" ref="I3:I8" si="1">IF(OR(F3="OUTLIER",H3="OUTLIER"),"YES","no")</f>
        <v>no</v>
      </c>
      <c r="J3" s="1"/>
      <c r="L3" t="s">
        <v>12</v>
      </c>
      <c r="O3" s="4">
        <f>VLOOKUP(O1,'Dixon Q Values'!A1:B24,2,FALSE)</f>
        <v>0.56245999999999996</v>
      </c>
      <c r="Q3" s="28">
        <f t="shared" ref="Q3:Q8" si="2">ABS($B3-$B$9)/$B$10</f>
        <v>0.48783138732941406</v>
      </c>
      <c r="R3">
        <v>1.8871</v>
      </c>
      <c r="S3" t="str">
        <f t="shared" ref="S3:S8" si="3">IF(Q3&gt;R$3,"Yes","No")</f>
        <v>No</v>
      </c>
      <c r="T3">
        <f t="shared" ref="T3:T8" si="4">ABS($D3-$D$9)/$D$10</f>
        <v>1.4316015633266854</v>
      </c>
      <c r="U3" t="str">
        <f t="shared" ref="U3:U8" si="5">IF(T3&gt;R$3,"Yes","No")</f>
        <v>No</v>
      </c>
    </row>
    <row r="4" spans="1:21" ht="15" customHeight="1">
      <c r="A4" s="11" t="s">
        <v>35</v>
      </c>
      <c r="B4" s="11">
        <v>6.8000000000000005E-2</v>
      </c>
      <c r="C4" s="11">
        <v>80</v>
      </c>
      <c r="D4" s="16">
        <f t="shared" si="0"/>
        <v>-2.6882475738060303</v>
      </c>
      <c r="G4" s="1"/>
      <c r="I4" s="1" t="str">
        <f t="shared" si="1"/>
        <v>no</v>
      </c>
      <c r="J4" s="1"/>
      <c r="L4" t="s">
        <v>41</v>
      </c>
      <c r="M4" s="4">
        <f>B8-B3</f>
        <v>15.989000000000001</v>
      </c>
      <c r="O4" s="4">
        <f>D8-D3</f>
        <v>7.2824487284235477</v>
      </c>
      <c r="Q4" s="28">
        <f t="shared" si="2"/>
        <v>0.47812584140348857</v>
      </c>
      <c r="S4" t="str">
        <f t="shared" si="3"/>
        <v>No</v>
      </c>
      <c r="T4">
        <f t="shared" si="4"/>
        <v>0.62015987737475409</v>
      </c>
      <c r="U4" t="str">
        <f t="shared" si="5"/>
        <v>No</v>
      </c>
    </row>
    <row r="5" spans="1:21">
      <c r="A5" s="11" t="s">
        <v>33</v>
      </c>
      <c r="B5" s="14">
        <v>0.129</v>
      </c>
      <c r="C5" s="11">
        <v>52</v>
      </c>
      <c r="D5" s="16">
        <f t="shared" si="0"/>
        <v>-2.0479428746204649</v>
      </c>
      <c r="G5" s="1"/>
      <c r="I5" s="1" t="str">
        <f t="shared" si="1"/>
        <v>no</v>
      </c>
      <c r="J5" s="1"/>
      <c r="L5" t="s">
        <v>18</v>
      </c>
      <c r="M5" s="4">
        <f>B7-B3</f>
        <v>0.56599999999999995</v>
      </c>
      <c r="O5" s="4">
        <f>D7-D3</f>
        <v>3.9599469937097287</v>
      </c>
      <c r="Q5" s="28">
        <f t="shared" si="2"/>
        <v>0.46773920453539281</v>
      </c>
      <c r="S5" t="str">
        <f t="shared" si="3"/>
        <v>No</v>
      </c>
      <c r="T5">
        <f t="shared" si="4"/>
        <v>0.33493459267910181</v>
      </c>
      <c r="U5" t="str">
        <f t="shared" si="5"/>
        <v>No</v>
      </c>
    </row>
    <row r="6" spans="1:21">
      <c r="A6" s="11" t="s">
        <v>32</v>
      </c>
      <c r="B6" s="14">
        <v>0.47099999999999997</v>
      </c>
      <c r="C6" s="11">
        <v>38</v>
      </c>
      <c r="D6" s="16">
        <f t="shared" si="0"/>
        <v>-0.75289718496571933</v>
      </c>
      <c r="G6" s="1"/>
      <c r="I6" s="1" t="str">
        <f t="shared" si="1"/>
        <v>no</v>
      </c>
      <c r="J6" s="1"/>
      <c r="L6" t="s">
        <v>19</v>
      </c>
      <c r="M6" s="4">
        <f>B6-B3</f>
        <v>0.45999999999999996</v>
      </c>
      <c r="O6" s="4">
        <f>D6-D3</f>
        <v>3.756962821218047</v>
      </c>
      <c r="Q6" s="28">
        <f t="shared" si="2"/>
        <v>0.40950592897983973</v>
      </c>
      <c r="S6" t="str">
        <f t="shared" si="3"/>
        <v>No</v>
      </c>
      <c r="T6">
        <f t="shared" si="4"/>
        <v>0.24194665775601792</v>
      </c>
      <c r="U6" t="str">
        <f t="shared" si="5"/>
        <v>No</v>
      </c>
    </row>
    <row r="7" spans="1:21">
      <c r="A7" s="11" t="s">
        <v>34</v>
      </c>
      <c r="B7" s="14">
        <v>0.57699999999999996</v>
      </c>
      <c r="C7" s="11">
        <v>52</v>
      </c>
      <c r="D7" s="16">
        <f t="shared" si="0"/>
        <v>-0.54991301247403757</v>
      </c>
      <c r="G7" s="1"/>
      <c r="I7" s="1" t="str">
        <f t="shared" si="1"/>
        <v>no</v>
      </c>
      <c r="L7" t="s">
        <v>37</v>
      </c>
      <c r="M7" s="4">
        <f>B8-B4</f>
        <v>15.932</v>
      </c>
      <c r="O7" s="4">
        <f>D8-D4</f>
        <v>5.4608362960458114</v>
      </c>
      <c r="Q7" s="28">
        <f t="shared" si="2"/>
        <v>0.39145701901232915</v>
      </c>
      <c r="S7" t="str">
        <f t="shared" si="3"/>
        <v>No</v>
      </c>
      <c r="T7">
        <f t="shared" si="4"/>
        <v>0.33236645080344102</v>
      </c>
      <c r="U7" t="str">
        <f t="shared" si="5"/>
        <v>No</v>
      </c>
    </row>
    <row r="8" spans="1:21">
      <c r="A8" s="11" t="s">
        <v>30</v>
      </c>
      <c r="B8" s="11">
        <v>16</v>
      </c>
      <c r="C8" s="11">
        <v>38</v>
      </c>
      <c r="D8" s="16">
        <f t="shared" si="0"/>
        <v>2.7725887222397811</v>
      </c>
      <c r="E8" s="16">
        <f>IF($O$1&lt;8,(B8-B7)/$O$4,IF(AND($O$1&gt;7,$O$1&lt;11),(B8-B7)/$O$7,IF(AND($O$1&gt;10,$O$1&lt;14),(B8-B6)/$O$7,IF($O$1&gt;14,(B8-B6)/$O$8,0))))</f>
        <v>2.117831594172948</v>
      </c>
      <c r="F8" s="1" t="str">
        <f>IF(E8&lt;$O$3,"no outlier","OUTLIER")</f>
        <v>OUTLIER</v>
      </c>
      <c r="G8" s="16">
        <f>IF($O$1&lt;8,(D8-D7)/$O$4,IF(AND($O$1&gt;7,$O$1&lt;11),(D8-D7)/$O$7,IF(AND($O$1&gt;10,$O$1&lt;14),(D8-D6)/$O$7,IF($O$1&gt;14,(D8-D6)/$O$8,0))))</f>
        <v>0.45623414027565012</v>
      </c>
      <c r="H8" s="1" t="str">
        <f>IF(G8&lt;$O$3,"no outlier","OUTLIER")</f>
        <v>no outlier</v>
      </c>
      <c r="I8" s="1" t="str">
        <f t="shared" si="1"/>
        <v>YES</v>
      </c>
      <c r="L8" t="s">
        <v>38</v>
      </c>
      <c r="M8" s="4">
        <f>B8-B5</f>
        <v>15.871</v>
      </c>
      <c r="O8" s="4">
        <f>D8-D5</f>
        <v>4.8205315968602456</v>
      </c>
      <c r="Q8" s="28">
        <f t="shared" si="2"/>
        <v>2.2346593812604647</v>
      </c>
      <c r="S8" t="str">
        <f t="shared" si="3"/>
        <v>Yes</v>
      </c>
      <c r="T8">
        <f t="shared" si="4"/>
        <v>1.8123829248210834</v>
      </c>
      <c r="U8" t="str">
        <f t="shared" si="5"/>
        <v>No</v>
      </c>
    </row>
    <row r="9" spans="1:21">
      <c r="A9" s="26" t="s">
        <v>54</v>
      </c>
      <c r="B9" s="27">
        <f>AVERAGE(B3:B8)</f>
        <v>2.8759999999999999</v>
      </c>
      <c r="D9" s="27">
        <f>AVERAGE(D3:D8)</f>
        <v>-1.2960453216350398</v>
      </c>
    </row>
    <row r="10" spans="1:21">
      <c r="A10" s="26" t="s">
        <v>55</v>
      </c>
      <c r="B10" s="27">
        <f>STDEV(B3:B9)</f>
        <v>5.8729308412977819</v>
      </c>
      <c r="D10" s="27">
        <f>STDEV(D3:D9)</f>
        <v>2.2449086162497767</v>
      </c>
    </row>
    <row r="11" spans="1:21">
      <c r="A11" s="26" t="s">
        <v>46</v>
      </c>
      <c r="B11" s="25" t="s">
        <v>47</v>
      </c>
    </row>
    <row r="13" spans="1:21">
      <c r="A13" t="s">
        <v>48</v>
      </c>
      <c r="B13" s="25" t="s">
        <v>49</v>
      </c>
    </row>
    <row r="15" spans="1:21">
      <c r="A15" t="s">
        <v>50</v>
      </c>
    </row>
    <row r="16" spans="1:21">
      <c r="A16" t="s">
        <v>51</v>
      </c>
    </row>
    <row r="17" spans="1:8">
      <c r="A17" t="s">
        <v>52</v>
      </c>
      <c r="B17" s="25" t="s">
        <v>53</v>
      </c>
    </row>
    <row r="22" spans="1:8">
      <c r="H22" s="1">
        <f>2.9/0.068</f>
        <v>42.647058823529406</v>
      </c>
    </row>
  </sheetData>
  <sortState ref="A4:C24">
    <sortCondition ref="B4:B24"/>
  </sortState>
  <conditionalFormatting sqref="I3:I6">
    <cfRule type="containsText" dxfId="11" priority="4" operator="containsText" text="YES">
      <formula>NOT(ISERROR(SEARCH("YES",I3)))</formula>
    </cfRule>
  </conditionalFormatting>
  <conditionalFormatting sqref="I7">
    <cfRule type="containsText" dxfId="10" priority="2" operator="containsText" text="YES">
      <formula>NOT(ISERROR(SEARCH("YES",I7)))</formula>
    </cfRule>
  </conditionalFormatting>
  <conditionalFormatting sqref="I8">
    <cfRule type="containsText" dxfId="9" priority="1" operator="containsText" text="YES">
      <formula>NOT(ISERROR(SEARCH("YES",I8)))</formula>
    </cfRule>
  </conditionalFormatting>
  <hyperlinks>
    <hyperlink ref="B11" r:id="rId1"/>
    <hyperlink ref="B13" r:id="rId2"/>
    <hyperlink ref="B17" r:id="rId3" location="v=onepage&amp;q=logarithmic%20dixon's%20q%20test&amp;f=false"/>
  </hyperlinks>
  <pageMargins left="0.7" right="0.7" top="0.75" bottom="0.75" header="0.3" footer="0.3"/>
  <pageSetup orientation="portrait" r:id="rId4"/>
  <headerFooter>
    <oddHeader>&amp;C&amp;"-,Bold"DRAFT - Do not quote or cite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AU35"/>
  <sheetViews>
    <sheetView workbookViewId="0">
      <selection activeCell="AY26" sqref="AY26"/>
    </sheetView>
  </sheetViews>
  <sheetFormatPr defaultRowHeight="15"/>
  <cols>
    <col min="2" max="2" width="12.28515625" customWidth="1"/>
    <col min="5" max="5" width="12.28515625" customWidth="1"/>
    <col min="7" max="7" width="15.140625" customWidth="1"/>
    <col min="11" max="11" width="12" bestFit="1" customWidth="1"/>
    <col min="17" max="17" width="12" bestFit="1" customWidth="1"/>
    <col min="23" max="23" width="12" bestFit="1" customWidth="1"/>
    <col min="29" max="29" width="12" bestFit="1" customWidth="1"/>
    <col min="35" max="35" width="12" bestFit="1" customWidth="1"/>
    <col min="41" max="41" width="12" bestFit="1" customWidth="1"/>
    <col min="47" max="47" width="12" bestFit="1" customWidth="1"/>
  </cols>
  <sheetData>
    <row r="1" spans="1:47">
      <c r="A1" s="2" t="s">
        <v>3</v>
      </c>
      <c r="B1" s="1"/>
      <c r="C1" s="1"/>
    </row>
    <row r="2" spans="1:47">
      <c r="A2" s="1"/>
      <c r="B2" s="1"/>
      <c r="C2" s="1"/>
    </row>
    <row r="3" spans="1:47" s="1" customFormat="1" ht="30">
      <c r="A3" s="1" t="s">
        <v>0</v>
      </c>
      <c r="B3" s="3" t="s">
        <v>1</v>
      </c>
      <c r="C3" s="1" t="s">
        <v>2</v>
      </c>
      <c r="D3" s="1" t="s">
        <v>4</v>
      </c>
      <c r="E3" s="3" t="s">
        <v>22</v>
      </c>
      <c r="G3" s="1" t="s">
        <v>0</v>
      </c>
      <c r="H3" s="3" t="s">
        <v>1</v>
      </c>
      <c r="I3" s="1" t="s">
        <v>2</v>
      </c>
      <c r="J3" s="1" t="s">
        <v>4</v>
      </c>
      <c r="K3" s="3" t="s">
        <v>22</v>
      </c>
      <c r="M3" s="1" t="s">
        <v>0</v>
      </c>
      <c r="N3" s="3" t="s">
        <v>1</v>
      </c>
      <c r="O3" s="1" t="s">
        <v>2</v>
      </c>
      <c r="P3" s="1" t="s">
        <v>4</v>
      </c>
      <c r="Q3" s="3" t="s">
        <v>22</v>
      </c>
      <c r="S3" s="1" t="s">
        <v>0</v>
      </c>
      <c r="T3" s="3" t="s">
        <v>1</v>
      </c>
      <c r="U3" s="1" t="s">
        <v>2</v>
      </c>
      <c r="V3" s="1" t="s">
        <v>4</v>
      </c>
      <c r="W3" s="3" t="s">
        <v>22</v>
      </c>
      <c r="Y3" s="1" t="s">
        <v>0</v>
      </c>
      <c r="Z3" s="3" t="s">
        <v>1</v>
      </c>
      <c r="AA3" s="1" t="s">
        <v>2</v>
      </c>
      <c r="AB3" s="1" t="s">
        <v>4</v>
      </c>
      <c r="AC3" s="3" t="s">
        <v>22</v>
      </c>
      <c r="AE3" s="1" t="s">
        <v>0</v>
      </c>
      <c r="AF3" s="3" t="s">
        <v>1</v>
      </c>
      <c r="AG3" s="1" t="s">
        <v>2</v>
      </c>
      <c r="AH3" s="1" t="s">
        <v>4</v>
      </c>
      <c r="AI3" s="3" t="s">
        <v>22</v>
      </c>
      <c r="AK3" s="1" t="s">
        <v>0</v>
      </c>
      <c r="AL3" s="3" t="s">
        <v>1</v>
      </c>
      <c r="AM3" s="1" t="s">
        <v>2</v>
      </c>
      <c r="AN3" s="1" t="s">
        <v>4</v>
      </c>
      <c r="AO3" s="3" t="s">
        <v>22</v>
      </c>
      <c r="AQ3" s="1" t="s">
        <v>0</v>
      </c>
      <c r="AR3" s="3" t="s">
        <v>1</v>
      </c>
      <c r="AS3" s="1" t="s">
        <v>2</v>
      </c>
      <c r="AT3" s="1" t="s">
        <v>4</v>
      </c>
      <c r="AU3" s="3" t="s">
        <v>22</v>
      </c>
    </row>
    <row r="4" spans="1:47">
      <c r="A4" s="1">
        <v>574</v>
      </c>
      <c r="B4" s="1">
        <v>1E-3</v>
      </c>
      <c r="C4" s="1">
        <v>28</v>
      </c>
      <c r="D4" s="1">
        <f t="shared" ref="D4:D24" si="0">LN(B4)</f>
        <v>-6.9077552789821368</v>
      </c>
      <c r="E4" s="1">
        <f>ABS(D4-$C$28)</f>
        <v>3.1950362712316678</v>
      </c>
      <c r="G4" s="1">
        <v>125</v>
      </c>
      <c r="H4" s="1">
        <v>3.0000000000000001E-3</v>
      </c>
      <c r="I4" s="1">
        <v>75</v>
      </c>
      <c r="J4" s="1">
        <f t="shared" ref="J4:J23" si="1">LN(H4)</f>
        <v>-5.8091429903140277</v>
      </c>
      <c r="K4" s="1">
        <f t="shared" ref="K4:K23" si="2">ABS(J4-$C$28)</f>
        <v>2.0964239825635587</v>
      </c>
      <c r="M4" s="1">
        <v>125</v>
      </c>
      <c r="N4" s="1">
        <v>3.0000000000000001E-3</v>
      </c>
      <c r="O4" s="1">
        <v>75</v>
      </c>
      <c r="P4" s="1">
        <f t="shared" ref="P4:P22" si="3">LN(N4)</f>
        <v>-5.8091429903140277</v>
      </c>
      <c r="Q4" s="1">
        <f t="shared" ref="Q4:Q22" si="4">ABS(P4-$C$28)</f>
        <v>2.0964239825635587</v>
      </c>
      <c r="S4" s="1">
        <v>125</v>
      </c>
      <c r="T4" s="1">
        <v>3.0000000000000001E-3</v>
      </c>
      <c r="U4" s="1">
        <v>75</v>
      </c>
      <c r="V4" s="1">
        <f t="shared" ref="V4:V21" si="5">LN(T4)</f>
        <v>-5.8091429903140277</v>
      </c>
      <c r="W4" s="1">
        <f t="shared" ref="W4:W21" si="6">ABS(V4-$C$28)</f>
        <v>2.0964239825635587</v>
      </c>
      <c r="Y4" s="1">
        <v>125</v>
      </c>
      <c r="Z4" s="1">
        <v>3.0000000000000001E-3</v>
      </c>
      <c r="AA4" s="1">
        <v>75</v>
      </c>
      <c r="AB4" s="1">
        <f t="shared" ref="AB4:AB20" si="7">LN(Z4)</f>
        <v>-5.8091429903140277</v>
      </c>
      <c r="AC4" s="1">
        <f t="shared" ref="AC4:AC20" si="8">ABS(AB4-$C$28)</f>
        <v>2.0964239825635587</v>
      </c>
      <c r="AE4" s="1">
        <v>125</v>
      </c>
      <c r="AF4" s="1">
        <v>3.0000000000000001E-3</v>
      </c>
      <c r="AG4" s="1">
        <v>75</v>
      </c>
      <c r="AH4" s="1">
        <f t="shared" ref="AH4:AH19" si="9">LN(AF4)</f>
        <v>-5.8091429903140277</v>
      </c>
      <c r="AI4" s="1">
        <f t="shared" ref="AI4:AI19" si="10">ABS(AH4-$C$28)</f>
        <v>2.0964239825635587</v>
      </c>
      <c r="AK4" s="1">
        <v>574</v>
      </c>
      <c r="AL4" s="1">
        <v>5.0000000000000001E-3</v>
      </c>
      <c r="AM4" s="1">
        <v>88</v>
      </c>
      <c r="AN4" s="1">
        <f t="shared" ref="AN4:AN18" si="11">LN(AL4)</f>
        <v>-5.2983173665480363</v>
      </c>
      <c r="AO4" s="1">
        <f t="shared" ref="AO4:AO18" si="12">ABS(AN4-$C$28)</f>
        <v>1.5855983587975673</v>
      </c>
      <c r="AQ4" s="1">
        <v>574</v>
      </c>
      <c r="AR4" s="1">
        <v>5.0000000000000001E-3</v>
      </c>
      <c r="AS4" s="1">
        <v>88</v>
      </c>
      <c r="AT4" s="1">
        <f t="shared" ref="AT4:AT17" si="13">LN(AR4)</f>
        <v>-5.2983173665480363</v>
      </c>
      <c r="AU4" s="1">
        <f t="shared" ref="AU4:AU17" si="14">ABS(AT4-$C$28)</f>
        <v>1.5855983587975673</v>
      </c>
    </row>
    <row r="5" spans="1:47" ht="15" customHeight="1">
      <c r="A5" s="1">
        <v>125</v>
      </c>
      <c r="B5" s="1">
        <v>3.0000000000000001E-3</v>
      </c>
      <c r="C5" s="1">
        <v>75</v>
      </c>
      <c r="D5" s="1">
        <f t="shared" si="0"/>
        <v>-5.8091429903140277</v>
      </c>
      <c r="E5" s="1">
        <f t="shared" ref="E5:E24" si="15">ABS(D5-$C$28)</f>
        <v>2.0964239825635587</v>
      </c>
      <c r="G5" s="1">
        <v>574</v>
      </c>
      <c r="H5" s="1">
        <v>5.0000000000000001E-3</v>
      </c>
      <c r="I5" s="1">
        <v>88</v>
      </c>
      <c r="J5" s="1">
        <f t="shared" si="1"/>
        <v>-5.2983173665480363</v>
      </c>
      <c r="K5" s="1">
        <f t="shared" si="2"/>
        <v>1.5855983587975673</v>
      </c>
      <c r="M5" s="1">
        <v>574</v>
      </c>
      <c r="N5" s="1">
        <v>5.0000000000000001E-3</v>
      </c>
      <c r="O5" s="1">
        <v>88</v>
      </c>
      <c r="P5" s="1">
        <f t="shared" si="3"/>
        <v>-5.2983173665480363</v>
      </c>
      <c r="Q5" s="1">
        <f t="shared" si="4"/>
        <v>1.5855983587975673</v>
      </c>
      <c r="S5" s="1">
        <v>574</v>
      </c>
      <c r="T5" s="1">
        <v>5.0000000000000001E-3</v>
      </c>
      <c r="U5" s="1">
        <v>88</v>
      </c>
      <c r="V5" s="1">
        <f t="shared" si="5"/>
        <v>-5.2983173665480363</v>
      </c>
      <c r="W5" s="1">
        <f t="shared" si="6"/>
        <v>1.5855983587975673</v>
      </c>
      <c r="Y5" s="1">
        <v>574</v>
      </c>
      <c r="Z5" s="1">
        <v>5.0000000000000001E-3</v>
      </c>
      <c r="AA5" s="1">
        <v>88</v>
      </c>
      <c r="AB5" s="1">
        <f t="shared" si="7"/>
        <v>-5.2983173665480363</v>
      </c>
      <c r="AC5" s="1">
        <f t="shared" si="8"/>
        <v>1.5855983587975673</v>
      </c>
      <c r="AE5" s="1">
        <v>574</v>
      </c>
      <c r="AF5" s="1">
        <v>5.0000000000000001E-3</v>
      </c>
      <c r="AG5" s="1">
        <v>88</v>
      </c>
      <c r="AH5" s="1">
        <f t="shared" si="9"/>
        <v>-5.2983173665480363</v>
      </c>
      <c r="AI5" s="1">
        <f t="shared" si="10"/>
        <v>1.5855983587975673</v>
      </c>
      <c r="AK5" s="1">
        <v>684</v>
      </c>
      <c r="AL5" s="1">
        <v>5.0000000000000001E-3</v>
      </c>
      <c r="AM5" s="1">
        <v>92</v>
      </c>
      <c r="AN5" s="1">
        <f t="shared" si="11"/>
        <v>-5.2983173665480363</v>
      </c>
      <c r="AO5" s="1">
        <f t="shared" si="12"/>
        <v>1.5855983587975673</v>
      </c>
      <c r="AQ5" s="1">
        <v>684</v>
      </c>
      <c r="AR5" s="1">
        <v>5.0000000000000001E-3</v>
      </c>
      <c r="AS5" s="1">
        <v>92</v>
      </c>
      <c r="AT5" s="1">
        <f t="shared" si="13"/>
        <v>-5.2983173665480363</v>
      </c>
      <c r="AU5" s="1">
        <f t="shared" si="14"/>
        <v>1.5855983587975673</v>
      </c>
    </row>
    <row r="6" spans="1:47">
      <c r="A6" s="1">
        <v>574</v>
      </c>
      <c r="B6" s="1">
        <v>5.0000000000000001E-3</v>
      </c>
      <c r="C6" s="1">
        <v>88</v>
      </c>
      <c r="D6" s="1">
        <f t="shared" si="0"/>
        <v>-5.2983173665480363</v>
      </c>
      <c r="E6" s="1">
        <f t="shared" si="15"/>
        <v>1.5855983587975673</v>
      </c>
      <c r="G6" s="1">
        <v>684</v>
      </c>
      <c r="H6" s="1">
        <v>5.0000000000000001E-3</v>
      </c>
      <c r="I6" s="1">
        <v>92</v>
      </c>
      <c r="J6" s="1">
        <f t="shared" si="1"/>
        <v>-5.2983173665480363</v>
      </c>
      <c r="K6" s="1">
        <f t="shared" si="2"/>
        <v>1.5855983587975673</v>
      </c>
      <c r="M6" s="1">
        <v>684</v>
      </c>
      <c r="N6" s="1">
        <v>5.0000000000000001E-3</v>
      </c>
      <c r="O6" s="1">
        <v>92</v>
      </c>
      <c r="P6" s="1">
        <f t="shared" si="3"/>
        <v>-5.2983173665480363</v>
      </c>
      <c r="Q6" s="1">
        <f t="shared" si="4"/>
        <v>1.5855983587975673</v>
      </c>
      <c r="S6" s="1">
        <v>684</v>
      </c>
      <c r="T6" s="1">
        <v>5.0000000000000001E-3</v>
      </c>
      <c r="U6" s="1">
        <v>92</v>
      </c>
      <c r="V6" s="1">
        <f t="shared" si="5"/>
        <v>-5.2983173665480363</v>
      </c>
      <c r="W6" s="1">
        <f t="shared" si="6"/>
        <v>1.5855983587975673</v>
      </c>
      <c r="Y6" s="1">
        <v>684</v>
      </c>
      <c r="Z6" s="1">
        <v>5.0000000000000001E-3</v>
      </c>
      <c r="AA6" s="1">
        <v>92</v>
      </c>
      <c r="AB6" s="1">
        <f t="shared" si="7"/>
        <v>-5.2983173665480363</v>
      </c>
      <c r="AC6" s="1">
        <f t="shared" si="8"/>
        <v>1.5855983587975673</v>
      </c>
      <c r="AE6" s="1">
        <v>684</v>
      </c>
      <c r="AF6" s="1">
        <v>5.0000000000000001E-3</v>
      </c>
      <c r="AG6" s="1">
        <v>92</v>
      </c>
      <c r="AH6" s="1">
        <f t="shared" si="9"/>
        <v>-5.2983173665480363</v>
      </c>
      <c r="AI6" s="1">
        <f t="shared" si="10"/>
        <v>1.5855983587975673</v>
      </c>
      <c r="AK6" s="1">
        <v>589</v>
      </c>
      <c r="AL6" s="1">
        <v>7.0000000000000001E-3</v>
      </c>
      <c r="AM6" s="1">
        <v>15</v>
      </c>
      <c r="AN6" s="1">
        <f t="shared" si="11"/>
        <v>-4.9618451299268234</v>
      </c>
      <c r="AO6" s="1">
        <f t="shared" si="12"/>
        <v>1.2491261221763543</v>
      </c>
      <c r="AQ6" s="1">
        <v>589</v>
      </c>
      <c r="AR6" s="1">
        <v>7.0000000000000001E-3</v>
      </c>
      <c r="AS6" s="1">
        <v>15</v>
      </c>
      <c r="AT6" s="1">
        <f t="shared" si="13"/>
        <v>-4.9618451299268234</v>
      </c>
      <c r="AU6" s="1">
        <f t="shared" si="14"/>
        <v>1.2491261221763543</v>
      </c>
    </row>
    <row r="7" spans="1:47">
      <c r="A7" s="1">
        <v>684</v>
      </c>
      <c r="B7" s="1">
        <v>5.0000000000000001E-3</v>
      </c>
      <c r="C7" s="1">
        <v>92</v>
      </c>
      <c r="D7" s="1">
        <f t="shared" si="0"/>
        <v>-5.2983173665480363</v>
      </c>
      <c r="E7" s="1">
        <f t="shared" si="15"/>
        <v>1.5855983587975673</v>
      </c>
      <c r="G7" s="1">
        <v>589</v>
      </c>
      <c r="H7" s="1">
        <v>7.0000000000000001E-3</v>
      </c>
      <c r="I7" s="1">
        <v>15</v>
      </c>
      <c r="J7" s="1">
        <f t="shared" si="1"/>
        <v>-4.9618451299268234</v>
      </c>
      <c r="K7" s="1">
        <f t="shared" si="2"/>
        <v>1.2491261221763543</v>
      </c>
      <c r="M7" s="1">
        <v>589</v>
      </c>
      <c r="N7" s="1">
        <v>7.0000000000000001E-3</v>
      </c>
      <c r="O7" s="1">
        <v>15</v>
      </c>
      <c r="P7" s="1">
        <f t="shared" si="3"/>
        <v>-4.9618451299268234</v>
      </c>
      <c r="Q7" s="1">
        <f t="shared" si="4"/>
        <v>1.2491261221763543</v>
      </c>
      <c r="S7" s="1">
        <v>589</v>
      </c>
      <c r="T7" s="1">
        <v>7.0000000000000001E-3</v>
      </c>
      <c r="U7" s="1">
        <v>15</v>
      </c>
      <c r="V7" s="1">
        <f t="shared" si="5"/>
        <v>-4.9618451299268234</v>
      </c>
      <c r="W7" s="1">
        <f t="shared" si="6"/>
        <v>1.2491261221763543</v>
      </c>
      <c r="Y7" s="1">
        <v>589</v>
      </c>
      <c r="Z7" s="1">
        <v>7.0000000000000001E-3</v>
      </c>
      <c r="AA7" s="1">
        <v>15</v>
      </c>
      <c r="AB7" s="1">
        <f t="shared" si="7"/>
        <v>-4.9618451299268234</v>
      </c>
      <c r="AC7" s="1">
        <f t="shared" si="8"/>
        <v>1.2491261221763543</v>
      </c>
      <c r="AE7" s="1">
        <v>589</v>
      </c>
      <c r="AF7" s="1">
        <v>7.0000000000000001E-3</v>
      </c>
      <c r="AG7" s="1">
        <v>15</v>
      </c>
      <c r="AH7" s="1">
        <f t="shared" si="9"/>
        <v>-4.9618451299268234</v>
      </c>
      <c r="AI7" s="1">
        <f t="shared" si="10"/>
        <v>1.2491261221763543</v>
      </c>
      <c r="AK7" s="1">
        <v>512</v>
      </c>
      <c r="AL7" s="1">
        <v>1.2E-2</v>
      </c>
      <c r="AM7" s="1">
        <v>75</v>
      </c>
      <c r="AN7" s="1">
        <f t="shared" si="11"/>
        <v>-4.4228486291941369</v>
      </c>
      <c r="AO7" s="1">
        <f t="shared" si="12"/>
        <v>0.71012962144366787</v>
      </c>
      <c r="AQ7" s="1">
        <v>512</v>
      </c>
      <c r="AR7" s="1">
        <v>1.2E-2</v>
      </c>
      <c r="AS7" s="1">
        <v>75</v>
      </c>
      <c r="AT7" s="1">
        <f t="shared" si="13"/>
        <v>-4.4228486291941369</v>
      </c>
      <c r="AU7" s="1">
        <f t="shared" si="14"/>
        <v>0.71012962144366787</v>
      </c>
    </row>
    <row r="8" spans="1:47">
      <c r="A8" s="1">
        <v>589</v>
      </c>
      <c r="B8" s="1">
        <v>7.0000000000000001E-3</v>
      </c>
      <c r="C8" s="1">
        <v>15</v>
      </c>
      <c r="D8" s="1">
        <f t="shared" si="0"/>
        <v>-4.9618451299268234</v>
      </c>
      <c r="E8" s="1">
        <f t="shared" si="15"/>
        <v>1.2491261221763543</v>
      </c>
      <c r="G8" s="1">
        <v>512</v>
      </c>
      <c r="H8" s="1">
        <v>1.2E-2</v>
      </c>
      <c r="I8" s="1">
        <v>75</v>
      </c>
      <c r="J8" s="1">
        <f t="shared" si="1"/>
        <v>-4.4228486291941369</v>
      </c>
      <c r="K8" s="1">
        <f t="shared" si="2"/>
        <v>0.71012962144366787</v>
      </c>
      <c r="M8" s="1">
        <v>512</v>
      </c>
      <c r="N8" s="1">
        <v>1.2E-2</v>
      </c>
      <c r="O8" s="1">
        <v>75</v>
      </c>
      <c r="P8" s="1">
        <f t="shared" si="3"/>
        <v>-4.4228486291941369</v>
      </c>
      <c r="Q8" s="1">
        <f t="shared" si="4"/>
        <v>0.71012962144366787</v>
      </c>
      <c r="S8" s="1">
        <v>512</v>
      </c>
      <c r="T8" s="1">
        <v>1.2E-2</v>
      </c>
      <c r="U8" s="1">
        <v>75</v>
      </c>
      <c r="V8" s="1">
        <f t="shared" si="5"/>
        <v>-4.4228486291941369</v>
      </c>
      <c r="W8" s="1">
        <f t="shared" si="6"/>
        <v>0.71012962144366787</v>
      </c>
      <c r="Y8" s="1">
        <v>512</v>
      </c>
      <c r="Z8" s="1">
        <v>1.2E-2</v>
      </c>
      <c r="AA8" s="1">
        <v>75</v>
      </c>
      <c r="AB8" s="1">
        <f t="shared" si="7"/>
        <v>-4.4228486291941369</v>
      </c>
      <c r="AC8" s="1">
        <f t="shared" si="8"/>
        <v>0.71012962144366787</v>
      </c>
      <c r="AE8" s="1">
        <v>512</v>
      </c>
      <c r="AF8" s="1">
        <v>1.2E-2</v>
      </c>
      <c r="AG8" s="1">
        <v>75</v>
      </c>
      <c r="AH8" s="1">
        <f t="shared" si="9"/>
        <v>-4.4228486291941369</v>
      </c>
      <c r="AI8" s="1">
        <f t="shared" si="10"/>
        <v>0.71012962144366787</v>
      </c>
      <c r="AK8" s="1">
        <v>783</v>
      </c>
      <c r="AL8" s="1">
        <v>1.2E-2</v>
      </c>
      <c r="AM8" s="1">
        <v>86</v>
      </c>
      <c r="AN8" s="1">
        <f t="shared" si="11"/>
        <v>-4.4228486291941369</v>
      </c>
      <c r="AO8" s="1">
        <f t="shared" si="12"/>
        <v>0.71012962144366787</v>
      </c>
      <c r="AQ8" s="1">
        <v>783</v>
      </c>
      <c r="AR8" s="1">
        <v>1.2E-2</v>
      </c>
      <c r="AS8" s="1">
        <v>86</v>
      </c>
      <c r="AT8" s="1">
        <f t="shared" si="13"/>
        <v>-4.4228486291941369</v>
      </c>
      <c r="AU8" s="1">
        <f t="shared" si="14"/>
        <v>0.71012962144366787</v>
      </c>
    </row>
    <row r="9" spans="1:47">
      <c r="A9" s="1">
        <v>512</v>
      </c>
      <c r="B9" s="1">
        <v>1.2E-2</v>
      </c>
      <c r="C9" s="1">
        <v>75</v>
      </c>
      <c r="D9" s="1">
        <f t="shared" si="0"/>
        <v>-4.4228486291941369</v>
      </c>
      <c r="E9" s="1">
        <f t="shared" si="15"/>
        <v>0.71012962144366787</v>
      </c>
      <c r="G9" s="1">
        <v>783</v>
      </c>
      <c r="H9" s="1">
        <v>1.2E-2</v>
      </c>
      <c r="I9" s="1">
        <v>86</v>
      </c>
      <c r="J9" s="1">
        <f t="shared" si="1"/>
        <v>-4.4228486291941369</v>
      </c>
      <c r="K9" s="1">
        <f t="shared" si="2"/>
        <v>0.71012962144366787</v>
      </c>
      <c r="M9" s="1">
        <v>783</v>
      </c>
      <c r="N9" s="1">
        <v>1.2E-2</v>
      </c>
      <c r="O9" s="1">
        <v>86</v>
      </c>
      <c r="P9" s="1">
        <f t="shared" si="3"/>
        <v>-4.4228486291941369</v>
      </c>
      <c r="Q9" s="1">
        <f t="shared" si="4"/>
        <v>0.71012962144366787</v>
      </c>
      <c r="S9" s="1">
        <v>783</v>
      </c>
      <c r="T9" s="1">
        <v>1.2E-2</v>
      </c>
      <c r="U9" s="1">
        <v>86</v>
      </c>
      <c r="V9" s="1">
        <f t="shared" si="5"/>
        <v>-4.4228486291941369</v>
      </c>
      <c r="W9" s="1">
        <f t="shared" si="6"/>
        <v>0.71012962144366787</v>
      </c>
      <c r="Y9" s="1">
        <v>783</v>
      </c>
      <c r="Z9" s="1">
        <v>1.2E-2</v>
      </c>
      <c r="AA9" s="1">
        <v>86</v>
      </c>
      <c r="AB9" s="1">
        <f t="shared" si="7"/>
        <v>-4.4228486291941369</v>
      </c>
      <c r="AC9" s="1">
        <f t="shared" si="8"/>
        <v>0.71012962144366787</v>
      </c>
      <c r="AE9" s="1">
        <v>783</v>
      </c>
      <c r="AF9" s="1">
        <v>1.2E-2</v>
      </c>
      <c r="AG9" s="1">
        <v>86</v>
      </c>
      <c r="AH9" s="1">
        <f t="shared" si="9"/>
        <v>-4.4228486291941369</v>
      </c>
      <c r="AI9" s="1">
        <f t="shared" si="10"/>
        <v>0.71012962144366787</v>
      </c>
      <c r="AK9" s="1">
        <v>846</v>
      </c>
      <c r="AL9" s="1">
        <v>1.4E-2</v>
      </c>
      <c r="AM9" s="1">
        <v>85</v>
      </c>
      <c r="AN9" s="1">
        <f t="shared" si="11"/>
        <v>-4.2686979493668789</v>
      </c>
      <c r="AO9" s="1">
        <f t="shared" si="12"/>
        <v>0.55597894161640982</v>
      </c>
      <c r="AQ9" s="1">
        <v>846</v>
      </c>
      <c r="AR9" s="1">
        <v>1.4E-2</v>
      </c>
      <c r="AS9" s="1">
        <v>85</v>
      </c>
      <c r="AT9" s="1">
        <f t="shared" si="13"/>
        <v>-4.2686979493668789</v>
      </c>
      <c r="AU9" s="1">
        <f t="shared" si="14"/>
        <v>0.55597894161640982</v>
      </c>
    </row>
    <row r="10" spans="1:47" ht="15" customHeight="1">
      <c r="A10" s="1">
        <v>783</v>
      </c>
      <c r="B10" s="1">
        <v>1.2E-2</v>
      </c>
      <c r="C10" s="1">
        <v>86</v>
      </c>
      <c r="D10" s="1">
        <f t="shared" si="0"/>
        <v>-4.4228486291941369</v>
      </c>
      <c r="E10" s="1">
        <f t="shared" si="15"/>
        <v>0.71012962144366787</v>
      </c>
      <c r="G10" s="1">
        <v>846</v>
      </c>
      <c r="H10" s="1">
        <v>1.4E-2</v>
      </c>
      <c r="I10" s="1">
        <v>85</v>
      </c>
      <c r="J10" s="1">
        <f t="shared" si="1"/>
        <v>-4.2686979493668789</v>
      </c>
      <c r="K10" s="1">
        <f t="shared" si="2"/>
        <v>0.55597894161640982</v>
      </c>
      <c r="M10" s="1">
        <v>846</v>
      </c>
      <c r="N10" s="1">
        <v>1.4E-2</v>
      </c>
      <c r="O10" s="1">
        <v>85</v>
      </c>
      <c r="P10" s="1">
        <f t="shared" si="3"/>
        <v>-4.2686979493668789</v>
      </c>
      <c r="Q10" s="1">
        <f t="shared" si="4"/>
        <v>0.55597894161640982</v>
      </c>
      <c r="S10" s="1">
        <v>846</v>
      </c>
      <c r="T10" s="1">
        <v>1.4E-2</v>
      </c>
      <c r="U10" s="1">
        <v>85</v>
      </c>
      <c r="V10" s="1">
        <f t="shared" si="5"/>
        <v>-4.2686979493668789</v>
      </c>
      <c r="W10" s="1">
        <f t="shared" si="6"/>
        <v>0.55597894161640982</v>
      </c>
      <c r="Y10" s="1">
        <v>846</v>
      </c>
      <c r="Z10" s="1">
        <v>1.4E-2</v>
      </c>
      <c r="AA10" s="1">
        <v>85</v>
      </c>
      <c r="AB10" s="1">
        <f t="shared" si="7"/>
        <v>-4.2686979493668789</v>
      </c>
      <c r="AC10" s="1">
        <f t="shared" si="8"/>
        <v>0.55597894161640982</v>
      </c>
      <c r="AE10" s="1">
        <v>846</v>
      </c>
      <c r="AF10" s="1">
        <v>1.4E-2</v>
      </c>
      <c r="AG10" s="1">
        <v>85</v>
      </c>
      <c r="AH10" s="1">
        <f t="shared" si="9"/>
        <v>-4.2686979493668789</v>
      </c>
      <c r="AI10" s="1">
        <f t="shared" si="10"/>
        <v>0.55597894161640982</v>
      </c>
      <c r="AK10" s="1">
        <v>298</v>
      </c>
      <c r="AL10" s="1">
        <v>1.4999999999999999E-2</v>
      </c>
      <c r="AM10" s="1">
        <v>71</v>
      </c>
      <c r="AN10" s="1">
        <f t="shared" si="11"/>
        <v>-4.1997050778799272</v>
      </c>
      <c r="AO10" s="1">
        <f t="shared" si="12"/>
        <v>0.48698607012945816</v>
      </c>
      <c r="AQ10" s="1">
        <v>298</v>
      </c>
      <c r="AR10" s="1">
        <v>1.4999999999999999E-2</v>
      </c>
      <c r="AS10" s="1">
        <v>71</v>
      </c>
      <c r="AT10" s="1">
        <f t="shared" si="13"/>
        <v>-4.1997050778799272</v>
      </c>
      <c r="AU10" s="1">
        <f t="shared" si="14"/>
        <v>0.48698607012945816</v>
      </c>
    </row>
    <row r="11" spans="1:47">
      <c r="A11" s="1">
        <v>846</v>
      </c>
      <c r="B11" s="1">
        <v>1.4E-2</v>
      </c>
      <c r="C11" s="1">
        <v>85</v>
      </c>
      <c r="D11" s="1">
        <f t="shared" si="0"/>
        <v>-4.2686979493668789</v>
      </c>
      <c r="E11" s="1">
        <f t="shared" si="15"/>
        <v>0.55597894161640982</v>
      </c>
      <c r="G11" s="1">
        <v>298</v>
      </c>
      <c r="H11" s="1">
        <v>1.4999999999999999E-2</v>
      </c>
      <c r="I11" s="1">
        <v>71</v>
      </c>
      <c r="J11" s="1">
        <f t="shared" si="1"/>
        <v>-4.1997050778799272</v>
      </c>
      <c r="K11" s="1">
        <f t="shared" si="2"/>
        <v>0.48698607012945816</v>
      </c>
      <c r="M11" s="1">
        <v>298</v>
      </c>
      <c r="N11" s="1">
        <v>1.4999999999999999E-2</v>
      </c>
      <c r="O11" s="1">
        <v>71</v>
      </c>
      <c r="P11" s="1">
        <f t="shared" si="3"/>
        <v>-4.1997050778799272</v>
      </c>
      <c r="Q11" s="1">
        <f t="shared" si="4"/>
        <v>0.48698607012945816</v>
      </c>
      <c r="S11" s="1">
        <v>298</v>
      </c>
      <c r="T11" s="1">
        <v>1.4999999999999999E-2</v>
      </c>
      <c r="U11" s="1">
        <v>71</v>
      </c>
      <c r="V11" s="1">
        <f t="shared" si="5"/>
        <v>-4.1997050778799272</v>
      </c>
      <c r="W11" s="1">
        <f t="shared" si="6"/>
        <v>0.48698607012945816</v>
      </c>
      <c r="Y11" s="1">
        <v>298</v>
      </c>
      <c r="Z11" s="1">
        <v>1.4999999999999999E-2</v>
      </c>
      <c r="AA11" s="1">
        <v>71</v>
      </c>
      <c r="AB11" s="1">
        <f t="shared" si="7"/>
        <v>-4.1997050778799272</v>
      </c>
      <c r="AC11" s="1">
        <f t="shared" si="8"/>
        <v>0.48698607012945816</v>
      </c>
      <c r="AE11" s="1">
        <v>298</v>
      </c>
      <c r="AF11" s="1">
        <v>1.4999999999999999E-2</v>
      </c>
      <c r="AG11" s="1">
        <v>71</v>
      </c>
      <c r="AH11" s="1">
        <f t="shared" si="9"/>
        <v>-4.1997050778799272</v>
      </c>
      <c r="AI11" s="1">
        <f t="shared" si="10"/>
        <v>0.48698607012945816</v>
      </c>
      <c r="AK11" s="1">
        <v>253</v>
      </c>
      <c r="AL11" s="1">
        <v>1.4999999999999999E-2</v>
      </c>
      <c r="AM11" s="1">
        <v>68</v>
      </c>
      <c r="AN11" s="1">
        <f t="shared" si="11"/>
        <v>-4.1997050778799272</v>
      </c>
      <c r="AO11" s="1">
        <f t="shared" si="12"/>
        <v>0.48698607012945816</v>
      </c>
      <c r="AQ11" s="1">
        <v>253</v>
      </c>
      <c r="AR11" s="1">
        <v>1.4999999999999999E-2</v>
      </c>
      <c r="AS11" s="1">
        <v>68</v>
      </c>
      <c r="AT11" s="1">
        <f t="shared" si="13"/>
        <v>-4.1997050778799272</v>
      </c>
      <c r="AU11" s="1">
        <f t="shared" si="14"/>
        <v>0.48698607012945816</v>
      </c>
    </row>
    <row r="12" spans="1:47">
      <c r="A12" s="1">
        <v>298</v>
      </c>
      <c r="B12" s="1">
        <v>1.4999999999999999E-2</v>
      </c>
      <c r="C12" s="1">
        <v>71</v>
      </c>
      <c r="D12" s="1">
        <f t="shared" si="0"/>
        <v>-4.1997050778799272</v>
      </c>
      <c r="E12" s="1">
        <f t="shared" si="15"/>
        <v>0.48698607012945816</v>
      </c>
      <c r="G12" s="1">
        <v>253</v>
      </c>
      <c r="H12" s="1">
        <v>1.4999999999999999E-2</v>
      </c>
      <c r="I12" s="1">
        <v>68</v>
      </c>
      <c r="J12" s="1">
        <f t="shared" si="1"/>
        <v>-4.1997050778799272</v>
      </c>
      <c r="K12" s="1">
        <f t="shared" si="2"/>
        <v>0.48698607012945816</v>
      </c>
      <c r="M12" s="1">
        <v>253</v>
      </c>
      <c r="N12" s="1">
        <v>1.4999999999999999E-2</v>
      </c>
      <c r="O12" s="1">
        <v>68</v>
      </c>
      <c r="P12" s="1">
        <f t="shared" si="3"/>
        <v>-4.1997050778799272</v>
      </c>
      <c r="Q12" s="1">
        <f t="shared" si="4"/>
        <v>0.48698607012945816</v>
      </c>
      <c r="S12" s="1">
        <v>253</v>
      </c>
      <c r="T12" s="1">
        <v>1.4999999999999999E-2</v>
      </c>
      <c r="U12" s="1">
        <v>68</v>
      </c>
      <c r="V12" s="1">
        <f t="shared" si="5"/>
        <v>-4.1997050778799272</v>
      </c>
      <c r="W12" s="1">
        <f t="shared" si="6"/>
        <v>0.48698607012945816</v>
      </c>
      <c r="Y12" s="1">
        <v>253</v>
      </c>
      <c r="Z12" s="1">
        <v>1.4999999999999999E-2</v>
      </c>
      <c r="AA12" s="1">
        <v>68</v>
      </c>
      <c r="AB12" s="1">
        <f t="shared" si="7"/>
        <v>-4.1997050778799272</v>
      </c>
      <c r="AC12" s="1">
        <f t="shared" si="8"/>
        <v>0.48698607012945816</v>
      </c>
      <c r="AE12" s="1">
        <v>253</v>
      </c>
      <c r="AF12" s="1">
        <v>1.4999999999999999E-2</v>
      </c>
      <c r="AG12" s="1">
        <v>68</v>
      </c>
      <c r="AH12" s="1">
        <f t="shared" si="9"/>
        <v>-4.1997050778799272</v>
      </c>
      <c r="AI12" s="1">
        <f t="shared" si="10"/>
        <v>0.48698607012945816</v>
      </c>
      <c r="AK12" s="1">
        <v>513</v>
      </c>
      <c r="AL12" s="1">
        <v>0.02</v>
      </c>
      <c r="AM12" s="1">
        <v>67</v>
      </c>
      <c r="AN12" s="1">
        <f t="shared" si="11"/>
        <v>-3.912023005428146</v>
      </c>
      <c r="AO12" s="1">
        <f t="shared" si="12"/>
        <v>0.19930399767767693</v>
      </c>
      <c r="AQ12" s="1">
        <v>513</v>
      </c>
      <c r="AR12" s="1">
        <v>0.02</v>
      </c>
      <c r="AS12" s="1">
        <v>67</v>
      </c>
      <c r="AT12" s="1">
        <f t="shared" si="13"/>
        <v>-3.912023005428146</v>
      </c>
      <c r="AU12" s="1">
        <f t="shared" si="14"/>
        <v>0.19930399767767693</v>
      </c>
    </row>
    <row r="13" spans="1:47" ht="15" customHeight="1">
      <c r="A13" s="1">
        <v>253</v>
      </c>
      <c r="B13" s="1">
        <v>1.4999999999999999E-2</v>
      </c>
      <c r="C13" s="1">
        <v>68</v>
      </c>
      <c r="D13" s="1">
        <f t="shared" si="0"/>
        <v>-4.1997050778799272</v>
      </c>
      <c r="E13" s="1">
        <f t="shared" si="15"/>
        <v>0.48698607012945816</v>
      </c>
      <c r="G13" s="1">
        <v>513</v>
      </c>
      <c r="H13" s="1">
        <v>0.02</v>
      </c>
      <c r="I13" s="1">
        <v>67</v>
      </c>
      <c r="J13" s="1">
        <f t="shared" si="1"/>
        <v>-3.912023005428146</v>
      </c>
      <c r="K13" s="1">
        <f t="shared" si="2"/>
        <v>0.19930399767767693</v>
      </c>
      <c r="M13" s="1">
        <v>513</v>
      </c>
      <c r="N13" s="1">
        <v>0.02</v>
      </c>
      <c r="O13" s="1">
        <v>67</v>
      </c>
      <c r="P13" s="1">
        <f t="shared" si="3"/>
        <v>-3.912023005428146</v>
      </c>
      <c r="Q13" s="1">
        <f t="shared" si="4"/>
        <v>0.19930399767767693</v>
      </c>
      <c r="S13" s="1">
        <v>513</v>
      </c>
      <c r="T13" s="1">
        <v>0.02</v>
      </c>
      <c r="U13" s="1">
        <v>67</v>
      </c>
      <c r="V13" s="1">
        <f t="shared" si="5"/>
        <v>-3.912023005428146</v>
      </c>
      <c r="W13" s="1">
        <f t="shared" si="6"/>
        <v>0.19930399767767693</v>
      </c>
      <c r="Y13" s="1">
        <v>513</v>
      </c>
      <c r="Z13" s="1">
        <v>0.02</v>
      </c>
      <c r="AA13" s="1">
        <v>67</v>
      </c>
      <c r="AB13" s="1">
        <f t="shared" si="7"/>
        <v>-3.912023005428146</v>
      </c>
      <c r="AC13" s="1">
        <f t="shared" si="8"/>
        <v>0.19930399767767693</v>
      </c>
      <c r="AE13" s="1">
        <v>513</v>
      </c>
      <c r="AF13" s="1">
        <v>0.02</v>
      </c>
      <c r="AG13" s="1">
        <v>67</v>
      </c>
      <c r="AH13" s="1">
        <f t="shared" si="9"/>
        <v>-3.912023005428146</v>
      </c>
      <c r="AI13" s="1">
        <f t="shared" si="10"/>
        <v>0.19930399767767693</v>
      </c>
      <c r="AK13" s="1">
        <v>576</v>
      </c>
      <c r="AL13" s="1">
        <v>2.1000000000000001E-2</v>
      </c>
      <c r="AM13" s="1">
        <v>58</v>
      </c>
      <c r="AN13" s="1">
        <f t="shared" si="11"/>
        <v>-3.8632328412587138</v>
      </c>
      <c r="AO13" s="1">
        <f t="shared" si="12"/>
        <v>0.15051383350824477</v>
      </c>
      <c r="AQ13" s="1">
        <v>576</v>
      </c>
      <c r="AR13" s="1">
        <v>2.1000000000000001E-2</v>
      </c>
      <c r="AS13" s="1">
        <v>58</v>
      </c>
      <c r="AT13" s="1">
        <f t="shared" si="13"/>
        <v>-3.8632328412587138</v>
      </c>
      <c r="AU13" s="1">
        <f t="shared" si="14"/>
        <v>0.15051383350824477</v>
      </c>
    </row>
    <row r="14" spans="1:47" ht="15" customHeight="1">
      <c r="A14" s="1">
        <v>513</v>
      </c>
      <c r="B14" s="1">
        <v>0.02</v>
      </c>
      <c r="C14" s="1">
        <v>67</v>
      </c>
      <c r="D14" s="1">
        <f t="shared" si="0"/>
        <v>-3.912023005428146</v>
      </c>
      <c r="E14" s="1">
        <f t="shared" si="15"/>
        <v>0.19930399767767693</v>
      </c>
      <c r="G14" s="1">
        <v>576</v>
      </c>
      <c r="H14" s="1">
        <v>2.1000000000000001E-2</v>
      </c>
      <c r="I14" s="1">
        <v>58</v>
      </c>
      <c r="J14" s="1">
        <f t="shared" si="1"/>
        <v>-3.8632328412587138</v>
      </c>
      <c r="K14" s="1">
        <f t="shared" si="2"/>
        <v>0.15051383350824477</v>
      </c>
      <c r="M14" s="1">
        <v>576</v>
      </c>
      <c r="N14" s="1">
        <v>2.1000000000000001E-2</v>
      </c>
      <c r="O14" s="1">
        <v>58</v>
      </c>
      <c r="P14" s="1">
        <f t="shared" si="3"/>
        <v>-3.8632328412587138</v>
      </c>
      <c r="Q14" s="1">
        <f t="shared" si="4"/>
        <v>0.15051383350824477</v>
      </c>
      <c r="S14" s="1">
        <v>576</v>
      </c>
      <c r="T14" s="1">
        <v>2.1000000000000001E-2</v>
      </c>
      <c r="U14" s="1">
        <v>58</v>
      </c>
      <c r="V14" s="1">
        <f t="shared" si="5"/>
        <v>-3.8632328412587138</v>
      </c>
      <c r="W14" s="1">
        <f t="shared" si="6"/>
        <v>0.15051383350824477</v>
      </c>
      <c r="Y14" s="1">
        <v>576</v>
      </c>
      <c r="Z14" s="1">
        <v>2.1000000000000001E-2</v>
      </c>
      <c r="AA14" s="1">
        <v>58</v>
      </c>
      <c r="AB14" s="1">
        <f t="shared" si="7"/>
        <v>-3.8632328412587138</v>
      </c>
      <c r="AC14" s="1">
        <f t="shared" si="8"/>
        <v>0.15051383350824477</v>
      </c>
      <c r="AE14" s="1">
        <v>576</v>
      </c>
      <c r="AF14" s="1">
        <v>2.1000000000000001E-2</v>
      </c>
      <c r="AG14" s="1">
        <v>58</v>
      </c>
      <c r="AH14" s="1">
        <f t="shared" si="9"/>
        <v>-3.8632328412587138</v>
      </c>
      <c r="AI14" s="1">
        <f t="shared" si="10"/>
        <v>0.15051383350824477</v>
      </c>
      <c r="AK14" s="1">
        <v>934</v>
      </c>
      <c r="AL14" s="1">
        <v>2.5000000000000001E-2</v>
      </c>
      <c r="AM14" s="1">
        <v>59</v>
      </c>
      <c r="AN14" s="1">
        <f t="shared" si="11"/>
        <v>-3.6888794541139363</v>
      </c>
      <c r="AO14" s="1">
        <f t="shared" si="12"/>
        <v>2.3839553636532784E-2</v>
      </c>
      <c r="AQ14" s="1">
        <v>934</v>
      </c>
      <c r="AR14" s="1">
        <v>2.5000000000000001E-2</v>
      </c>
      <c r="AS14" s="1">
        <v>59</v>
      </c>
      <c r="AT14" s="1">
        <f t="shared" si="13"/>
        <v>-3.6888794541139363</v>
      </c>
      <c r="AU14" s="1">
        <f t="shared" si="14"/>
        <v>2.3839553636532784E-2</v>
      </c>
    </row>
    <row r="15" spans="1:47" ht="15" customHeight="1">
      <c r="A15" s="1">
        <v>576</v>
      </c>
      <c r="B15" s="1">
        <v>2.1000000000000001E-2</v>
      </c>
      <c r="C15" s="1">
        <v>58</v>
      </c>
      <c r="D15" s="1">
        <f t="shared" si="0"/>
        <v>-3.8632328412587138</v>
      </c>
      <c r="E15" s="1">
        <f t="shared" si="15"/>
        <v>0.15051383350824477</v>
      </c>
      <c r="G15" s="1">
        <v>934</v>
      </c>
      <c r="H15" s="1">
        <v>2.5000000000000001E-2</v>
      </c>
      <c r="I15" s="1">
        <v>59</v>
      </c>
      <c r="J15" s="1">
        <f t="shared" si="1"/>
        <v>-3.6888794541139363</v>
      </c>
      <c r="K15" s="1">
        <f t="shared" si="2"/>
        <v>2.3839553636532784E-2</v>
      </c>
      <c r="M15" s="1">
        <v>934</v>
      </c>
      <c r="N15" s="1">
        <v>2.5000000000000001E-2</v>
      </c>
      <c r="O15" s="1">
        <v>59</v>
      </c>
      <c r="P15" s="1">
        <f t="shared" si="3"/>
        <v>-3.6888794541139363</v>
      </c>
      <c r="Q15" s="1">
        <f t="shared" si="4"/>
        <v>2.3839553636532784E-2</v>
      </c>
      <c r="S15" s="1">
        <v>934</v>
      </c>
      <c r="T15" s="1">
        <v>2.5000000000000001E-2</v>
      </c>
      <c r="U15" s="1">
        <v>59</v>
      </c>
      <c r="V15" s="1">
        <f t="shared" si="5"/>
        <v>-3.6888794541139363</v>
      </c>
      <c r="W15" s="1">
        <f t="shared" si="6"/>
        <v>2.3839553636532784E-2</v>
      </c>
      <c r="Y15" s="1">
        <v>934</v>
      </c>
      <c r="Z15" s="1">
        <v>2.5000000000000001E-2</v>
      </c>
      <c r="AA15" s="1">
        <v>59</v>
      </c>
      <c r="AB15" s="1">
        <f t="shared" si="7"/>
        <v>-3.6888794541139363</v>
      </c>
      <c r="AC15" s="1">
        <f t="shared" si="8"/>
        <v>2.3839553636532784E-2</v>
      </c>
      <c r="AE15" s="1">
        <v>934</v>
      </c>
      <c r="AF15" s="1">
        <v>2.5000000000000001E-2</v>
      </c>
      <c r="AG15" s="1">
        <v>59</v>
      </c>
      <c r="AH15" s="1">
        <f t="shared" si="9"/>
        <v>-3.6888794541139363</v>
      </c>
      <c r="AI15" s="1">
        <f t="shared" si="10"/>
        <v>2.3839553636532784E-2</v>
      </c>
      <c r="AK15" s="1">
        <v>943</v>
      </c>
      <c r="AL15" s="1">
        <v>0.03</v>
      </c>
      <c r="AM15" s="1">
        <v>55</v>
      </c>
      <c r="AN15" s="1">
        <f t="shared" si="11"/>
        <v>-3.5065578973199818</v>
      </c>
      <c r="AO15" s="1">
        <f t="shared" si="12"/>
        <v>0.20616111043048724</v>
      </c>
      <c r="AQ15" s="1">
        <v>943</v>
      </c>
      <c r="AR15" s="1">
        <v>0.03</v>
      </c>
      <c r="AS15" s="1">
        <v>55</v>
      </c>
      <c r="AT15" s="1">
        <f t="shared" si="13"/>
        <v>-3.5065578973199818</v>
      </c>
      <c r="AU15" s="1">
        <f t="shared" si="14"/>
        <v>0.20616111043048724</v>
      </c>
    </row>
    <row r="16" spans="1:47" ht="15" customHeight="1">
      <c r="A16" s="1">
        <v>934</v>
      </c>
      <c r="B16" s="1">
        <v>2.5000000000000001E-2</v>
      </c>
      <c r="C16" s="1">
        <v>59</v>
      </c>
      <c r="D16" s="1">
        <f t="shared" si="0"/>
        <v>-3.6888794541139363</v>
      </c>
      <c r="E16" s="1">
        <f t="shared" si="15"/>
        <v>2.3839553636532784E-2</v>
      </c>
      <c r="G16" s="1">
        <v>943</v>
      </c>
      <c r="H16" s="1">
        <v>0.03</v>
      </c>
      <c r="I16" s="1">
        <v>55</v>
      </c>
      <c r="J16" s="1">
        <f t="shared" si="1"/>
        <v>-3.5065578973199818</v>
      </c>
      <c r="K16" s="1">
        <f t="shared" si="2"/>
        <v>0.20616111043048724</v>
      </c>
      <c r="M16" s="1">
        <v>943</v>
      </c>
      <c r="N16" s="1">
        <v>0.03</v>
      </c>
      <c r="O16" s="1">
        <v>55</v>
      </c>
      <c r="P16" s="1">
        <f t="shared" si="3"/>
        <v>-3.5065578973199818</v>
      </c>
      <c r="Q16" s="1">
        <f t="shared" si="4"/>
        <v>0.20616111043048724</v>
      </c>
      <c r="S16" s="1">
        <v>943</v>
      </c>
      <c r="T16" s="1">
        <v>0.03</v>
      </c>
      <c r="U16" s="1">
        <v>55</v>
      </c>
      <c r="V16" s="1">
        <f t="shared" si="5"/>
        <v>-3.5065578973199818</v>
      </c>
      <c r="W16" s="1">
        <f t="shared" si="6"/>
        <v>0.20616111043048724</v>
      </c>
      <c r="Y16" s="1">
        <v>943</v>
      </c>
      <c r="Z16" s="1">
        <v>0.03</v>
      </c>
      <c r="AA16" s="1">
        <v>55</v>
      </c>
      <c r="AB16" s="1">
        <f t="shared" si="7"/>
        <v>-3.5065578973199818</v>
      </c>
      <c r="AC16" s="1">
        <f t="shared" si="8"/>
        <v>0.20616111043048724</v>
      </c>
      <c r="AE16" s="1">
        <v>943</v>
      </c>
      <c r="AF16" s="1">
        <v>0.03</v>
      </c>
      <c r="AG16" s="1">
        <v>55</v>
      </c>
      <c r="AH16" s="1">
        <f t="shared" si="9"/>
        <v>-3.5065578973199818</v>
      </c>
      <c r="AI16" s="1">
        <f t="shared" si="10"/>
        <v>0.20616111043048724</v>
      </c>
      <c r="AK16" s="1">
        <v>358</v>
      </c>
      <c r="AL16" s="1">
        <v>4.2000000000000003E-2</v>
      </c>
      <c r="AM16" s="1">
        <v>45</v>
      </c>
      <c r="AN16" s="1">
        <f t="shared" si="11"/>
        <v>-3.1700856606987688</v>
      </c>
      <c r="AO16" s="1">
        <f t="shared" si="12"/>
        <v>0.54263334705170019</v>
      </c>
      <c r="AQ16" s="1">
        <v>358</v>
      </c>
      <c r="AR16" s="1">
        <v>4.2000000000000003E-2</v>
      </c>
      <c r="AS16" s="1">
        <v>45</v>
      </c>
      <c r="AT16" s="1">
        <f t="shared" si="13"/>
        <v>-3.1700856606987688</v>
      </c>
      <c r="AU16" s="1">
        <f t="shared" si="14"/>
        <v>0.54263334705170019</v>
      </c>
    </row>
    <row r="17" spans="1:47">
      <c r="A17" s="1">
        <v>943</v>
      </c>
      <c r="B17" s="1">
        <v>0.03</v>
      </c>
      <c r="C17" s="1">
        <v>55</v>
      </c>
      <c r="D17" s="1">
        <f t="shared" si="0"/>
        <v>-3.5065578973199818</v>
      </c>
      <c r="E17" s="1">
        <f t="shared" si="15"/>
        <v>0.20616111043048724</v>
      </c>
      <c r="G17" s="1">
        <v>358</v>
      </c>
      <c r="H17" s="1">
        <v>4.2000000000000003E-2</v>
      </c>
      <c r="I17" s="1">
        <v>45</v>
      </c>
      <c r="J17" s="1">
        <f t="shared" si="1"/>
        <v>-3.1700856606987688</v>
      </c>
      <c r="K17" s="1">
        <f t="shared" si="2"/>
        <v>0.54263334705170019</v>
      </c>
      <c r="M17" s="1">
        <v>358</v>
      </c>
      <c r="N17" s="1">
        <v>4.2000000000000003E-2</v>
      </c>
      <c r="O17" s="1">
        <v>45</v>
      </c>
      <c r="P17" s="1">
        <f t="shared" si="3"/>
        <v>-3.1700856606987688</v>
      </c>
      <c r="Q17" s="1">
        <f t="shared" si="4"/>
        <v>0.54263334705170019</v>
      </c>
      <c r="S17" s="1">
        <v>358</v>
      </c>
      <c r="T17" s="1">
        <v>4.2000000000000003E-2</v>
      </c>
      <c r="U17" s="1">
        <v>45</v>
      </c>
      <c r="V17" s="1">
        <f t="shared" si="5"/>
        <v>-3.1700856606987688</v>
      </c>
      <c r="W17" s="1">
        <f t="shared" si="6"/>
        <v>0.54263334705170019</v>
      </c>
      <c r="Y17" s="1">
        <v>358</v>
      </c>
      <c r="Z17" s="1">
        <v>4.2000000000000003E-2</v>
      </c>
      <c r="AA17" s="1">
        <v>45</v>
      </c>
      <c r="AB17" s="1">
        <f t="shared" si="7"/>
        <v>-3.1700856606987688</v>
      </c>
      <c r="AC17" s="1">
        <f t="shared" si="8"/>
        <v>0.54263334705170019</v>
      </c>
      <c r="AE17" s="1">
        <v>358</v>
      </c>
      <c r="AF17" s="1">
        <v>4.2000000000000003E-2</v>
      </c>
      <c r="AG17" s="1">
        <v>45</v>
      </c>
      <c r="AH17" s="1">
        <f t="shared" si="9"/>
        <v>-3.1700856606987688</v>
      </c>
      <c r="AI17" s="1">
        <f t="shared" si="10"/>
        <v>0.54263334705170019</v>
      </c>
      <c r="AK17" s="1">
        <v>387</v>
      </c>
      <c r="AL17" s="1">
        <v>4.4999999999999998E-2</v>
      </c>
      <c r="AM17" s="1">
        <v>67</v>
      </c>
      <c r="AN17" s="1">
        <f t="shared" si="11"/>
        <v>-3.1010927892118172</v>
      </c>
      <c r="AO17" s="1">
        <f t="shared" si="12"/>
        <v>0.61162621853865184</v>
      </c>
      <c r="AQ17" s="1">
        <v>387</v>
      </c>
      <c r="AR17" s="1">
        <v>4.4999999999999998E-2</v>
      </c>
      <c r="AS17" s="1">
        <v>67</v>
      </c>
      <c r="AT17" s="1">
        <f t="shared" si="13"/>
        <v>-3.1010927892118172</v>
      </c>
      <c r="AU17" s="1">
        <f t="shared" si="14"/>
        <v>0.61162621853865184</v>
      </c>
    </row>
    <row r="18" spans="1:47">
      <c r="A18" s="1">
        <v>358</v>
      </c>
      <c r="B18" s="1">
        <v>4.2000000000000003E-2</v>
      </c>
      <c r="C18" s="1">
        <v>45</v>
      </c>
      <c r="D18" s="1">
        <f t="shared" si="0"/>
        <v>-3.1700856606987688</v>
      </c>
      <c r="E18" s="1">
        <f t="shared" si="15"/>
        <v>0.54263334705170019</v>
      </c>
      <c r="G18" s="1">
        <v>387</v>
      </c>
      <c r="H18" s="1">
        <v>4.4999999999999998E-2</v>
      </c>
      <c r="I18" s="1">
        <v>67</v>
      </c>
      <c r="J18" s="1">
        <f t="shared" si="1"/>
        <v>-3.1010927892118172</v>
      </c>
      <c r="K18" s="1">
        <f t="shared" si="2"/>
        <v>0.61162621853865184</v>
      </c>
      <c r="M18" s="1">
        <v>387</v>
      </c>
      <c r="N18" s="1">
        <v>4.4999999999999998E-2</v>
      </c>
      <c r="O18" s="1">
        <v>67</v>
      </c>
      <c r="P18" s="1">
        <f t="shared" si="3"/>
        <v>-3.1010927892118172</v>
      </c>
      <c r="Q18" s="1">
        <f t="shared" si="4"/>
        <v>0.61162621853865184</v>
      </c>
      <c r="S18" s="1">
        <v>387</v>
      </c>
      <c r="T18" s="1">
        <v>4.4999999999999998E-2</v>
      </c>
      <c r="U18" s="1">
        <v>67</v>
      </c>
      <c r="V18" s="1">
        <f t="shared" si="5"/>
        <v>-3.1010927892118172</v>
      </c>
      <c r="W18" s="1">
        <f t="shared" si="6"/>
        <v>0.61162621853865184</v>
      </c>
      <c r="Y18" s="1">
        <v>387</v>
      </c>
      <c r="Z18" s="1">
        <v>4.4999999999999998E-2</v>
      </c>
      <c r="AA18" s="1">
        <v>67</v>
      </c>
      <c r="AB18" s="1">
        <f t="shared" si="7"/>
        <v>-3.1010927892118172</v>
      </c>
      <c r="AC18" s="1">
        <f t="shared" si="8"/>
        <v>0.61162621853865184</v>
      </c>
      <c r="AE18" s="1">
        <v>387</v>
      </c>
      <c r="AF18" s="1">
        <v>4.4999999999999998E-2</v>
      </c>
      <c r="AG18" s="1">
        <v>67</v>
      </c>
      <c r="AH18" s="1">
        <f t="shared" si="9"/>
        <v>-3.1010927892118172</v>
      </c>
      <c r="AI18" s="1">
        <f t="shared" si="10"/>
        <v>0.61162621853865184</v>
      </c>
      <c r="AK18" s="1">
        <v>158</v>
      </c>
      <c r="AL18" s="1">
        <v>0.158</v>
      </c>
      <c r="AM18" s="1">
        <v>25</v>
      </c>
      <c r="AN18" s="1">
        <f t="shared" si="11"/>
        <v>-1.8451602459551701</v>
      </c>
      <c r="AO18" s="1">
        <f t="shared" si="12"/>
        <v>1.8675587617952989</v>
      </c>
    </row>
    <row r="19" spans="1:47" ht="15" customHeight="1">
      <c r="A19" s="1">
        <v>387</v>
      </c>
      <c r="B19" s="1">
        <v>4.4999999999999998E-2</v>
      </c>
      <c r="C19" s="1">
        <v>67</v>
      </c>
      <c r="D19" s="1">
        <f t="shared" si="0"/>
        <v>-3.1010927892118172</v>
      </c>
      <c r="E19" s="1">
        <f t="shared" si="15"/>
        <v>0.61162621853865184</v>
      </c>
      <c r="G19" s="1">
        <v>158</v>
      </c>
      <c r="H19" s="1">
        <v>0.158</v>
      </c>
      <c r="I19" s="1">
        <v>25</v>
      </c>
      <c r="J19" s="1">
        <f t="shared" si="1"/>
        <v>-1.8451602459551701</v>
      </c>
      <c r="K19" s="1">
        <f t="shared" si="2"/>
        <v>1.8675587617952989</v>
      </c>
      <c r="M19" s="1">
        <v>158</v>
      </c>
      <c r="N19" s="1">
        <v>0.158</v>
      </c>
      <c r="O19" s="1">
        <v>25</v>
      </c>
      <c r="P19" s="1">
        <f t="shared" si="3"/>
        <v>-1.8451602459551701</v>
      </c>
      <c r="Q19" s="1">
        <f t="shared" si="4"/>
        <v>1.8675587617952989</v>
      </c>
      <c r="S19" s="1">
        <v>158</v>
      </c>
      <c r="T19" s="1">
        <v>0.158</v>
      </c>
      <c r="U19" s="1">
        <v>25</v>
      </c>
      <c r="V19" s="1">
        <f t="shared" si="5"/>
        <v>-1.8451602459551701</v>
      </c>
      <c r="W19" s="1">
        <f t="shared" si="6"/>
        <v>1.8675587617952989</v>
      </c>
      <c r="Y19" s="1">
        <v>158</v>
      </c>
      <c r="Z19" s="1">
        <v>0.158</v>
      </c>
      <c r="AA19" s="1">
        <v>25</v>
      </c>
      <c r="AB19" s="1">
        <f t="shared" si="7"/>
        <v>-1.8451602459551701</v>
      </c>
      <c r="AC19" s="1">
        <f t="shared" si="8"/>
        <v>1.8675587617952989</v>
      </c>
      <c r="AE19" s="1">
        <v>158</v>
      </c>
      <c r="AF19" s="1">
        <v>0.158</v>
      </c>
      <c r="AG19" s="1">
        <v>25</v>
      </c>
      <c r="AH19" s="1">
        <f t="shared" si="9"/>
        <v>-1.8451602459551701</v>
      </c>
      <c r="AI19" s="1">
        <f t="shared" si="10"/>
        <v>1.8675587617952989</v>
      </c>
    </row>
    <row r="20" spans="1:47" ht="15" customHeight="1">
      <c r="A20" s="1">
        <v>158</v>
      </c>
      <c r="B20" s="1">
        <v>0.158</v>
      </c>
      <c r="C20" s="1">
        <v>25</v>
      </c>
      <c r="D20" s="1">
        <f t="shared" si="0"/>
        <v>-1.8451602459551701</v>
      </c>
      <c r="E20" s="1">
        <f t="shared" si="15"/>
        <v>1.8675587617952989</v>
      </c>
      <c r="G20" s="1">
        <v>197</v>
      </c>
      <c r="H20" s="1">
        <v>0.21</v>
      </c>
      <c r="I20" s="1">
        <v>43</v>
      </c>
      <c r="J20" s="1">
        <f t="shared" si="1"/>
        <v>-1.5606477482646683</v>
      </c>
      <c r="K20" s="1">
        <f t="shared" si="2"/>
        <v>2.1520712594858007</v>
      </c>
      <c r="M20" s="1">
        <v>197</v>
      </c>
      <c r="N20" s="1">
        <v>0.21</v>
      </c>
      <c r="O20" s="1">
        <v>43</v>
      </c>
      <c r="P20" s="1">
        <f t="shared" si="3"/>
        <v>-1.5606477482646683</v>
      </c>
      <c r="Q20" s="1">
        <f t="shared" si="4"/>
        <v>2.1520712594858007</v>
      </c>
      <c r="S20" s="1">
        <v>197</v>
      </c>
      <c r="T20" s="1">
        <v>0.21</v>
      </c>
      <c r="U20" s="1">
        <v>43</v>
      </c>
      <c r="V20" s="1">
        <f t="shared" si="5"/>
        <v>-1.5606477482646683</v>
      </c>
      <c r="W20" s="1">
        <f t="shared" si="6"/>
        <v>2.1520712594858007</v>
      </c>
      <c r="Y20" s="1">
        <v>197</v>
      </c>
      <c r="Z20" s="1">
        <v>0.21</v>
      </c>
      <c r="AA20" s="1">
        <v>43</v>
      </c>
      <c r="AB20" s="1">
        <f t="shared" si="7"/>
        <v>-1.5606477482646683</v>
      </c>
      <c r="AC20" s="1">
        <f t="shared" si="8"/>
        <v>2.1520712594858007</v>
      </c>
    </row>
    <row r="21" spans="1:47">
      <c r="A21" s="1">
        <v>197</v>
      </c>
      <c r="B21" s="1">
        <v>0.21</v>
      </c>
      <c r="C21" s="1">
        <v>43</v>
      </c>
      <c r="D21" s="1">
        <f t="shared" si="0"/>
        <v>-1.5606477482646683</v>
      </c>
      <c r="E21" s="1">
        <f t="shared" si="15"/>
        <v>2.1520712594858007</v>
      </c>
      <c r="G21" s="1">
        <v>497</v>
      </c>
      <c r="H21" s="1">
        <v>0.25</v>
      </c>
      <c r="I21" s="1">
        <v>24</v>
      </c>
      <c r="J21" s="1">
        <f t="shared" si="1"/>
        <v>-1.3862943611198906</v>
      </c>
      <c r="K21" s="1">
        <f t="shared" si="2"/>
        <v>2.3264246466305787</v>
      </c>
      <c r="M21" s="1">
        <v>497</v>
      </c>
      <c r="N21" s="1">
        <v>0.25</v>
      </c>
      <c r="O21" s="1">
        <v>24</v>
      </c>
      <c r="P21" s="1">
        <f t="shared" si="3"/>
        <v>-1.3862943611198906</v>
      </c>
      <c r="Q21" s="1">
        <f t="shared" si="4"/>
        <v>2.3264246466305787</v>
      </c>
      <c r="S21" s="1">
        <v>497</v>
      </c>
      <c r="T21" s="1">
        <v>0.25</v>
      </c>
      <c r="U21" s="1">
        <v>24</v>
      </c>
      <c r="V21" s="1">
        <f t="shared" si="5"/>
        <v>-1.3862943611198906</v>
      </c>
      <c r="W21" s="1">
        <f t="shared" si="6"/>
        <v>2.3264246466305787</v>
      </c>
    </row>
    <row r="22" spans="1:47">
      <c r="A22" s="1">
        <v>497</v>
      </c>
      <c r="B22" s="1">
        <v>0.25</v>
      </c>
      <c r="C22" s="1">
        <v>24</v>
      </c>
      <c r="D22" s="1">
        <f t="shared" si="0"/>
        <v>-1.3862943611198906</v>
      </c>
      <c r="E22" s="1">
        <f t="shared" si="15"/>
        <v>2.3264246466305787</v>
      </c>
      <c r="G22" s="1">
        <v>793</v>
      </c>
      <c r="H22" s="1">
        <v>0.25700000000000001</v>
      </c>
      <c r="I22" s="1">
        <v>21</v>
      </c>
      <c r="J22" s="1">
        <f t="shared" si="1"/>
        <v>-1.3586791940869172</v>
      </c>
      <c r="K22" s="1">
        <f t="shared" si="2"/>
        <v>2.3540398136635519</v>
      </c>
      <c r="M22" s="1">
        <v>793</v>
      </c>
      <c r="N22" s="1">
        <v>0.25700000000000001</v>
      </c>
      <c r="O22" s="1">
        <v>21</v>
      </c>
      <c r="P22" s="1">
        <f t="shared" si="3"/>
        <v>-1.3586791940869172</v>
      </c>
      <c r="Q22" s="1">
        <f t="shared" si="4"/>
        <v>2.3540398136635519</v>
      </c>
    </row>
    <row r="23" spans="1:47">
      <c r="A23" s="1">
        <v>793</v>
      </c>
      <c r="B23" s="1">
        <v>0.25700000000000001</v>
      </c>
      <c r="C23" s="1">
        <v>21</v>
      </c>
      <c r="D23" s="1">
        <f t="shared" si="0"/>
        <v>-1.3586791940869172</v>
      </c>
      <c r="E23" s="1">
        <f t="shared" si="15"/>
        <v>2.3540398136635519</v>
      </c>
      <c r="G23" s="1">
        <v>248</v>
      </c>
      <c r="H23" s="1">
        <v>0.45600000000000002</v>
      </c>
      <c r="I23" s="1">
        <v>23</v>
      </c>
      <c r="J23" s="1">
        <f t="shared" si="1"/>
        <v>-0.78526246946775091</v>
      </c>
      <c r="K23" s="1">
        <f t="shared" si="2"/>
        <v>2.9274565382827182</v>
      </c>
    </row>
    <row r="24" spans="1:47" ht="15" customHeight="1">
      <c r="A24" s="1">
        <v>248</v>
      </c>
      <c r="B24" s="1">
        <v>0.45600000000000002</v>
      </c>
      <c r="C24" s="1">
        <v>23</v>
      </c>
      <c r="D24" s="1">
        <f t="shared" si="0"/>
        <v>-0.78526246946775091</v>
      </c>
      <c r="E24" s="1">
        <f t="shared" si="15"/>
        <v>2.9274565382827182</v>
      </c>
    </row>
    <row r="25" spans="1:47">
      <c r="A25" s="1"/>
      <c r="B25" s="1"/>
      <c r="C25" s="1"/>
    </row>
    <row r="26" spans="1:47">
      <c r="A26" t="s">
        <v>23</v>
      </c>
      <c r="C26" s="1">
        <v>0.05</v>
      </c>
      <c r="G26" t="s">
        <v>23</v>
      </c>
      <c r="I26" s="1">
        <v>0.05</v>
      </c>
      <c r="M26" t="s">
        <v>23</v>
      </c>
      <c r="O26" s="1">
        <v>0.05</v>
      </c>
      <c r="S26" t="s">
        <v>23</v>
      </c>
      <c r="U26" s="1">
        <v>0.05</v>
      </c>
      <c r="Y26" t="s">
        <v>23</v>
      </c>
      <c r="AA26" s="1">
        <v>0.05</v>
      </c>
      <c r="AE26" t="s">
        <v>23</v>
      </c>
      <c r="AG26" s="1">
        <v>0.05</v>
      </c>
      <c r="AK26" t="s">
        <v>23</v>
      </c>
      <c r="AM26" s="1">
        <v>0.05</v>
      </c>
      <c r="AQ26" t="s">
        <v>23</v>
      </c>
      <c r="AS26" s="1">
        <v>0.05</v>
      </c>
    </row>
    <row r="27" spans="1:47">
      <c r="A27" t="s">
        <v>11</v>
      </c>
      <c r="C27">
        <f>COUNT(B4:B24)</f>
        <v>21</v>
      </c>
      <c r="G27" t="s">
        <v>11</v>
      </c>
      <c r="I27">
        <f>COUNT(H4:H23)</f>
        <v>20</v>
      </c>
      <c r="M27" t="s">
        <v>11</v>
      </c>
      <c r="O27">
        <f>COUNT(N4:N22)</f>
        <v>19</v>
      </c>
      <c r="S27" t="s">
        <v>11</v>
      </c>
      <c r="U27">
        <f>COUNT(T4:T21)</f>
        <v>18</v>
      </c>
      <c r="Y27" t="s">
        <v>11</v>
      </c>
      <c r="AA27">
        <f>COUNT(Z4:Z20)</f>
        <v>17</v>
      </c>
      <c r="AE27" t="s">
        <v>11</v>
      </c>
      <c r="AG27">
        <f>COUNT(AF4:AF19)</f>
        <v>16</v>
      </c>
      <c r="AK27" t="s">
        <v>11</v>
      </c>
      <c r="AM27">
        <f>COUNT(AL4:AL18)</f>
        <v>15</v>
      </c>
      <c r="AQ27" t="s">
        <v>11</v>
      </c>
      <c r="AS27">
        <f>COUNT(AR4:AR17)</f>
        <v>14</v>
      </c>
    </row>
    <row r="28" spans="1:47">
      <c r="A28" t="s">
        <v>20</v>
      </c>
      <c r="C28">
        <f>AVERAGE(D4:D24)</f>
        <v>-3.712719007750469</v>
      </c>
      <c r="G28" t="s">
        <v>20</v>
      </c>
      <c r="I28">
        <f>AVERAGE(J4:J23)</f>
        <v>-3.5529671941888852</v>
      </c>
      <c r="M28" t="s">
        <v>20</v>
      </c>
      <c r="O28">
        <f>AVERAGE(P4:P22)</f>
        <v>-3.6986358639110497</v>
      </c>
      <c r="S28" t="s">
        <v>20</v>
      </c>
      <c r="U28">
        <f>AVERAGE(V4:V21)</f>
        <v>-3.8286334566790572</v>
      </c>
      <c r="Y28" t="s">
        <v>20</v>
      </c>
      <c r="AA28">
        <f>AVERAGE(AB4:AB20)</f>
        <v>-3.9723004623001845</v>
      </c>
      <c r="AE28" t="s">
        <v>20</v>
      </c>
      <c r="AG28">
        <f>AVERAGE(AH4:AH19)</f>
        <v>-4.123028756927404</v>
      </c>
      <c r="AK28" t="s">
        <v>20</v>
      </c>
      <c r="AM28">
        <f>AVERAGE(AN4:AN18)</f>
        <v>-4.0106211413682953</v>
      </c>
      <c r="AQ28" t="s">
        <v>20</v>
      </c>
      <c r="AS28">
        <f>AVERAGE(AT4:AT17)</f>
        <v>-4.1652969196120901</v>
      </c>
    </row>
    <row r="29" spans="1:47">
      <c r="A29" t="s">
        <v>21</v>
      </c>
      <c r="C29">
        <f>STDEV(D4:D24)</f>
        <v>1.6031333441258233</v>
      </c>
      <c r="G29" t="s">
        <v>21</v>
      </c>
      <c r="I29">
        <f>STDEV(J4:J23)</f>
        <v>1.4632706834483877</v>
      </c>
      <c r="M29" t="s">
        <v>21</v>
      </c>
      <c r="O29">
        <f>STDEV(P4:P22)</f>
        <v>1.3461612801483824</v>
      </c>
      <c r="S29" t="s">
        <v>21</v>
      </c>
      <c r="U29">
        <f>STDEV(V4:V21)</f>
        <v>1.2564917899163013</v>
      </c>
      <c r="Y29" t="s">
        <v>21</v>
      </c>
      <c r="AA29">
        <f>STDEV(AB4:AB20)</f>
        <v>1.132563842182114</v>
      </c>
      <c r="AE29" t="s">
        <v>21</v>
      </c>
      <c r="AG29">
        <f>STDEV(AH4:AH19)</f>
        <v>0.97787663134495961</v>
      </c>
      <c r="AK29" t="s">
        <v>21</v>
      </c>
      <c r="AM29">
        <f>STDEV(AN4:AN18)</f>
        <v>0.89885352784987183</v>
      </c>
      <c r="AQ29" t="s">
        <v>21</v>
      </c>
      <c r="AS29">
        <f>STDEV(AT4:AT17)</f>
        <v>0.69542250934656213</v>
      </c>
    </row>
    <row r="30" spans="1:47">
      <c r="B30" t="s">
        <v>26</v>
      </c>
      <c r="C30">
        <v>1</v>
      </c>
      <c r="H30" t="s">
        <v>26</v>
      </c>
      <c r="I30">
        <v>2</v>
      </c>
      <c r="N30" t="s">
        <v>26</v>
      </c>
      <c r="O30">
        <v>3</v>
      </c>
      <c r="T30" t="s">
        <v>26</v>
      </c>
      <c r="U30">
        <v>4</v>
      </c>
      <c r="Z30" t="s">
        <v>26</v>
      </c>
      <c r="AA30">
        <v>5</v>
      </c>
      <c r="AF30" t="s">
        <v>26</v>
      </c>
      <c r="AG30">
        <v>6</v>
      </c>
      <c r="AL30" t="s">
        <v>26</v>
      </c>
      <c r="AM30">
        <v>7</v>
      </c>
      <c r="AR30" t="s">
        <v>26</v>
      </c>
      <c r="AS30">
        <v>8</v>
      </c>
    </row>
    <row r="31" spans="1:47">
      <c r="B31" t="s">
        <v>27</v>
      </c>
      <c r="C31">
        <f>E4/C29</f>
        <v>1.992994708106391</v>
      </c>
      <c r="H31" t="s">
        <v>27</v>
      </c>
      <c r="I31">
        <f>K23/I29</f>
        <v>2.0006254286348346</v>
      </c>
      <c r="N31" t="s">
        <v>27</v>
      </c>
      <c r="O31">
        <f>Q22/O29</f>
        <v>1.7487056331051765</v>
      </c>
      <c r="T31" t="s">
        <v>27</v>
      </c>
      <c r="U31">
        <f>W21/U29</f>
        <v>1.8515239536786379</v>
      </c>
      <c r="Z31" t="s">
        <v>27</v>
      </c>
      <c r="AA31">
        <f>AC20/AA29</f>
        <v>1.9001765545855664</v>
      </c>
      <c r="AF31" t="s">
        <v>27</v>
      </c>
      <c r="AG31">
        <f>AI4/AG29</f>
        <v>2.143853238092174</v>
      </c>
      <c r="AL31" t="s">
        <v>27</v>
      </c>
      <c r="AM31">
        <f>AO18/AM29</f>
        <v>2.0777120008224768</v>
      </c>
      <c r="AR31" t="s">
        <v>27</v>
      </c>
      <c r="AS31">
        <f>AU4/AS29</f>
        <v>2.280050383021738</v>
      </c>
    </row>
    <row r="32" spans="1:47">
      <c r="B32" t="s">
        <v>28</v>
      </c>
      <c r="C32" s="4">
        <f>(C27-C30)*C33/SQRT((C27-C30-1+(C33^2))*(C27-C30+1))</f>
        <v>2.8570945751142025</v>
      </c>
      <c r="H32" t="s">
        <v>28</v>
      </c>
      <c r="I32" s="4">
        <f>(I27-I30)*I33/SQRT((I27-I30-1+(I33^2))*(I27-I30+1))</f>
        <v>2.7838245742453105</v>
      </c>
      <c r="N32" t="s">
        <v>28</v>
      </c>
      <c r="O32" s="4">
        <f>(O27-O30)*O33/SQRT((O27-O30-1+(O33^2))*(O27-O30+1))</f>
        <v>2.6988292159194867</v>
      </c>
      <c r="T32" t="s">
        <v>28</v>
      </c>
      <c r="U32" s="4">
        <f>(U27-U30)*U33/SQRT((U27-U30-1+(U33^2))*(U27-U30+1))</f>
        <v>2.5989395436004439</v>
      </c>
      <c r="Z32" t="s">
        <v>28</v>
      </c>
      <c r="AA32" s="4">
        <f>(AA27-AA30)*AA33/SQRT((AA27-AA30-1+(AA33^2))*(AA27-AA30+1))</f>
        <v>2.4796909890652814</v>
      </c>
      <c r="AF32" t="s">
        <v>28</v>
      </c>
      <c r="AG32" s="4">
        <f>(AG27-AG30)*AG33/SQRT((AG27-AG30-1+(AG33^2))*(AG27-AG30+1))</f>
        <v>2.3345256686549791</v>
      </c>
      <c r="AL32" t="s">
        <v>28</v>
      </c>
      <c r="AM32" s="4">
        <f>(AM27-AM30)*AM33/SQRT((AM27-AM30-1+(AM33^2))*(AM27-AM30+1))</f>
        <v>2.1532375642041552</v>
      </c>
      <c r="AR32" t="s">
        <v>28</v>
      </c>
      <c r="AS32" s="4">
        <f>(AS27-AS30)*AS33/SQRT((AS27-AS30-1+(AS33^2))*(AS27-AS30+1))</f>
        <v>1.9185225265471526</v>
      </c>
    </row>
    <row r="33" spans="2:45">
      <c r="B33" t="s">
        <v>24</v>
      </c>
      <c r="C33">
        <f>TINV(1-C34,C27-1)</f>
        <v>3.7748055851025808</v>
      </c>
      <c r="H33" t="s">
        <v>24</v>
      </c>
      <c r="I33">
        <f>TINV(1-I34,I27-1)</f>
        <v>3.7631881060551944</v>
      </c>
      <c r="N33" t="s">
        <v>24</v>
      </c>
      <c r="O33">
        <f>TINV(1-O34,O27-1)</f>
        <v>3.748580148186079</v>
      </c>
      <c r="T33" t="s">
        <v>24</v>
      </c>
      <c r="U33">
        <f>TINV(1-U34,U27-1)</f>
        <v>3.7297366550166222</v>
      </c>
      <c r="Z33" t="s">
        <v>24</v>
      </c>
      <c r="AA33">
        <f>TINV(1-AA34,AA27-1)</f>
        <v>3.7047260879387949</v>
      </c>
      <c r="AF33" t="s">
        <v>24</v>
      </c>
      <c r="AG33">
        <f>TINV(1-AG34,AG27-1)</f>
        <v>3.6704185640854288</v>
      </c>
      <c r="AL33" t="s">
        <v>24</v>
      </c>
      <c r="AM33">
        <f>TINV(1-AM34,AM27-1)</f>
        <v>3.6214419007804155</v>
      </c>
      <c r="AR33" t="s">
        <v>24</v>
      </c>
      <c r="AS33">
        <f>TINV(1-AS34,AS27-1)</f>
        <v>3.5478000869770701</v>
      </c>
    </row>
    <row r="34" spans="2:45">
      <c r="B34" t="s">
        <v>25</v>
      </c>
      <c r="C34">
        <f>1-(C26/(2*(C27-C30+1)))</f>
        <v>0.99880952380952381</v>
      </c>
      <c r="H34" t="s">
        <v>25</v>
      </c>
      <c r="I34">
        <f>1-(I26/(2*(I27-I30+1)))</f>
        <v>0.99868421052631584</v>
      </c>
      <c r="N34" t="s">
        <v>25</v>
      </c>
      <c r="O34">
        <f>1-(O26/(2*(O27-O30+1)))</f>
        <v>0.99852941176470589</v>
      </c>
      <c r="T34" t="s">
        <v>25</v>
      </c>
      <c r="U34">
        <f>1-(U26/(2*(U27-U30+1)))</f>
        <v>0.99833333333333329</v>
      </c>
      <c r="Z34" t="s">
        <v>25</v>
      </c>
      <c r="AA34">
        <f>1-(AA26/(2*(AA27-AA30+1)))</f>
        <v>0.99807692307692308</v>
      </c>
      <c r="AF34" t="s">
        <v>25</v>
      </c>
      <c r="AG34">
        <f>1-(AG26/(2*(AG27-AG30+1)))</f>
        <v>0.99772727272727268</v>
      </c>
      <c r="AL34" t="s">
        <v>25</v>
      </c>
      <c r="AM34">
        <f>1-(AM26/(2*(AM27-AM30+1)))</f>
        <v>0.99722222222222223</v>
      </c>
      <c r="AR34" t="s">
        <v>25</v>
      </c>
      <c r="AS34">
        <f>1-(AS26/(2*(AS27-AS30+1)))</f>
        <v>0.99642857142857144</v>
      </c>
    </row>
    <row r="35" spans="2:45">
      <c r="B35" t="s">
        <v>15</v>
      </c>
      <c r="C35" t="b">
        <f>C31&gt;C32</f>
        <v>0</v>
      </c>
      <c r="H35" t="s">
        <v>15</v>
      </c>
      <c r="I35" t="b">
        <f>I31&gt;I32</f>
        <v>0</v>
      </c>
      <c r="N35" t="s">
        <v>15</v>
      </c>
      <c r="O35" t="b">
        <f>O31&gt;O32</f>
        <v>0</v>
      </c>
      <c r="T35" t="s">
        <v>15</v>
      </c>
      <c r="U35" t="b">
        <f>U31&gt;U32</f>
        <v>0</v>
      </c>
      <c r="Z35" t="s">
        <v>15</v>
      </c>
      <c r="AA35" t="b">
        <f>AA31&gt;AA32</f>
        <v>0</v>
      </c>
      <c r="AF35" t="s">
        <v>15</v>
      </c>
      <c r="AG35" t="b">
        <f>AG31&gt;AG32</f>
        <v>0</v>
      </c>
      <c r="AL35" t="s">
        <v>15</v>
      </c>
      <c r="AM35" t="b">
        <f>AM31&gt;AM32</f>
        <v>0</v>
      </c>
      <c r="AR35" t="s">
        <v>15</v>
      </c>
      <c r="AS35" t="b">
        <f>AS31&gt;AS32</f>
        <v>1</v>
      </c>
    </row>
  </sheetData>
  <conditionalFormatting sqref="E4:E24">
    <cfRule type="top10" dxfId="8" priority="8" rank="1"/>
  </conditionalFormatting>
  <conditionalFormatting sqref="K4:K23">
    <cfRule type="top10" dxfId="7" priority="10" rank="1"/>
  </conditionalFormatting>
  <conditionalFormatting sqref="Q4:Q22">
    <cfRule type="top10" dxfId="6" priority="13" rank="1"/>
  </conditionalFormatting>
  <conditionalFormatting sqref="W4:W21">
    <cfRule type="top10" dxfId="5" priority="17" rank="1"/>
  </conditionalFormatting>
  <conditionalFormatting sqref="AC4:AC20">
    <cfRule type="top10" dxfId="4" priority="22" rank="1"/>
  </conditionalFormatting>
  <conditionalFormatting sqref="AI4:AI19">
    <cfRule type="top10" dxfId="3" priority="28" rank="1"/>
  </conditionalFormatting>
  <conditionalFormatting sqref="AO4:AO18">
    <cfRule type="top10" dxfId="2" priority="35" rank="1"/>
  </conditionalFormatting>
  <conditionalFormatting sqref="AU4:AU17">
    <cfRule type="top10" dxfId="1" priority="43" rank="1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"/>
  <dimension ref="A1:R10"/>
  <sheetViews>
    <sheetView tabSelected="1" zoomScaleNormal="100" workbookViewId="0">
      <selection activeCell="J10" sqref="J10"/>
    </sheetView>
  </sheetViews>
  <sheetFormatPr defaultRowHeight="15"/>
  <cols>
    <col min="2" max="2" width="12.28515625" bestFit="1" customWidth="1"/>
    <col min="6" max="6" width="9.140625" style="1"/>
    <col min="7" max="7" width="12" style="1" bestFit="1" customWidth="1"/>
    <col min="8" max="8" width="5.5703125" style="1" bestFit="1" customWidth="1"/>
    <col min="9" max="9" width="6" style="1" customWidth="1"/>
    <col min="10" max="10" width="25.85546875" style="1" bestFit="1" customWidth="1"/>
    <col min="11" max="11" width="25.28515625" style="1" bestFit="1" customWidth="1"/>
    <col min="12" max="12" width="4.85546875" style="1" customWidth="1"/>
    <col min="13" max="18" width="9.140625" style="1"/>
  </cols>
  <sheetData>
    <row r="1" spans="1:11">
      <c r="B1" s="1" t="s">
        <v>29</v>
      </c>
      <c r="C1" s="1" t="s">
        <v>2</v>
      </c>
      <c r="D1" s="3" t="s">
        <v>1</v>
      </c>
      <c r="E1" s="3" t="s">
        <v>7</v>
      </c>
      <c r="F1" s="1" t="s">
        <v>5</v>
      </c>
      <c r="G1" s="1" t="s">
        <v>6</v>
      </c>
      <c r="J1" s="1" t="s">
        <v>8</v>
      </c>
      <c r="K1" s="1" t="s">
        <v>9</v>
      </c>
    </row>
    <row r="2" spans="1:11">
      <c r="A2" s="1">
        <f>1</f>
        <v>1</v>
      </c>
      <c r="B2" s="11" t="s">
        <v>35</v>
      </c>
      <c r="C2" s="11">
        <v>80</v>
      </c>
      <c r="D2" s="11">
        <v>6.8000000000000005E-2</v>
      </c>
      <c r="E2" s="1">
        <f>IF(C2=0,"",(1/C2)^2)</f>
        <v>1.5625000000000003E-4</v>
      </c>
      <c r="H2" s="1" t="s">
        <v>13</v>
      </c>
      <c r="I2" s="1">
        <f t="shared" ref="I2:I8" si="0">IF(H2="USE",D2,"")</f>
        <v>6.8000000000000005E-2</v>
      </c>
      <c r="J2" s="1" t="str">
        <f t="shared" ref="J2:J7" si="1">IF(G2="","",IF(OR(J1="Poorly Representative",J1="Moderately Representative",J1="Highly Representative"),"",IF(AND(H2="USE",OR(H3="STOP",G3="")),IF(A2*F2^2&lt;10000,"Poorly Representative",IF(A2*F2^2&gt;30000,"Highly Representative","Moderately Representative")),"")))</f>
        <v/>
      </c>
      <c r="K2" s="1" t="str">
        <f>IF(G2="","",IF(OR(J1="Poorly Representative",J1="Moderately Representative",J1="Highly Representative"),"",IF(AND(H2="USE",OR(H3="STOP",G3="")),IF(A2*F2^2&lt;30000,"Poorly Representative",IF(A2*F2^2&gt;110000,"Highly Representative","Moderately Representative")),"")))</f>
        <v/>
      </c>
    </row>
    <row r="3" spans="1:11">
      <c r="A3" s="1">
        <f>A2+1</f>
        <v>2</v>
      </c>
      <c r="B3" s="11" t="s">
        <v>33</v>
      </c>
      <c r="C3" s="11">
        <v>52</v>
      </c>
      <c r="D3" s="11">
        <v>0.129</v>
      </c>
      <c r="E3" s="1">
        <f t="shared" ref="E3:E8" si="2">IF(C3=0,"",(1/C3)^2)</f>
        <v>3.6982248520710064E-4</v>
      </c>
      <c r="F3" s="1">
        <f>IF(E3="","",1/SQRT(AVERAGE($E$2:E3)))</f>
        <v>61.658393339790223</v>
      </c>
      <c r="G3" s="1">
        <f t="shared" ref="G3:G8" si="3">IF(F3="","",100/(F3*SQRT(A3)))</f>
        <v>1.1468135040265928</v>
      </c>
      <c r="H3" s="1" t="s">
        <v>13</v>
      </c>
      <c r="I3" s="1">
        <f t="shared" si="0"/>
        <v>0.129</v>
      </c>
      <c r="J3" s="1" t="str">
        <f t="shared" si="1"/>
        <v/>
      </c>
    </row>
    <row r="4" spans="1:11">
      <c r="A4" s="1">
        <v>3</v>
      </c>
      <c r="B4" s="11" t="s">
        <v>34</v>
      </c>
      <c r="C4" s="11">
        <v>52</v>
      </c>
      <c r="D4" s="11">
        <v>0.57699999999999996</v>
      </c>
      <c r="E4" s="1">
        <f t="shared" si="2"/>
        <v>3.6982248520710064E-4</v>
      </c>
      <c r="F4" s="1">
        <f>IF(E4="","",1/SQRT(AVERAGE($E$2:E4)))</f>
        <v>57.867147943764351</v>
      </c>
      <c r="G4" s="1">
        <f t="shared" si="3"/>
        <v>0.99771682155598607</v>
      </c>
      <c r="H4" s="1" t="str">
        <f>IF(G4&gt;G3,"STOP","USE")</f>
        <v>USE</v>
      </c>
      <c r="I4" s="1">
        <f t="shared" si="0"/>
        <v>0.57699999999999996</v>
      </c>
      <c r="J4" s="1" t="str">
        <f t="shared" si="1"/>
        <v/>
      </c>
    </row>
    <row r="5" spans="1:11">
      <c r="A5" s="1">
        <v>4</v>
      </c>
      <c r="B5" s="11" t="s">
        <v>31</v>
      </c>
      <c r="C5" s="11">
        <v>51</v>
      </c>
      <c r="D5" s="11">
        <v>1.0999999999999999E-2</v>
      </c>
      <c r="E5" s="1">
        <f t="shared" si="2"/>
        <v>3.8446751249519417E-4</v>
      </c>
      <c r="F5" s="1">
        <f>IF(E5="","",1/SQRT(AVERAGE($E$2:E5)))</f>
        <v>55.893785723481201</v>
      </c>
      <c r="G5" s="1">
        <f t="shared" si="3"/>
        <v>0.89455382835152641</v>
      </c>
      <c r="H5" s="1" t="str">
        <f>IF(G5&gt;G4,"STOP","USE")</f>
        <v>USE</v>
      </c>
      <c r="I5" s="1">
        <f t="shared" si="0"/>
        <v>1.0999999999999999E-2</v>
      </c>
      <c r="J5" s="1" t="str">
        <f t="shared" si="1"/>
        <v/>
      </c>
    </row>
    <row r="6" spans="1:11">
      <c r="A6" s="1">
        <f>A5+1</f>
        <v>5</v>
      </c>
      <c r="B6" s="30" t="s">
        <v>30</v>
      </c>
      <c r="C6" s="11">
        <v>38</v>
      </c>
      <c r="D6" s="30">
        <v>3.3</v>
      </c>
      <c r="E6" s="1">
        <f t="shared" si="2"/>
        <v>6.9252077562326859E-4</v>
      </c>
      <c r="F6" s="1">
        <f>IF(E6="","",1/SQRT(AVERAGE($E$2:E6)))</f>
        <v>50.34244548181335</v>
      </c>
      <c r="G6" s="1">
        <f t="shared" si="3"/>
        <v>0.88834300999842719</v>
      </c>
      <c r="H6" s="1" t="str">
        <f>IF(G6&gt;G5,"STOP","USE")</f>
        <v>USE</v>
      </c>
      <c r="I6" s="1">
        <f t="shared" si="0"/>
        <v>3.3</v>
      </c>
      <c r="J6" s="1" t="str">
        <f t="shared" si="1"/>
        <v/>
      </c>
    </row>
    <row r="7" spans="1:11">
      <c r="A7" s="1">
        <f>A6+1</f>
        <v>6</v>
      </c>
      <c r="B7" s="11" t="s">
        <v>32</v>
      </c>
      <c r="C7" s="11">
        <v>38</v>
      </c>
      <c r="D7" s="11">
        <v>0.47099999999999997</v>
      </c>
      <c r="E7" s="1">
        <f t="shared" si="2"/>
        <v>6.9252077562326859E-4</v>
      </c>
      <c r="F7" s="1">
        <f>IF(E7="","",1/SQRT(AVERAGE($E$2:E7)))</f>
        <v>47.445398626712546</v>
      </c>
      <c r="G7" s="1">
        <f t="shared" si="3"/>
        <v>0.8604591852538731</v>
      </c>
      <c r="H7" s="1" t="str">
        <f>IF(G7&gt;G6,"STOP","USE")</f>
        <v>USE</v>
      </c>
      <c r="I7" s="1">
        <f t="shared" si="0"/>
        <v>0.47099999999999997</v>
      </c>
      <c r="J7" s="1" t="str">
        <f t="shared" si="1"/>
        <v>Moderately Representative</v>
      </c>
    </row>
    <row r="8" spans="1:11">
      <c r="A8" s="1"/>
      <c r="B8" s="1"/>
      <c r="C8" s="1"/>
      <c r="D8" s="1"/>
      <c r="E8" s="1" t="str">
        <f t="shared" si="2"/>
        <v/>
      </c>
      <c r="F8" s="1" t="str">
        <f>IF(E8="","",1/SQRT(AVERAGE($E$2:E8)))</f>
        <v/>
      </c>
      <c r="G8" s="1" t="str">
        <f t="shared" si="3"/>
        <v/>
      </c>
      <c r="I8" s="1" t="str">
        <f t="shared" si="0"/>
        <v/>
      </c>
      <c r="J8" s="1" t="str">
        <f>IF(G8="","",IF(OR(J7="Poorly Representative",J7="Moderately Representative",J7="Highly Representative"),"",IF(AND(H8="USE",OR(#REF!="STOP",#REF!="")),IF(A8*F8^2&lt;10000,"Poorly Representative",IF(A8*F8^2&gt;30000,"Highly Representative","Moderately Representative")),"")))</f>
        <v/>
      </c>
      <c r="K8" s="1" t="str">
        <f>IF(G8="","",IF(OR(J7="Poorly Representative",J7="Moderately Representative",J7="Highly Representative"),"",IF(AND(H8="USE",OR(#REF!="STOP",#REF!="")),IF(A8*F8^2&lt;30000,"Poorly Representative",IF(A8*F8^2&gt;110000,"Highly Representative","Moderately Representative")),"")))</f>
        <v/>
      </c>
    </row>
    <row r="9" spans="1:11" ht="15.75" thickBot="1">
      <c r="E9" s="1"/>
      <c r="J9" s="1" t="str">
        <f>IF(G9="","",IF(OR(#REF!="Poorly Representative",#REF!="Moderately Representative",#REF!="Highly Representative"),"",IF(AND(H9="USE",OR(#REF!="STOP",#REF!="")),IF(A9*F9^2&lt;10000,"Poorly Representative",IF(A9*F9^2&gt;30000,"Highly Representative","Moderately Representative")),"")))</f>
        <v/>
      </c>
      <c r="K9" s="1" t="str">
        <f>IF(G9="","",IF(OR(#REF!="Poorly Representative",#REF!="Moderately Representative",#REF!="Highly Representative"),"",IF(AND(H9="USE",OR(#REF!="STOP",#REF!="")),IF(A9*F9^2&lt;30000,"Poorly Representative",IF(A9*F9^2&gt;110000,"Highly Representative","Moderately Representative")),"")))</f>
        <v/>
      </c>
    </row>
    <row r="10" spans="1:11" ht="15.75" thickBot="1">
      <c r="E10" s="1"/>
      <c r="G10" s="7" t="s">
        <v>14</v>
      </c>
      <c r="H10" s="12"/>
      <c r="I10" s="12"/>
      <c r="J10" s="31">
        <f>AVERAGE(I2:I7)</f>
        <v>0.7593333333333333</v>
      </c>
      <c r="K10" s="13" t="s">
        <v>36</v>
      </c>
    </row>
  </sheetData>
  <sortState ref="B2:D372">
    <sortCondition descending="1" ref="C2:C372"/>
    <sortCondition descending="1" ref="D2:D372"/>
  </sortState>
  <conditionalFormatting sqref="H3:H9">
    <cfRule type="containsText" dxfId="0" priority="1" operator="containsText" text="STOP">
      <formula>NOT(ISERROR(SEARCH("STOP",H3)))</formula>
    </cfRule>
  </conditionalFormatting>
  <pageMargins left="0.7" right="0.7" top="0.75" bottom="0.75" header="0.3" footer="0.3"/>
  <pageSetup orientation="portrait" r:id="rId1"/>
  <headerFooter>
    <oddHeader>&amp;C&amp;"-,Bold"DRAFT - Do not quote or cite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8"/>
  <dimension ref="A1:F24"/>
  <sheetViews>
    <sheetView zoomScaleNormal="100" workbookViewId="0"/>
  </sheetViews>
  <sheetFormatPr defaultRowHeight="15"/>
  <cols>
    <col min="1" max="6" width="9.140625" style="1"/>
  </cols>
  <sheetData>
    <row r="1" spans="1:2">
      <c r="A1" s="5" t="s">
        <v>10</v>
      </c>
      <c r="B1" s="6">
        <v>0.05</v>
      </c>
    </row>
    <row r="2" spans="1:2">
      <c r="A2" s="1">
        <v>3</v>
      </c>
      <c r="B2" s="17">
        <v>0.94125000000000003</v>
      </c>
    </row>
    <row r="3" spans="1:2">
      <c r="A3" s="1">
        <v>4</v>
      </c>
      <c r="B3" s="17">
        <v>0.76548000000000005</v>
      </c>
    </row>
    <row r="4" spans="1:2">
      <c r="A4" s="1">
        <v>5</v>
      </c>
      <c r="B4" s="17">
        <v>0.64231000000000005</v>
      </c>
    </row>
    <row r="5" spans="1:2">
      <c r="A5" s="1">
        <v>6</v>
      </c>
      <c r="B5" s="17">
        <v>0.56245999999999996</v>
      </c>
    </row>
    <row r="6" spans="1:2">
      <c r="A6" s="1">
        <v>7</v>
      </c>
      <c r="B6" s="17">
        <v>0.50734000000000001</v>
      </c>
    </row>
    <row r="7" spans="1:2">
      <c r="A7" s="1">
        <v>8</v>
      </c>
      <c r="B7" s="17">
        <v>0.55401</v>
      </c>
    </row>
    <row r="8" spans="1:2">
      <c r="A8" s="1">
        <v>9</v>
      </c>
      <c r="B8" s="17">
        <v>0.51115999999999995</v>
      </c>
    </row>
    <row r="9" spans="1:2">
      <c r="A9" s="1">
        <v>10</v>
      </c>
      <c r="B9" s="17">
        <v>0.47793000000000002</v>
      </c>
    </row>
    <row r="10" spans="1:2">
      <c r="A10" s="1">
        <v>11</v>
      </c>
      <c r="B10" s="17">
        <v>0.57493000000000005</v>
      </c>
    </row>
    <row r="11" spans="1:2">
      <c r="A11" s="1">
        <v>12</v>
      </c>
      <c r="B11" s="17">
        <v>0.54562999999999995</v>
      </c>
    </row>
    <row r="12" spans="1:2">
      <c r="A12" s="1">
        <v>13</v>
      </c>
      <c r="B12" s="17">
        <v>0.52122999999999997</v>
      </c>
    </row>
    <row r="13" spans="1:2">
      <c r="A13" s="1">
        <v>14</v>
      </c>
      <c r="B13" s="17">
        <v>0.54549999999999998</v>
      </c>
    </row>
    <row r="14" spans="1:2">
      <c r="A14" s="1">
        <v>15</v>
      </c>
      <c r="B14" s="17">
        <v>0.52403</v>
      </c>
    </row>
    <row r="15" spans="1:2">
      <c r="A15" s="1">
        <v>16</v>
      </c>
      <c r="B15" s="17">
        <v>0.50532999999999995</v>
      </c>
    </row>
    <row r="16" spans="1:2">
      <c r="A16" s="1">
        <v>17</v>
      </c>
      <c r="B16" s="17">
        <v>0.48903000000000002</v>
      </c>
    </row>
    <row r="17" spans="1:2">
      <c r="A17" s="1">
        <v>18</v>
      </c>
      <c r="B17" s="17">
        <v>0.47458</v>
      </c>
    </row>
    <row r="18" spans="1:2">
      <c r="A18" s="1">
        <v>19</v>
      </c>
      <c r="B18" s="17">
        <v>0.46167000000000002</v>
      </c>
    </row>
    <row r="19" spans="1:2">
      <c r="A19" s="1">
        <v>20</v>
      </c>
      <c r="B19" s="17">
        <v>0.45006000000000002</v>
      </c>
    </row>
    <row r="20" spans="1:2">
      <c r="A20" s="1">
        <v>21</v>
      </c>
      <c r="B20" s="17">
        <v>0.43957000000000002</v>
      </c>
    </row>
    <row r="21" spans="1:2">
      <c r="A21" s="1">
        <v>22</v>
      </c>
      <c r="B21" s="17">
        <v>0.43</v>
      </c>
    </row>
    <row r="22" spans="1:2">
      <c r="A22" s="1">
        <v>23</v>
      </c>
      <c r="B22" s="17">
        <v>0.42125000000000001</v>
      </c>
    </row>
    <row r="23" spans="1:2">
      <c r="A23" s="1">
        <v>24</v>
      </c>
      <c r="B23" s="17">
        <v>0.41324</v>
      </c>
    </row>
    <row r="24" spans="1:2">
      <c r="A24" s="1">
        <v>25</v>
      </c>
      <c r="B24" s="17">
        <v>0.40581</v>
      </c>
    </row>
  </sheetData>
  <pageMargins left="0.7" right="0.7" top="0.75" bottom="0.75" header="0.3" footer="0.3"/>
  <pageSetup orientation="portrait" r:id="rId1"/>
  <headerFooter>
    <oddHeader>&amp;C&amp;"-,Bold"DRAFT - Do not quote or cite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B19"/>
  <sheetViews>
    <sheetView workbookViewId="0">
      <selection activeCell="F12" sqref="F12"/>
    </sheetView>
  </sheetViews>
  <sheetFormatPr defaultRowHeight="15"/>
  <sheetData>
    <row r="1" spans="1:2">
      <c r="A1" s="24" t="s">
        <v>44</v>
      </c>
    </row>
    <row r="3" spans="1:2">
      <c r="A3" s="25" t="s">
        <v>45</v>
      </c>
    </row>
    <row r="5" spans="1:2" ht="15.75" thickBot="1"/>
    <row r="6" spans="1:2" ht="16.5" thickTop="1">
      <c r="A6" s="18" t="s">
        <v>42</v>
      </c>
      <c r="B6" s="19" t="s">
        <v>43</v>
      </c>
    </row>
    <row r="7" spans="1:2">
      <c r="A7" s="20">
        <v>3</v>
      </c>
      <c r="B7" s="21">
        <v>0.97</v>
      </c>
    </row>
    <row r="8" spans="1:2">
      <c r="A8" s="20">
        <v>4</v>
      </c>
      <c r="B8" s="21">
        <v>0.82899999999999996</v>
      </c>
    </row>
    <row r="9" spans="1:2">
      <c r="A9" s="20">
        <v>5</v>
      </c>
      <c r="B9" s="21">
        <v>0.71</v>
      </c>
    </row>
    <row r="10" spans="1:2">
      <c r="A10" s="20">
        <v>6</v>
      </c>
      <c r="B10" s="21">
        <v>0.625</v>
      </c>
    </row>
    <row r="11" spans="1:2">
      <c r="A11" s="20">
        <v>7</v>
      </c>
      <c r="B11" s="21">
        <v>0.56799999999999995</v>
      </c>
    </row>
    <row r="12" spans="1:2">
      <c r="A12" s="20">
        <v>8</v>
      </c>
      <c r="B12" s="21">
        <v>0.52600000000000002</v>
      </c>
    </row>
    <row r="13" spans="1:2">
      <c r="A13" s="20">
        <v>9</v>
      </c>
      <c r="B13" s="21">
        <v>0.49299999999999999</v>
      </c>
    </row>
    <row r="14" spans="1:2">
      <c r="A14" s="20">
        <v>10</v>
      </c>
      <c r="B14" s="21">
        <v>0.46600000000000003</v>
      </c>
    </row>
    <row r="15" spans="1:2">
      <c r="A15" s="20">
        <v>15</v>
      </c>
      <c r="B15" s="21">
        <v>0.38400000000000001</v>
      </c>
    </row>
    <row r="16" spans="1:2">
      <c r="A16" s="20">
        <v>20</v>
      </c>
      <c r="B16" s="21">
        <v>0.34200000000000003</v>
      </c>
    </row>
    <row r="17" spans="1:2">
      <c r="A17" s="20">
        <v>25</v>
      </c>
      <c r="B17" s="21">
        <v>0.317</v>
      </c>
    </row>
    <row r="18" spans="1:2" ht="15.75" thickBot="1">
      <c r="A18" s="22">
        <v>30</v>
      </c>
      <c r="B18" s="23">
        <v>0.29799999999999999</v>
      </c>
    </row>
    <row r="19" spans="1:2" ht="15.75" thickTop="1"/>
  </sheetData>
  <hyperlinks>
    <hyperlink ref="A3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Avg Test Data</vt:lpstr>
      <vt:lpstr>Outlier Test n&lt;25</vt:lpstr>
      <vt:lpstr>Outlier Test n&gt;25</vt:lpstr>
      <vt:lpstr>Factor Creation</vt:lpstr>
      <vt:lpstr>Dixon Q Values</vt:lpstr>
      <vt:lpstr>Sheet1</vt:lpstr>
      <vt:lpstr>'Avg Test Data'!Extract</vt:lpstr>
    </vt:vector>
  </TitlesOfParts>
  <Company>US-EPA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Gerri Garwood</dc:creator>
  <cp:lastModifiedBy>gfischman</cp:lastModifiedBy>
  <dcterms:created xsi:type="dcterms:W3CDTF">2013-11-06T15:10:31Z</dcterms:created>
  <dcterms:modified xsi:type="dcterms:W3CDTF">2014-10-15T13:14:44Z</dcterms:modified>
</cp:coreProperties>
</file>