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kuhns\AppData\Local\Microsoft\Windows\INetCache\Content.Outlook\EQ9AAQAA\"/>
    </mc:Choice>
  </mc:AlternateContent>
  <xr:revisionPtr revIDLastSave="0" documentId="13_ncr:1_{BA73C2C6-AA20-4378-AE8D-AC56015917D2}" xr6:coauthVersionLast="45" xr6:coauthVersionMax="45" xr10:uidLastSave="{00000000-0000-0000-0000-000000000000}"/>
  <bookViews>
    <workbookView xWindow="-27690" yWindow="-1755" windowWidth="26055" windowHeight="12450" xr2:uid="{5238BA62-B149-4784-B3C8-DD58345C49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1" l="1"/>
  <c r="F26" i="1"/>
  <c r="F25" i="1"/>
  <c r="F24" i="1"/>
  <c r="F23" i="1"/>
  <c r="F22" i="1"/>
  <c r="F21" i="1"/>
  <c r="F20" i="1"/>
  <c r="F19" i="1"/>
  <c r="F18" i="1"/>
  <c r="F17" i="1"/>
  <c r="F16" i="1"/>
  <c r="F15" i="1"/>
  <c r="F14" i="1"/>
  <c r="F13" i="1"/>
  <c r="F12" i="1"/>
  <c r="F11" i="1"/>
  <c r="F9" i="1"/>
  <c r="F29" i="1" l="1"/>
  <c r="F30" i="1" s="1"/>
  <c r="G9" i="1"/>
  <c r="H9" i="1" s="1"/>
  <c r="G26" i="1" l="1"/>
  <c r="H26" i="1" s="1"/>
  <c r="G16" i="1"/>
  <c r="H16" i="1" s="1"/>
  <c r="G19" i="1"/>
  <c r="H19" i="1" s="1"/>
  <c r="G17" i="1"/>
  <c r="H17" i="1" s="1"/>
  <c r="G11" i="1"/>
  <c r="H11" i="1" s="1"/>
  <c r="G27" i="1"/>
  <c r="H27" i="1" s="1"/>
  <c r="G12" i="1"/>
  <c r="H12" i="1" s="1"/>
  <c r="G15" i="1"/>
  <c r="H15" i="1" s="1"/>
  <c r="G13" i="1"/>
  <c r="H13" i="1" s="1"/>
  <c r="G24" i="1"/>
  <c r="H24" i="1" s="1"/>
  <c r="G22" i="1"/>
  <c r="H22" i="1" s="1"/>
  <c r="G25" i="1"/>
  <c r="H25" i="1" s="1"/>
  <c r="G18" i="1"/>
  <c r="H18" i="1" s="1"/>
  <c r="G20" i="1"/>
  <c r="H20" i="1" s="1"/>
  <c r="G23" i="1"/>
  <c r="H23" i="1" s="1"/>
  <c r="G21" i="1"/>
  <c r="H21" i="1" s="1"/>
  <c r="G14" i="1"/>
  <c r="H14" i="1" s="1"/>
  <c r="H29" i="1" l="1"/>
  <c r="H30" i="1" s="1"/>
  <c r="F4" i="1" s="1"/>
  <c r="F5" i="1" s="1"/>
</calcChain>
</file>

<file path=xl/sharedStrings.xml><?xml version="1.0" encoding="utf-8"?>
<sst xmlns="http://schemas.openxmlformats.org/spreadsheetml/2006/main" count="55" uniqueCount="38">
  <si>
    <t>Allowances available for allocation from Supplemental Allowance Pool:</t>
  </si>
  <si>
    <t>Total allowances allocated:</t>
  </si>
  <si>
    <t>Allowances retained for potential allocation in future years:</t>
  </si>
  <si>
    <t>Program</t>
  </si>
  <si>
    <t>ORIS code</t>
  </si>
  <si>
    <t>Facility name</t>
  </si>
  <si>
    <t>Allocation from trading program budget under 40 CFR 97.911</t>
  </si>
  <si>
    <r>
      <t>Maximum allocation from Supplemental Allowance Pool</t>
    </r>
    <r>
      <rPr>
        <b/>
        <vertAlign val="superscript"/>
        <sz val="11"/>
        <color theme="1"/>
        <rFont val="Calibri"/>
        <family val="2"/>
        <scheme val="minor"/>
      </rPr>
      <t>1</t>
    </r>
  </si>
  <si>
    <r>
      <t>Multiplier</t>
    </r>
    <r>
      <rPr>
        <b/>
        <vertAlign val="superscript"/>
        <sz val="11"/>
        <color theme="1"/>
        <rFont val="Calibri"/>
        <family val="2"/>
        <scheme val="minor"/>
      </rPr>
      <t>2,3,4</t>
    </r>
  </si>
  <si>
    <r>
      <t>Adjusted allocation from Supplemental Allowance Pool</t>
    </r>
    <r>
      <rPr>
        <b/>
        <vertAlign val="superscript"/>
        <sz val="11"/>
        <color theme="1"/>
        <rFont val="Calibri"/>
        <family val="2"/>
        <scheme val="minor"/>
      </rPr>
      <t>5</t>
    </r>
  </si>
  <si>
    <t>TXSO2</t>
  </si>
  <si>
    <t>Coleto Creek</t>
  </si>
  <si>
    <t>Big Brown</t>
  </si>
  <si>
    <t>Graham</t>
  </si>
  <si>
    <t>H W Pirkey Power Plant</t>
  </si>
  <si>
    <t>Harrington Station</t>
  </si>
  <si>
    <t>J T Deely</t>
  </si>
  <si>
    <t>Limestone</t>
  </si>
  <si>
    <t>Martin Lake</t>
  </si>
  <si>
    <t>Monticello</t>
  </si>
  <si>
    <t>Newman</t>
  </si>
  <si>
    <t>O W Sommers</t>
  </si>
  <si>
    <t>Sam Seymour</t>
  </si>
  <si>
    <t>Sandow</t>
  </si>
  <si>
    <t>Stryker Creek</t>
  </si>
  <si>
    <t>Tolk Station</t>
  </si>
  <si>
    <t>W A Parish</t>
  </si>
  <si>
    <t>Welsh Power Plant</t>
  </si>
  <si>
    <t>Wilkes Power Plant</t>
  </si>
  <si>
    <t>Totals excluding Coleto Creek:</t>
  </si>
  <si>
    <t>Totals including Coleto Creek:</t>
  </si>
  <si>
    <t>1. Under 40 CFR 97.912(a)(1) and (2), EPA will identify each Texas SO2 Trading Program source for which the total amount of emissions reported for the units at the source for that control period exceeds the total amount of allowances allocated to the units at the source for that control period under § 97.911 and will calculate the amount of the exceedance, which is the source's maximum allocation from the Supplemental Allowance Pool.</t>
  </si>
  <si>
    <t xml:space="preserve">2. Under 40 CFR 97.912(a)(3)(i), the amount allocated to Coleto Creek equals the lesser of the source's maximum allocation under § 97.912(a)(2) or the total number of allowances in the Supplemental Allowance Pool. </t>
  </si>
  <si>
    <t xml:space="preserve">3. Under 40 CFR 97.912(a)(3)(ii)(A), if the Supplemental Allowance Pool is not oversubscribed, the amount allocated to a source other than Coleto Creek equals the source's maximum allocation under § 97.912(a)(2). </t>
  </si>
  <si>
    <t>4. Under 40 CFR 97.912(a)(3)(ii)(B), if the Supplemental Allowance Pool is oversubscibed, the amount allocated to a source other than Coleto Creek equals the source's maximum allocation under § 97.912(a)(2) times a multiplier, rounded to the nearest whole allowance. The multiplier is calculated as (i) the total remaining amount of allowances in the Supplemental Allowance Pool after the allocation to Coleto Creek divided by (ii) the sum of the maximum allocations under § 97.912(a)(2) for all sources except Coleto Creek.</t>
  </si>
  <si>
    <t>5. Adjusted Allocation = Maximum Allocation x Multiplier</t>
  </si>
  <si>
    <t>2020 Allocations from the Supplemental Allowance Pool for the Texas SO2 Trading Program</t>
  </si>
  <si>
    <t>2020 SO2 emissions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</si>
</sst>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horizontal="center"/>
    </xf>
    <xf numFmtId="0" fontId="1" fillId="0" borderId="0" xfId="0" applyFont="1" applyAlignment="1">
      <alignment horizontal="left"/>
    </xf>
    <xf numFmtId="37" fontId="0" fillId="0" borderId="0" xfId="0" applyNumberFormat="1"/>
    <xf numFmtId="0" fontId="1" fillId="0" borderId="0" xfId="0" applyFont="1"/>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right"/>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3D47F-08B8-498D-84DB-8F82D32B74A2}">
  <dimension ref="A1:H40"/>
  <sheetViews>
    <sheetView tabSelected="1" workbookViewId="0">
      <selection activeCell="A2" sqref="A2"/>
    </sheetView>
  </sheetViews>
  <sheetFormatPr defaultRowHeight="15" x14ac:dyDescent="0.25"/>
  <cols>
    <col min="2" max="2" width="10.7109375" customWidth="1"/>
    <col min="3" max="3" width="22.42578125" customWidth="1"/>
    <col min="4" max="8" width="17.7109375" customWidth="1"/>
  </cols>
  <sheetData>
    <row r="1" spans="1:8" x14ac:dyDescent="0.25">
      <c r="A1" s="9" t="s">
        <v>36</v>
      </c>
      <c r="B1" s="9"/>
      <c r="C1" s="9"/>
      <c r="D1" s="9"/>
      <c r="E1" s="9"/>
      <c r="F1" s="9"/>
      <c r="G1" s="9"/>
      <c r="H1" s="9"/>
    </row>
    <row r="2" spans="1:8" x14ac:dyDescent="0.25">
      <c r="A2" s="1"/>
      <c r="B2" s="1"/>
      <c r="C2" s="1"/>
      <c r="D2" s="1"/>
      <c r="E2" s="1"/>
      <c r="F2" s="1"/>
      <c r="G2" s="1"/>
      <c r="H2" s="1"/>
    </row>
    <row r="3" spans="1:8" x14ac:dyDescent="0.25">
      <c r="A3" s="2" t="s">
        <v>0</v>
      </c>
      <c r="B3" s="2"/>
      <c r="C3" s="2"/>
      <c r="D3" s="2"/>
      <c r="E3" s="2"/>
      <c r="F3" s="3">
        <v>10000</v>
      </c>
    </row>
    <row r="4" spans="1:8" x14ac:dyDescent="0.25">
      <c r="A4" s="4" t="s">
        <v>1</v>
      </c>
      <c r="B4" s="5"/>
      <c r="C4" s="5"/>
      <c r="F4" s="3">
        <f>H30</f>
        <v>7743</v>
      </c>
    </row>
    <row r="5" spans="1:8" x14ac:dyDescent="0.25">
      <c r="A5" s="4" t="s">
        <v>2</v>
      </c>
      <c r="B5" s="5"/>
      <c r="C5" s="5"/>
      <c r="F5" s="3">
        <f>F3-F4</f>
        <v>2257</v>
      </c>
    </row>
    <row r="6" spans="1:8" x14ac:dyDescent="0.25">
      <c r="B6" s="5"/>
      <c r="C6" s="5"/>
    </row>
    <row r="7" spans="1:8" ht="62.25" x14ac:dyDescent="0.25">
      <c r="A7" s="6" t="s">
        <v>3</v>
      </c>
      <c r="B7" s="6" t="s">
        <v>4</v>
      </c>
      <c r="C7" s="6" t="s">
        <v>5</v>
      </c>
      <c r="D7" s="6" t="s">
        <v>6</v>
      </c>
      <c r="E7" s="6" t="s">
        <v>37</v>
      </c>
      <c r="F7" s="6" t="s">
        <v>7</v>
      </c>
      <c r="G7" s="6" t="s">
        <v>8</v>
      </c>
      <c r="H7" s="6" t="s">
        <v>9</v>
      </c>
    </row>
    <row r="8" spans="1:8" x14ac:dyDescent="0.25">
      <c r="D8" s="3"/>
      <c r="E8" s="3"/>
      <c r="F8" s="3"/>
      <c r="H8" s="3"/>
    </row>
    <row r="9" spans="1:8" x14ac:dyDescent="0.25">
      <c r="A9" s="5" t="s">
        <v>10</v>
      </c>
      <c r="B9" s="5">
        <v>6178</v>
      </c>
      <c r="C9" t="s">
        <v>11</v>
      </c>
      <c r="D9" s="3">
        <v>9057</v>
      </c>
      <c r="E9" s="3">
        <v>8115</v>
      </c>
      <c r="F9" s="3">
        <f>MAX(E9-D9,0)</f>
        <v>0</v>
      </c>
      <c r="G9" s="7">
        <f>IF(F9&gt;F3,F3/F9,1)</f>
        <v>1</v>
      </c>
      <c r="H9" s="3">
        <f t="shared" ref="H9:H16" si="0">ROUND(F9*G9,0)</f>
        <v>0</v>
      </c>
    </row>
    <row r="10" spans="1:8" x14ac:dyDescent="0.25">
      <c r="A10" s="5"/>
      <c r="B10" s="5"/>
      <c r="D10" s="3"/>
      <c r="E10" s="3"/>
      <c r="F10" s="3"/>
      <c r="H10" s="3"/>
    </row>
    <row r="11" spans="1:8" x14ac:dyDescent="0.25">
      <c r="A11" s="5" t="s">
        <v>10</v>
      </c>
      <c r="B11" s="5">
        <v>3497</v>
      </c>
      <c r="C11" t="s">
        <v>12</v>
      </c>
      <c r="D11" s="3">
        <v>17032</v>
      </c>
      <c r="E11" s="3">
        <v>0</v>
      </c>
      <c r="F11" s="3">
        <f t="shared" ref="F11:F27" si="1">MAX(E11-D11,0)</f>
        <v>0</v>
      </c>
      <c r="G11">
        <f t="shared" ref="G11:G27" si="2">IF(F$29&gt;(F$3-H$9),(F$3-H$9)/(F$29),1)</f>
        <v>1</v>
      </c>
      <c r="H11" s="3">
        <f t="shared" si="0"/>
        <v>0</v>
      </c>
    </row>
    <row r="12" spans="1:8" x14ac:dyDescent="0.25">
      <c r="A12" s="5" t="s">
        <v>10</v>
      </c>
      <c r="B12" s="5">
        <v>3490</v>
      </c>
      <c r="C12" t="s">
        <v>13</v>
      </c>
      <c r="D12" s="3">
        <v>226</v>
      </c>
      <c r="E12" s="3">
        <v>1</v>
      </c>
      <c r="F12" s="3">
        <f t="shared" si="1"/>
        <v>0</v>
      </c>
      <c r="G12">
        <f t="shared" si="2"/>
        <v>1</v>
      </c>
      <c r="H12" s="3">
        <f t="shared" si="0"/>
        <v>0</v>
      </c>
    </row>
    <row r="13" spans="1:8" x14ac:dyDescent="0.25">
      <c r="A13" s="5" t="s">
        <v>10</v>
      </c>
      <c r="B13" s="5">
        <v>7902</v>
      </c>
      <c r="C13" t="s">
        <v>14</v>
      </c>
      <c r="D13" s="3">
        <v>8882</v>
      </c>
      <c r="E13" s="3">
        <v>1794</v>
      </c>
      <c r="F13" s="3">
        <f t="shared" si="1"/>
        <v>0</v>
      </c>
      <c r="G13">
        <f t="shared" si="2"/>
        <v>1</v>
      </c>
      <c r="H13" s="3">
        <f t="shared" si="0"/>
        <v>0</v>
      </c>
    </row>
    <row r="14" spans="1:8" x14ac:dyDescent="0.25">
      <c r="A14" s="5" t="s">
        <v>10</v>
      </c>
      <c r="B14" s="5">
        <v>6193</v>
      </c>
      <c r="C14" t="s">
        <v>15</v>
      </c>
      <c r="D14" s="3">
        <v>15671</v>
      </c>
      <c r="E14" s="3">
        <v>8184</v>
      </c>
      <c r="F14" s="3">
        <f t="shared" si="1"/>
        <v>0</v>
      </c>
      <c r="G14">
        <f t="shared" si="2"/>
        <v>1</v>
      </c>
      <c r="H14" s="3">
        <f t="shared" si="0"/>
        <v>0</v>
      </c>
    </row>
    <row r="15" spans="1:8" x14ac:dyDescent="0.25">
      <c r="A15" s="5" t="s">
        <v>10</v>
      </c>
      <c r="B15" s="5">
        <v>6181</v>
      </c>
      <c r="C15" t="s">
        <v>16</v>
      </c>
      <c r="D15" s="3">
        <v>12252</v>
      </c>
      <c r="E15" s="3">
        <v>0</v>
      </c>
      <c r="F15" s="3">
        <f t="shared" si="1"/>
        <v>0</v>
      </c>
      <c r="G15">
        <f t="shared" si="2"/>
        <v>1</v>
      </c>
      <c r="H15" s="3">
        <f t="shared" si="0"/>
        <v>0</v>
      </c>
    </row>
    <row r="16" spans="1:8" x14ac:dyDescent="0.25">
      <c r="A16" s="5" t="s">
        <v>10</v>
      </c>
      <c r="B16" s="5">
        <v>298</v>
      </c>
      <c r="C16" t="s">
        <v>17</v>
      </c>
      <c r="D16" s="3">
        <v>24374</v>
      </c>
      <c r="E16" s="3">
        <v>4921</v>
      </c>
      <c r="F16" s="3">
        <f t="shared" si="1"/>
        <v>0</v>
      </c>
      <c r="G16">
        <f t="shared" si="2"/>
        <v>1</v>
      </c>
      <c r="H16" s="3">
        <f t="shared" si="0"/>
        <v>0</v>
      </c>
    </row>
    <row r="17" spans="1:8" x14ac:dyDescent="0.25">
      <c r="A17" s="5" t="s">
        <v>10</v>
      </c>
      <c r="B17" s="5">
        <v>6146</v>
      </c>
      <c r="C17" t="s">
        <v>18</v>
      </c>
      <c r="D17" s="3">
        <v>35840</v>
      </c>
      <c r="E17" s="3">
        <v>43583</v>
      </c>
      <c r="F17" s="3">
        <f t="shared" si="1"/>
        <v>7743</v>
      </c>
      <c r="G17">
        <f t="shared" si="2"/>
        <v>1</v>
      </c>
      <c r="H17" s="3">
        <f>ROUND(F17*G17,0)</f>
        <v>7743</v>
      </c>
    </row>
    <row r="18" spans="1:8" x14ac:dyDescent="0.25">
      <c r="A18" s="5" t="s">
        <v>10</v>
      </c>
      <c r="B18" s="5">
        <v>6147</v>
      </c>
      <c r="C18" t="s">
        <v>19</v>
      </c>
      <c r="D18" s="3">
        <v>29609</v>
      </c>
      <c r="E18" s="3">
        <v>0</v>
      </c>
      <c r="F18" s="3">
        <f t="shared" si="1"/>
        <v>0</v>
      </c>
      <c r="G18">
        <f t="shared" si="2"/>
        <v>1</v>
      </c>
      <c r="H18" s="3">
        <f t="shared" ref="H18:H27" si="3">ROUND(F18*G18,0)</f>
        <v>0</v>
      </c>
    </row>
    <row r="19" spans="1:8" x14ac:dyDescent="0.25">
      <c r="A19" s="5" t="s">
        <v>10</v>
      </c>
      <c r="B19" s="5">
        <v>3456</v>
      </c>
      <c r="C19" t="s">
        <v>20</v>
      </c>
      <c r="D19" s="3">
        <v>6</v>
      </c>
      <c r="E19" s="3">
        <v>4</v>
      </c>
      <c r="F19" s="3">
        <f t="shared" si="1"/>
        <v>0</v>
      </c>
      <c r="G19">
        <f t="shared" si="2"/>
        <v>1</v>
      </c>
      <c r="H19" s="3">
        <f t="shared" si="3"/>
        <v>0</v>
      </c>
    </row>
    <row r="20" spans="1:8" x14ac:dyDescent="0.25">
      <c r="A20" s="5" t="s">
        <v>10</v>
      </c>
      <c r="B20" s="5">
        <v>3611</v>
      </c>
      <c r="C20" t="s">
        <v>21</v>
      </c>
      <c r="D20" s="3">
        <v>62</v>
      </c>
      <c r="E20" s="3">
        <v>4</v>
      </c>
      <c r="F20" s="3">
        <f t="shared" si="1"/>
        <v>0</v>
      </c>
      <c r="G20">
        <f t="shared" si="2"/>
        <v>1</v>
      </c>
      <c r="H20" s="3">
        <f t="shared" si="3"/>
        <v>0</v>
      </c>
    </row>
    <row r="21" spans="1:8" x14ac:dyDescent="0.25">
      <c r="A21" s="5" t="s">
        <v>10</v>
      </c>
      <c r="B21" s="5">
        <v>6179</v>
      </c>
      <c r="C21" t="s">
        <v>22</v>
      </c>
      <c r="D21" s="3">
        <v>15998</v>
      </c>
      <c r="E21" s="3">
        <v>690</v>
      </c>
      <c r="F21" s="3">
        <f t="shared" si="1"/>
        <v>0</v>
      </c>
      <c r="G21">
        <f t="shared" si="2"/>
        <v>1</v>
      </c>
      <c r="H21" s="3">
        <f t="shared" si="3"/>
        <v>0</v>
      </c>
    </row>
    <row r="22" spans="1:8" x14ac:dyDescent="0.25">
      <c r="A22" s="5" t="s">
        <v>10</v>
      </c>
      <c r="B22" s="5">
        <v>6648</v>
      </c>
      <c r="C22" t="s">
        <v>23</v>
      </c>
      <c r="D22" s="3">
        <v>8370</v>
      </c>
      <c r="E22" s="3">
        <v>0</v>
      </c>
      <c r="F22" s="3">
        <f t="shared" si="1"/>
        <v>0</v>
      </c>
      <c r="G22">
        <f t="shared" si="2"/>
        <v>1</v>
      </c>
      <c r="H22" s="3">
        <f t="shared" si="3"/>
        <v>0</v>
      </c>
    </row>
    <row r="23" spans="1:8" x14ac:dyDescent="0.25">
      <c r="A23" s="5" t="s">
        <v>10</v>
      </c>
      <c r="B23" s="5">
        <v>3504</v>
      </c>
      <c r="C23" t="s">
        <v>24</v>
      </c>
      <c r="D23" s="3">
        <v>145</v>
      </c>
      <c r="E23" s="3">
        <v>1</v>
      </c>
      <c r="F23" s="3">
        <f t="shared" si="1"/>
        <v>0</v>
      </c>
      <c r="G23">
        <f t="shared" si="2"/>
        <v>1</v>
      </c>
      <c r="H23" s="3">
        <f t="shared" si="3"/>
        <v>0</v>
      </c>
    </row>
    <row r="24" spans="1:8" x14ac:dyDescent="0.25">
      <c r="A24" s="5" t="s">
        <v>10</v>
      </c>
      <c r="B24" s="5">
        <v>6194</v>
      </c>
      <c r="C24" t="s">
        <v>25</v>
      </c>
      <c r="D24" s="3">
        <v>13962</v>
      </c>
      <c r="E24" s="3">
        <v>4663</v>
      </c>
      <c r="F24" s="3">
        <f t="shared" si="1"/>
        <v>0</v>
      </c>
      <c r="G24">
        <f t="shared" si="2"/>
        <v>1</v>
      </c>
      <c r="H24" s="3">
        <f t="shared" si="3"/>
        <v>0</v>
      </c>
    </row>
    <row r="25" spans="1:8" x14ac:dyDescent="0.25">
      <c r="A25" s="5" t="s">
        <v>10</v>
      </c>
      <c r="B25" s="5">
        <v>3470</v>
      </c>
      <c r="C25" t="s">
        <v>26</v>
      </c>
      <c r="D25" s="3">
        <v>26136</v>
      </c>
      <c r="E25" s="3">
        <v>22599</v>
      </c>
      <c r="F25" s="3">
        <f t="shared" si="1"/>
        <v>0</v>
      </c>
      <c r="G25">
        <f t="shared" si="2"/>
        <v>1</v>
      </c>
      <c r="H25" s="3">
        <f t="shared" si="3"/>
        <v>0</v>
      </c>
    </row>
    <row r="26" spans="1:8" x14ac:dyDescent="0.25">
      <c r="A26" s="5" t="s">
        <v>10</v>
      </c>
      <c r="B26" s="5">
        <v>6139</v>
      </c>
      <c r="C26" t="s">
        <v>27</v>
      </c>
      <c r="D26" s="3">
        <v>20754</v>
      </c>
      <c r="E26" s="3">
        <v>8169</v>
      </c>
      <c r="F26" s="3">
        <f t="shared" si="1"/>
        <v>0</v>
      </c>
      <c r="G26">
        <f t="shared" si="2"/>
        <v>1</v>
      </c>
      <c r="H26" s="3">
        <f t="shared" si="3"/>
        <v>0</v>
      </c>
    </row>
    <row r="27" spans="1:8" x14ac:dyDescent="0.25">
      <c r="A27" s="5" t="s">
        <v>10</v>
      </c>
      <c r="B27" s="5">
        <v>3478</v>
      </c>
      <c r="C27" t="s">
        <v>28</v>
      </c>
      <c r="D27" s="3">
        <v>19</v>
      </c>
      <c r="E27" s="3">
        <v>3</v>
      </c>
      <c r="F27" s="3">
        <f t="shared" si="1"/>
        <v>0</v>
      </c>
      <c r="G27">
        <f t="shared" si="2"/>
        <v>1</v>
      </c>
      <c r="H27" s="3">
        <f t="shared" si="3"/>
        <v>0</v>
      </c>
    </row>
    <row r="28" spans="1:8" x14ac:dyDescent="0.25">
      <c r="D28" s="3"/>
      <c r="E28" s="3"/>
      <c r="F28" s="3"/>
      <c r="H28" s="3"/>
    </row>
    <row r="29" spans="1:8" x14ac:dyDescent="0.25">
      <c r="B29" t="s">
        <v>29</v>
      </c>
      <c r="D29" s="3"/>
      <c r="E29" s="3"/>
      <c r="F29" s="3">
        <f>SUM(F11:F27)</f>
        <v>7743</v>
      </c>
      <c r="H29" s="3">
        <f>SUM(H11:H27)</f>
        <v>7743</v>
      </c>
    </row>
    <row r="30" spans="1:8" x14ac:dyDescent="0.25">
      <c r="B30" t="s">
        <v>30</v>
      </c>
      <c r="D30" s="3"/>
      <c r="E30" s="3"/>
      <c r="F30" s="3">
        <f>F9+F29</f>
        <v>7743</v>
      </c>
      <c r="H30" s="3">
        <f>H9+H29</f>
        <v>7743</v>
      </c>
    </row>
    <row r="32" spans="1:8" ht="45" customHeight="1" x14ac:dyDescent="0.25">
      <c r="A32" s="10" t="s">
        <v>31</v>
      </c>
      <c r="B32" s="10"/>
      <c r="C32" s="10"/>
      <c r="D32" s="10"/>
      <c r="E32" s="10"/>
      <c r="F32" s="10"/>
      <c r="G32" s="10"/>
      <c r="H32" s="10"/>
    </row>
    <row r="34" spans="1:8" ht="30" customHeight="1" x14ac:dyDescent="0.25">
      <c r="A34" s="10" t="s">
        <v>32</v>
      </c>
      <c r="B34" s="10"/>
      <c r="C34" s="10"/>
      <c r="D34" s="10"/>
      <c r="E34" s="10"/>
      <c r="F34" s="10"/>
      <c r="G34" s="10"/>
      <c r="H34" s="10"/>
    </row>
    <row r="36" spans="1:8" ht="30" customHeight="1" x14ac:dyDescent="0.25">
      <c r="A36" s="10" t="s">
        <v>33</v>
      </c>
      <c r="B36" s="10"/>
      <c r="C36" s="10"/>
      <c r="D36" s="10"/>
      <c r="E36" s="10"/>
      <c r="F36" s="10"/>
      <c r="G36" s="10"/>
      <c r="H36" s="10"/>
    </row>
    <row r="38" spans="1:8" ht="60" customHeight="1" x14ac:dyDescent="0.25">
      <c r="A38" s="10" t="s">
        <v>34</v>
      </c>
      <c r="B38" s="10"/>
      <c r="C38" s="10"/>
      <c r="D38" s="10"/>
      <c r="E38" s="10"/>
      <c r="F38" s="10"/>
      <c r="G38" s="10"/>
      <c r="H38" s="10"/>
    </row>
    <row r="40" spans="1:8" x14ac:dyDescent="0.25">
      <c r="A40" s="8" t="s">
        <v>35</v>
      </c>
      <c r="B40" s="8"/>
      <c r="C40" s="8"/>
      <c r="D40" s="8"/>
      <c r="E40" s="8"/>
      <c r="F40" s="8"/>
      <c r="G40" s="8"/>
    </row>
  </sheetData>
  <mergeCells count="6">
    <mergeCell ref="A40:G40"/>
    <mergeCell ref="A1:H1"/>
    <mergeCell ref="A32:H32"/>
    <mergeCell ref="A34:H34"/>
    <mergeCell ref="A36:H36"/>
    <mergeCell ref="A38:H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Records_x0020_Status xmlns="0aa2312e-092c-4155-81c1-8673cb90741d">Pending</Records_x0020_Status>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2021-01-28T14:07:10+00:00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0aa2312e-092c-4155-81c1-8673cb90741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7FB896876185F46870281BEABDACB55" ma:contentTypeVersion="31" ma:contentTypeDescription="Create a new document." ma:contentTypeScope="" ma:versionID="b5db3fa12eeebed4f8662f38f6dcfb70">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0aa2312e-092c-4155-81c1-8673cb90741d" xmlns:ns7="ed6469fa-ae72-4e11-a872-1a33383c455b" targetNamespace="http://schemas.microsoft.com/office/2006/metadata/properties" ma:root="true" ma:fieldsID="0c87a5657365d087b8e951465e82236d" ns1:_="" ns3:_="" ns4:_="" ns5:_="" ns6:_="" ns7:_="">
    <xsd:import namespace="http://schemas.microsoft.com/sharepoint/v3"/>
    <xsd:import namespace="4ffa91fb-a0ff-4ac5-b2db-65c790d184a4"/>
    <xsd:import namespace="http://schemas.microsoft.com/sharepoint.v3"/>
    <xsd:import namespace="http://schemas.microsoft.com/sharepoint/v3/fields"/>
    <xsd:import namespace="0aa2312e-092c-4155-81c1-8673cb90741d"/>
    <xsd:import namespace="ed6469fa-ae72-4e11-a872-1a33383c455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element ref="ns7:MediaServiceMetadata" minOccurs="0"/>
                <xsd:element ref="ns7:MediaServiceFastMetadata" minOccurs="0"/>
                <xsd:element ref="ns6:Records_x0020_Status" minOccurs="0"/>
                <xsd:element ref="ns6:Records_x0020_Date" minOccurs="0"/>
                <xsd:element ref="ns7:MediaServiceAutoTags" minOccurs="0"/>
                <xsd:element ref="ns7:MediaServiceOCR" minOccurs="0"/>
                <xsd:element ref="ns7:MediaServiceGenerationTime" minOccurs="0"/>
                <xsd:element ref="ns7:MediaServiceEventHashCode"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9366ad5-9c6a-4ad1-bb28-c035ea9534ee}" ma:internalName="TaxCatchAllLabel" ma:readOnly="true" ma:showField="CatchAllDataLabel" ma:web="0aa2312e-092c-4155-81c1-8673cb90741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9366ad5-9c6a-4ad1-bb28-c035ea9534ee}" ma:internalName="TaxCatchAll" ma:showField="CatchAllData" ma:web="0aa2312e-092c-4155-81c1-8673cb9074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a2312e-092c-4155-81c1-8673cb90741d" elementFormDefault="qualified">
    <xsd:import namespace="http://schemas.microsoft.com/office/2006/documentManagement/types"/>
    <xsd:import namespace="http://schemas.microsoft.com/office/infopath/2007/PartnerControls"/>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6469fa-ae72-4e11-a872-1a33383c455b"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DateTaken" ma:index="3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761C1C-C4DC-4977-A8D8-11CF8307877F}">
  <ds:schemaRefs>
    <ds:schemaRef ds:uri="Microsoft.SharePoint.Taxonomy.ContentTypeSync"/>
  </ds:schemaRefs>
</ds:datastoreItem>
</file>

<file path=customXml/itemProps2.xml><?xml version="1.0" encoding="utf-8"?>
<ds:datastoreItem xmlns:ds="http://schemas.openxmlformats.org/officeDocument/2006/customXml" ds:itemID="{2323C785-F578-444C-84C9-0F9BA7208650}">
  <ds:schemaRefs>
    <ds:schemaRef ds:uri="http://schemas.microsoft.com/sharepoint/v3/contenttype/forms"/>
  </ds:schemaRefs>
</ds:datastoreItem>
</file>

<file path=customXml/itemProps3.xml><?xml version="1.0" encoding="utf-8"?>
<ds:datastoreItem xmlns:ds="http://schemas.openxmlformats.org/officeDocument/2006/customXml" ds:itemID="{532FF4AD-A109-4D3D-8C4A-27AC3136F598}">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0aa2312e-092c-4155-81c1-8673cb90741d"/>
    <ds:schemaRef ds:uri="http://schemas.microsoft.com/sharepoint.v3"/>
  </ds:schemaRefs>
</ds:datastoreItem>
</file>

<file path=customXml/itemProps4.xml><?xml version="1.0" encoding="utf-8"?>
<ds:datastoreItem xmlns:ds="http://schemas.openxmlformats.org/officeDocument/2006/customXml" ds:itemID="{917D924B-B292-4289-896A-4D9A5D8621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aa2312e-092c-4155-81c1-8673cb90741d"/>
    <ds:schemaRef ds:uri="ed6469fa-ae72-4e11-a872-1a33383c4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Kuhns</dc:creator>
  <cp:lastModifiedBy>Jason Kuhns</cp:lastModifiedBy>
  <dcterms:created xsi:type="dcterms:W3CDTF">2021-01-28T13:56:10Z</dcterms:created>
  <dcterms:modified xsi:type="dcterms:W3CDTF">2021-02-02T16:26:27Z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0x01010027FB896876185F46870281BEABDACB55</vt:lpwstr>
  </property>
</Properties>
</file>