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015" windowWidth="19260" windowHeight="6060"/>
  </bookViews>
  <sheets>
    <sheet name="Overview" sheetId="2" r:id="rId1"/>
    <sheet name="TCO Calculator Tool" sheetId="1" r:id="rId2"/>
    <sheet name="References" sheetId="3" r:id="rId3"/>
  </sheets>
  <definedNames>
    <definedName name="_xlnm.Print_Area" localSheetId="0">Overview!$A$1:$G$20</definedName>
    <definedName name="_xlnm.Print_Area" localSheetId="2">References!$A$2:$A$6</definedName>
    <definedName name="_xlnm.Print_Area" localSheetId="1">'TCO Calculator Tool'!$A$1:$I$134</definedName>
    <definedName name="_xlnm.Print_Titles" localSheetId="1">'TCO Calculator Tool'!#REF!</definedName>
  </definedNames>
  <calcPr calcId="125725"/>
</workbook>
</file>

<file path=xl/calcChain.xml><?xml version="1.0" encoding="utf-8"?>
<calcChain xmlns="http://schemas.openxmlformats.org/spreadsheetml/2006/main">
  <c r="D22" i="1"/>
  <c r="E22"/>
  <c r="F22"/>
  <c r="C22"/>
  <c r="D40"/>
  <c r="E40"/>
  <c r="F40"/>
  <c r="D41"/>
  <c r="E41"/>
  <c r="E44" s="1"/>
  <c r="F41"/>
  <c r="D42"/>
  <c r="E42"/>
  <c r="F42"/>
  <c r="D45"/>
  <c r="D58"/>
  <c r="D61" s="1"/>
  <c r="E58"/>
  <c r="F58"/>
  <c r="F63" s="1"/>
  <c r="D59"/>
  <c r="E59"/>
  <c r="F59"/>
  <c r="D60"/>
  <c r="E60"/>
  <c r="F60"/>
  <c r="E62"/>
  <c r="D78"/>
  <c r="E78"/>
  <c r="F78"/>
  <c r="D79"/>
  <c r="E79"/>
  <c r="E82" s="1"/>
  <c r="F79"/>
  <c r="D80"/>
  <c r="E80"/>
  <c r="F80"/>
  <c r="D83"/>
  <c r="D85"/>
  <c r="D91" s="1"/>
  <c r="E85"/>
  <c r="F85"/>
  <c r="D86"/>
  <c r="E86"/>
  <c r="E88" s="1"/>
  <c r="F86"/>
  <c r="D87"/>
  <c r="E87"/>
  <c r="F87"/>
  <c r="F89"/>
  <c r="C86"/>
  <c r="C85"/>
  <c r="C80"/>
  <c r="C79"/>
  <c r="C78"/>
  <c r="F83" l="1"/>
  <c r="D81"/>
  <c r="F45"/>
  <c r="D43"/>
  <c r="C83"/>
  <c r="F91"/>
  <c r="D89"/>
  <c r="E90"/>
  <c r="E84"/>
  <c r="F81"/>
  <c r="F62"/>
  <c r="D62"/>
  <c r="E46"/>
  <c r="F43"/>
  <c r="E61"/>
  <c r="C84"/>
  <c r="E89"/>
  <c r="F88"/>
  <c r="D88"/>
  <c r="F82"/>
  <c r="D82"/>
  <c r="E81"/>
  <c r="E64"/>
  <c r="D63"/>
  <c r="F61"/>
  <c r="F44"/>
  <c r="D44"/>
  <c r="E43"/>
  <c r="E91"/>
  <c r="E92" s="1"/>
  <c r="F90"/>
  <c r="D90"/>
  <c r="F84"/>
  <c r="D84"/>
  <c r="D92" s="1"/>
  <c r="E83"/>
  <c r="F64"/>
  <c r="F65" s="1"/>
  <c r="D64"/>
  <c r="D65" s="1"/>
  <c r="E63"/>
  <c r="E65" s="1"/>
  <c r="F46"/>
  <c r="D46"/>
  <c r="D47" s="1"/>
  <c r="E45"/>
  <c r="C82"/>
  <c r="C81"/>
  <c r="E47" l="1"/>
  <c r="E96" s="1"/>
  <c r="F47"/>
  <c r="F92"/>
  <c r="F96"/>
  <c r="D96"/>
  <c r="C87" l="1"/>
  <c r="C60"/>
  <c r="C59"/>
  <c r="C58"/>
  <c r="C42"/>
  <c r="C41"/>
  <c r="C40"/>
  <c r="C64" l="1"/>
  <c r="C91"/>
  <c r="C88"/>
  <c r="C90"/>
  <c r="C89"/>
  <c r="C45"/>
  <c r="C46"/>
  <c r="C61"/>
  <c r="C62"/>
  <c r="C63"/>
  <c r="C43"/>
  <c r="C44"/>
  <c r="C92" l="1"/>
  <c r="C65"/>
  <c r="C47"/>
  <c r="C96" l="1"/>
  <c r="D97"/>
  <c r="D98" s="1"/>
  <c r="E97"/>
  <c r="E98" s="1"/>
  <c r="F97"/>
  <c r="F98" s="1"/>
  <c r="D104"/>
  <c r="D109"/>
  <c r="E104"/>
  <c r="E109"/>
  <c r="F104"/>
  <c r="F109"/>
  <c r="C104"/>
  <c r="C109"/>
  <c r="F130"/>
  <c r="E130"/>
  <c r="D130"/>
  <c r="C130"/>
  <c r="B134"/>
  <c r="F114" l="1"/>
  <c r="D114"/>
  <c r="D132" s="1"/>
  <c r="D133" s="1"/>
  <c r="E114"/>
  <c r="E132" s="1"/>
  <c r="E134" s="1"/>
  <c r="F132"/>
  <c r="F134" s="1"/>
  <c r="C97"/>
  <c r="C98" s="1"/>
  <c r="C114" s="1"/>
  <c r="C132" s="1"/>
  <c r="C134" s="1"/>
  <c r="D134"/>
  <c r="F133" l="1"/>
  <c r="E133"/>
  <c r="C133"/>
</calcChain>
</file>

<file path=xl/sharedStrings.xml><?xml version="1.0" encoding="utf-8"?>
<sst xmlns="http://schemas.openxmlformats.org/spreadsheetml/2006/main" count="301" uniqueCount="200">
  <si>
    <t>Total Cost of Ownership</t>
  </si>
  <si>
    <t>Purchasing</t>
  </si>
  <si>
    <t>Product or Scenario 1</t>
  </si>
  <si>
    <t>Product or Scenario 2</t>
  </si>
  <si>
    <t>Product or Scenario 3</t>
  </si>
  <si>
    <t>units</t>
  </si>
  <si>
    <t>Operations &amp; Maintenance</t>
  </si>
  <si>
    <t>Product or Scenario 4</t>
  </si>
  <si>
    <t>years</t>
  </si>
  <si>
    <t>General Information</t>
  </si>
  <si>
    <t>Units</t>
  </si>
  <si>
    <t>Instructions</t>
  </si>
  <si>
    <t>Purchased, leased or provided by seat management contract.</t>
  </si>
  <si>
    <t>Initial Cost</t>
  </si>
  <si>
    <t>Other</t>
  </si>
  <si>
    <t>Shipping/Transportation</t>
  </si>
  <si>
    <t>Packing</t>
  </si>
  <si>
    <t>Outsourcing (any of the above)</t>
  </si>
  <si>
    <t xml:space="preserve">Storage </t>
  </si>
  <si>
    <t>Removing equipment from desktop</t>
  </si>
  <si>
    <t>Refurbish or upgrade equipment</t>
  </si>
  <si>
    <t xml:space="preserve">Revenues </t>
  </si>
  <si>
    <t>Recycling/Disposal Fees</t>
  </si>
  <si>
    <t>$/kWh</t>
  </si>
  <si>
    <t>References</t>
  </si>
  <si>
    <t>Upgrade - Hardware &amp; Software</t>
  </si>
  <si>
    <t>Support to Recipient</t>
  </si>
  <si>
    <t>Gartner, November 2005.</t>
  </si>
  <si>
    <t xml:space="preserve">For leases or seat management, can enter the total per unit contract cost on line 16, then skip line 17 &amp; 18. </t>
  </si>
  <si>
    <t xml:space="preserve">Service life within the organization that made the initial purchase, including internal redeployment of the asset. </t>
  </si>
  <si>
    <t>$8.75/unit ($35/hr X .25 hrs)</t>
  </si>
  <si>
    <t>Media sanitization</t>
  </si>
  <si>
    <t>Backing up hard drive</t>
  </si>
  <si>
    <t>$12.50/unit ($50/hr X .25 hrs)</t>
  </si>
  <si>
    <t>product or scenario</t>
  </si>
  <si>
    <t>Revenues vary depending on equipment age. For 3 year old PC, assume resale value of 5-7 percent of initial cost. For equipment 4+ years, assume zero resale value.</t>
  </si>
  <si>
    <t xml:space="preserve">Including labor (e.g., installation assistance, technical support) and recycling/disposition services. </t>
  </si>
  <si>
    <t>Cost of contract. Administrative costs pertaining to contract should be included here or in administrative line item above.</t>
  </si>
  <si>
    <t xml:space="preserve">Include hardware and software costs and labor (e.g. new software license and installation). </t>
  </si>
  <si>
    <t>$8.75 for reloading operating system ($35/hr X .25 hrs); $12.50 for testing PC ($50/hr X .25 hrs). $0 when recycling equipment.</t>
  </si>
  <si>
    <t>Administrative overhead</t>
  </si>
  <si>
    <t>Default Values</t>
  </si>
  <si>
    <t xml:space="preserve">Expected Service Life  </t>
  </si>
  <si>
    <t>Software Acquisition</t>
  </si>
  <si>
    <t>Service Contracts</t>
  </si>
  <si>
    <t>Including installation, operation, maintenance and disposition, if purchased with hardware or software acquisition.</t>
  </si>
  <si>
    <t>Total Annual Energy Consumption</t>
  </si>
  <si>
    <t>Total Annual Electricity Cost</t>
  </si>
  <si>
    <t>Total Electricity Cost over Expected Service Life</t>
  </si>
  <si>
    <t>$/unit</t>
  </si>
  <si>
    <t>Equipment Upgrade for Internal Reuse</t>
  </si>
  <si>
    <t>Subtotal Operations &amp; Maintenance</t>
  </si>
  <si>
    <t>Unit Energy Consumption &amp; Cost</t>
  </si>
  <si>
    <t>Subtotal Initial Cost</t>
  </si>
  <si>
    <t>Subtotal Net Disposition Cost</t>
  </si>
  <si>
    <t>Training</t>
  </si>
  <si>
    <t xml:space="preserve">Training to Support PM </t>
  </si>
  <si>
    <t>End User Support for PM</t>
  </si>
  <si>
    <t>Power Management (PM)</t>
  </si>
  <si>
    <t>Subtotal Power Management</t>
  </si>
  <si>
    <t>Set Up &amp; Installation</t>
  </si>
  <si>
    <t>Enter cost of software per unit in service. If your organization installed centralized PM software, account for these additional cost savings under unit energy consumption above.</t>
  </si>
  <si>
    <t>Subtotal Equipment Upgrade</t>
  </si>
  <si>
    <t>Other Operations &amp; Maintenance</t>
  </si>
  <si>
    <t>$/unit/yr</t>
  </si>
  <si>
    <t>Total Cost for Purchase of:</t>
  </si>
  <si>
    <t xml:space="preserve">Maintenance &amp; Support </t>
  </si>
  <si>
    <t>Initial and on-going training for end user, including formal classes and informal assistance.</t>
  </si>
  <si>
    <t>Contract and staff support to maintain and support PC, including technical support, maintenance contracts and repair costs.</t>
  </si>
  <si>
    <t>Administrative</t>
  </si>
  <si>
    <t>Operating system, utility applications, communications software.</t>
  </si>
  <si>
    <t>Including evaluating options, developing bid specs, evaluating proposals, and negotiating contracts.</t>
  </si>
  <si>
    <t>Electricity Rate*</t>
  </si>
  <si>
    <t>Number of Units*</t>
  </si>
  <si>
    <t>Hardware Acquisition*</t>
  </si>
  <si>
    <t>kWh/yr</t>
  </si>
  <si>
    <t>W</t>
  </si>
  <si>
    <t>OR</t>
  </si>
  <si>
    <r>
      <t>Including cost of storage ( $/ft</t>
    </r>
    <r>
      <rPr>
        <vertAlign val="superscript"/>
        <sz val="8"/>
        <rFont val="Arial"/>
        <family val="2"/>
      </rPr>
      <t>2</t>
    </r>
    <r>
      <rPr>
        <sz val="8"/>
        <rFont val="Arial"/>
        <family val="2"/>
      </rPr>
      <t>/month X months in storage) plus labor costs of putting into storage and taking out of storage).</t>
    </r>
  </si>
  <si>
    <t xml:space="preserve"> </t>
  </si>
  <si>
    <t>Training, Maintenance &amp; Support</t>
  </si>
  <si>
    <t>hrs/day</t>
  </si>
  <si>
    <t>Purchase additional Software to Manage                                  Unit Power Consumption</t>
  </si>
  <si>
    <t>Use for any items not covered above.</t>
  </si>
  <si>
    <t>Annual Unit Energy Consumption (calculated)</t>
  </si>
  <si>
    <t xml:space="preserve">                         Default Annual Unit Energy Consumption </t>
  </si>
  <si>
    <t>Annual Unit Energy Consumption   (calculated)</t>
  </si>
  <si>
    <t>Notebooks</t>
  </si>
  <si>
    <t>Monitors</t>
  </si>
  <si>
    <t>Desktop Processing Units</t>
  </si>
  <si>
    <t>$48.25/unit, including media sanitization using three-pass DOD Standard 5220-22-M wipe, inventory, reporting, auditing, and refurbishing, but not including shipping.</t>
  </si>
  <si>
    <t>Inventory management and forms @ $25/unit ($50/hr X .5 hrs); preparing transfer documents @ $12.50 ($50/hr X.25 hrs).  Other costs to include: finding a charitable organization that wants the equipment (20-40 hrs divided by # of units); selecting and contracting with a recycling service provider (5-20 hours divided by # of units); using a GSA Schedule provider (number of hours of staff time divided by # of units.)</t>
  </si>
  <si>
    <t>$40/unit, including shipping</t>
  </si>
  <si>
    <t>CPU+LCD w/ES; 5 yr life; outsource recycle</t>
  </si>
  <si>
    <t>CPU+ LCD w/ES, 4yr life, &amp; donation</t>
  </si>
  <si>
    <t>CPU+ LCD, w/ ES, 4yr life; outsource recycle</t>
  </si>
  <si>
    <t>CPU + CRT, no ES, 4 yr life, outsource recycle</t>
  </si>
  <si>
    <t>How to Use the TCO Calculator</t>
  </si>
  <si>
    <t>Step 1</t>
  </si>
  <si>
    <t>Step 2</t>
  </si>
  <si>
    <r>
      <t>Note 1</t>
    </r>
    <r>
      <rPr>
        <sz val="10"/>
        <rFont val="Arial"/>
      </rPr>
      <t xml:space="preserve">: There are three mandatory data fields: electricity costs (Row 9), number of units (Row 10), and equipment purchase price (Row 16).  Users can choose to enter data or omit any other data fields depending on the scope of the analysis and data availability.  </t>
    </r>
  </si>
  <si>
    <t>Step 3</t>
  </si>
  <si>
    <t>Total Annualized Cost per Unit</t>
  </si>
  <si>
    <t>Total Cost per Unit Over Service Life</t>
  </si>
  <si>
    <t xml:space="preserve">This TCO Calculator Tool allows users to compare the costs of different options for the life cycle management of IT equipment with an emphasis on decisions that may have an environmental impact. For example, what is the annualized cost of purchasing ENERGY STAR qualified equipment compared to a conventional unit? What will be the cost savings of extending the period of use for equipment from 4 years to 5 years, or purchasing only desktop processing units and keeping the current desktop monitors? </t>
  </si>
  <si>
    <t>The Calculator Tool allows the user to enter up to 4 different products or scenarios for purchasing, operations and maintenance, and end of life management of computer equipment.  While the emphasis is on decisions with a potential environmental impact, this tool includes data entry fields for any costs that the user might consider in a TCO analysis.  The user can also modify the tool to include additional cost categories of interest.</t>
  </si>
  <si>
    <t xml:space="preserve">All equipment is eventually recycled or disposed of, by your organization or a subsequent user. Include costs to your organization as well as subsequent users.   </t>
  </si>
  <si>
    <t xml:space="preserve">Upgrade - Staff Resources </t>
  </si>
  <si>
    <t>Product Disposition: Trade In, Sale, Transfer (to another Federal Agency), Donation, Recycling or Disposal</t>
  </si>
  <si>
    <t>Gartner, Inc. 2005. PC Disposal Cost Update 2005: Mitigating Risks. Research ID Number. G00134319.</t>
  </si>
  <si>
    <r>
      <t>Choose up to four products or life cycle management scenarios to analyze.</t>
    </r>
    <r>
      <rPr>
        <sz val="10"/>
        <rFont val="Arial"/>
      </rPr>
      <t xml:space="preserve"> Enter descriptive information about each product or scenario in Row 13 (e.g., product name, product feature, alternative service life of equipment, or end of life management option such as donation or recycling.)  Examples of scenarios are entered in these cells.</t>
    </r>
  </si>
  <si>
    <r>
      <t>Note 2</t>
    </r>
    <r>
      <rPr>
        <sz val="10"/>
        <rFont val="Arial"/>
      </rPr>
      <t>: Default values are provided in Column H, where available. For the best results, data specific to your organization should be used whenever possible.</t>
    </r>
  </si>
  <si>
    <r>
      <t>View results.</t>
    </r>
    <r>
      <rPr>
        <sz val="10"/>
        <rFont val="Arial"/>
        <family val="2"/>
      </rPr>
      <t xml:space="preserve">  Scroll down to Rows 96 -98 for the results. Results are presented as total cost per unit over service life; total annualized cost per unit; and total cost for purchase of specified number of units.  The Calculator Tool also provides subtotals for each life cycle phase (purchase, operation &amp; maintenance, and end of life management) at the end of each section.</t>
    </r>
  </si>
  <si>
    <r>
      <t>Enter cost data in purple-shaded cells (Columns C-F).</t>
    </r>
    <r>
      <rPr>
        <sz val="10"/>
        <rFont val="Arial"/>
      </rPr>
      <t xml:space="preserve"> The Calculator is organized into four sections: general information, purchasing, operations &amp; maintenance, and product disposition. Instructions for data entry, specific to each cost category are provided line-by line in Column G. Unless specified, all costs entered into the calculator should be on a per unit basis (i.e., total cost/# of units).  </t>
    </r>
  </si>
  <si>
    <t>Input actual energy cost to override default value.</t>
  </si>
  <si>
    <t>Optional: specify product or scenario analyzed in each column.</t>
  </si>
  <si>
    <t>For initial purchaser only.</t>
  </si>
  <si>
    <t>IT staff and end user time in training (labor rates X hours/unit).</t>
  </si>
  <si>
    <t>IT Staff (labor rate X hours/unit).</t>
  </si>
  <si>
    <t>Including IT and property management staff, if applicable (labor rate(s) X hours/unit).</t>
  </si>
  <si>
    <t>Including inventory management, transfer paperwork, payment processing, finding a charitable organization, or finding &amp; contracting with a recycler. Labor rate(s) X hours/units.</t>
  </si>
  <si>
    <t>Labor rate X hours/unit.</t>
  </si>
  <si>
    <t xml:space="preserve">Including any hardware or software purchases and labor (rate X hours/unit). This line item cost may be included in recycling or outsource contracts. </t>
  </si>
  <si>
    <t>Labor cost @ $4.38/unit ($35/hr X .125 hrs)</t>
  </si>
  <si>
    <t>Including packing supplies and labor costs (rate X hours/unit).</t>
  </si>
  <si>
    <r>
      <t xml:space="preserve">Instructions: This Total Cost of Ownership Calculator Tool allows you to compare the total cost of ownership of alternative products or product life cycle management scenarios. The Tool can calculate and compare up to 4 products or scenarios. For data entry, see line-by-line instructions in Column G.  </t>
    </r>
    <r>
      <rPr>
        <b/>
        <u/>
        <sz val="10"/>
        <color indexed="10"/>
        <rFont val="Arial"/>
        <family val="2"/>
      </rPr>
      <t>All entries should be per unit cost.</t>
    </r>
    <r>
      <rPr>
        <b/>
        <sz val="10"/>
        <color indexed="10"/>
        <rFont val="Arial"/>
        <family val="2"/>
      </rPr>
      <t xml:space="preserve">  Default values are provided where available (see Column H).  A * indicates a mandatory data field.</t>
    </r>
  </si>
  <si>
    <t xml:space="preserve">Total Cost of Ownership (TCO) modeling is a tool that systematically accounts for all costs related to an information technology (IT) management decision.  TCO includes all costs, direct and indirect, incurred throughout the life cycle of an asset, including acquisition and procurement, operation and maintenance and end-of-life management. </t>
  </si>
  <si>
    <t>Electronics Environmental Benefits Calculator, Version 3.1., June 2012</t>
  </si>
  <si>
    <t>EIA, 2011.</t>
  </si>
  <si>
    <t>in "Sleep/Stand By" Mode</t>
  </si>
  <si>
    <t>in "Off" Mode</t>
  </si>
  <si>
    <t>% of units turned off at night</t>
  </si>
  <si>
    <t>% power managed</t>
  </si>
  <si>
    <t>% of time in sleep during workday</t>
  </si>
  <si>
    <t>%</t>
  </si>
  <si>
    <t>ENERGY STAR calculator</t>
  </si>
  <si>
    <r>
      <t xml:space="preserve">ENERGY STAR qualified unit: 276 kWh/yr; Conventional Unit (not ENERGY STAR qualified): 410 kWh/yr. </t>
    </r>
    <r>
      <rPr>
        <i/>
        <u/>
        <sz val="8"/>
        <rFont val="Arial"/>
        <family val="2"/>
      </rPr>
      <t/>
    </r>
  </si>
  <si>
    <t>In a typical office location, 8% of desktop computers are power managed.</t>
  </si>
  <si>
    <t>In a typical office location, power managed desktop computers spend approximately 38% of workday in sleep/standby mode.</t>
  </si>
  <si>
    <t>In a typical office location, 36% of desktop computers are turned off at night.</t>
  </si>
  <si>
    <t>Only enter default value if data is NOT entered in rows 34 - 39. Note: You can use default values for some product scenarios &amp; enter data in rows 34 - 39 for other product scenarios.</t>
  </si>
  <si>
    <t>Power Consumption in "Active/Idle" Mode</t>
  </si>
  <si>
    <t>In a typical office location, 18% of monitors are turned off at night.</t>
  </si>
  <si>
    <t>In a typical office location, 81% of monitors are power managed.</t>
  </si>
  <si>
    <t>In a typical office location, power managed monitors spend approximately 56% of workday in sleep/standby mode.</t>
  </si>
  <si>
    <t>In a typical office location, 18% of notebook computers are turned off at night.</t>
  </si>
  <si>
    <t>In a typical office location, 8% of notebook computers are power managed.</t>
  </si>
  <si>
    <t>In a typical office location, 81% of notebook displays  are power managed.</t>
  </si>
  <si>
    <t>In a typical office location, power managed notebook computers spend approximately 38% of workday in sleep/standby mode.</t>
  </si>
  <si>
    <t>% of time in sleep during workday (computer)</t>
  </si>
  <si>
    <t>% of time in sleep during workday (display)</t>
  </si>
  <si>
    <t>% power managed (computers)</t>
  </si>
  <si>
    <t>% power managed (displays)</t>
  </si>
  <si>
    <t>UEC, power managed, turned off</t>
  </si>
  <si>
    <t>UEC, power managed, not turned off</t>
  </si>
  <si>
    <t>UEC, not power managed, turned off</t>
  </si>
  <si>
    <t>UEC, not power managed, not turned off</t>
  </si>
  <si>
    <t>Time in "active" or "idle" mode</t>
  </si>
  <si>
    <t>Time in "sleep" mode</t>
  </si>
  <si>
    <t>Time in "off" mode</t>
  </si>
  <si>
    <t>See manufacturer specifications; ENERGY STAR qualified LCD: 0.6 W; Conventional LCD: 0.7 W; Conventional CRT: 1 W.</t>
  </si>
  <si>
    <t>ENERGY STAR qualified LCD: 58 kWh/yr; Conventional LCD: 73 kWh/yr; Conventional CRT: 436 kWh/yr.</t>
  </si>
  <si>
    <t>Time in "active" or "idle" mode (computer)</t>
  </si>
  <si>
    <t>Time in "sleep" mode (computer)</t>
  </si>
  <si>
    <t>Time in "off" mode (computer)</t>
  </si>
  <si>
    <t>UEC, power managed, turned off (computer)</t>
  </si>
  <si>
    <t>UEC, power managed, not turned off (computer)</t>
  </si>
  <si>
    <t>UEC, not power managed, turned off (computer)</t>
  </si>
  <si>
    <t>UEC, not power managed, not turned off (computer)</t>
  </si>
  <si>
    <t>UEC, power managed, turned off (display)</t>
  </si>
  <si>
    <t>UEC, power managed, not turned off (display)</t>
  </si>
  <si>
    <t>UEC, not power managed, turned off (display)</t>
  </si>
  <si>
    <t>UEC, not power managed, not turned off (display)</t>
  </si>
  <si>
    <t>Time in "active" or "idle" mode (display)</t>
  </si>
  <si>
    <t>Time in "sleep" mode (display)</t>
  </si>
  <si>
    <t>Time in "off" mode (display)</t>
  </si>
  <si>
    <t>In a typical office location, power managed notebook displays spend approximately 56% of workday in sleep/standby mode.</t>
  </si>
  <si>
    <t>See manufacturer specifications; ENERGY STAR qualified unit: 46.2 W; Conventional unit: 68.8 W.</t>
  </si>
  <si>
    <t>See manufacturer specifications; ENERGY STAR qualified unit: 2.5 W; Conventional unit: 3.4 W.</t>
  </si>
  <si>
    <t>See manufacturer specifications; ENERGY STAR qualified unit: 1.5 W; Conventional unit: 1.7 W.</t>
  </si>
  <si>
    <t>See manufacturer specifications; ENERGY STAR qualified LCD: 25.2 W; Conventional LCD: 32.2 W; Conventional CRT: 73.4 W.</t>
  </si>
  <si>
    <t>See manufacturer specifications; ENERGY STAR qualified LCD: 0.7 W; Conventional LCD: 0.7 W; Conventional CRT: 3.4 W.</t>
  </si>
  <si>
    <t>See manufacturer specifications; ENERGY STAR qualified unit: 14.1 W; Conventional unit: 20.9 W.</t>
  </si>
  <si>
    <t>See manufacturer specifications; ENERGY STAR qualified unit: 1.4 W; Conventional unit: 1.6 W.</t>
  </si>
  <si>
    <t>See manufacturer specifications; ENERGY STAR qualified unit: 0.8 W; Conventional unit: 1 W.</t>
  </si>
  <si>
    <t>ENERGY STAR qualified notebook 69 kWh/yr; Conventional notebook: 101 kWh/yr.</t>
  </si>
  <si>
    <t>Only enter default value if data is NOT entered in rows 70-77. Note: default values can be used for some product scenarios &amp; data entered in rows 70-77 for other products scenarios.</t>
  </si>
  <si>
    <t xml:space="preserve">For computers and monitors, users can choose to enter custom data on unit power consumption and usage patterns OR enter a unit energy consumption (UEC) default value. Use rows 49, 67 and 94 to enter default values products. </t>
  </si>
  <si>
    <t xml:space="preserve">Enter data in rows 34 - 39 to calculate unit energy consumption for desktop computers. For monitors use rows 52-57, for notebooks use rows 70-77. If data is not available, leave all cells blank in the column and enter default value in row 49. </t>
  </si>
  <si>
    <t xml:space="preserve">Enter data in rows 52-57 to calculate unit energy consumption for monitors. If data is not available, leave all cells blank in the column and enter default value in row 67. </t>
  </si>
  <si>
    <t>Only enter default value if data is NOT entered in rows 52-57. Note: default values can be used for some product scenarios &amp; data entered in rows 52-57 for other products scenarios.</t>
  </si>
  <si>
    <t xml:space="preserve">Enter data in rows 70-77 to calculate unit energy consumption for notebooks. If data is not available, leave all cells blank in the column and enter default value in row 94.  Note different data entry points are required for the computer and display portions of the notebook. </t>
  </si>
  <si>
    <t>Energy Star, 2012. Saving Calculator for Qualified Office Equipment.  http://www.energystar.gov. Downloaded 5/10/2012.</t>
  </si>
  <si>
    <t>U.S. Energy Information Association, 2011. Electric Power Annual 2010. ES1. Summary Statistics for the United States. Release Date: November 9, 2011. http://www.eia.gov/electricity/annual/</t>
  </si>
  <si>
    <r>
      <t xml:space="preserve">For more information on TCO, see </t>
    </r>
    <r>
      <rPr>
        <i/>
        <sz val="10"/>
        <rFont val="Arial"/>
        <family val="2"/>
      </rPr>
      <t>Total Cost of Ownership for Electronics</t>
    </r>
    <r>
      <rPr>
        <sz val="10"/>
        <rFont val="Arial"/>
        <family val="2"/>
      </rPr>
      <t>, available on the Federal Electronics Challenge website at: http://www.epa.gov/fec/resources/costofown.pdf.</t>
    </r>
  </si>
  <si>
    <t xml:space="preserve">Desktop computer (CPU): $779; Cathode ray tube monitor (CRT) $533; Liquid crystal display (LCD) $383; Notebook computer $1335.
</t>
  </si>
  <si>
    <t>Simplified Calculator Tool to Incorporate Lifecycle Cost into Electronics Acquisition Decisions</t>
  </si>
  <si>
    <t>Revised 7/19/2012</t>
  </si>
  <si>
    <t>This line item may include equipment trade-in, if not included in new equipment purchase price; equipment sale; or recycling revenue.</t>
  </si>
  <si>
    <t>Electronics Environmental Benefits Calculator, Version 3.1., June 2012.</t>
  </si>
</sst>
</file>

<file path=xl/styles.xml><?xml version="1.0" encoding="utf-8"?>
<styleSheet xmlns="http://schemas.openxmlformats.org/spreadsheetml/2006/main">
  <numFmts count="6">
    <numFmt numFmtId="164" formatCode="&quot;$&quot;#,##0.00"/>
    <numFmt numFmtId="165" formatCode="0.0"/>
    <numFmt numFmtId="166" formatCode="&quot;$&quot;#,##0.0000"/>
    <numFmt numFmtId="167" formatCode="&quot;$&quot;#,##0.0000_);[Red]\(&quot;$&quot;#,##0.0000\)"/>
    <numFmt numFmtId="168" formatCode="&quot;$&quot;#,##0"/>
    <numFmt numFmtId="169" formatCode="mmmm\ d\,\ yyyy"/>
  </numFmts>
  <fonts count="21">
    <font>
      <sz val="10"/>
      <name val="Arial"/>
    </font>
    <font>
      <sz val="10"/>
      <name val="Arial"/>
    </font>
    <font>
      <b/>
      <sz val="10"/>
      <name val="Arial"/>
      <family val="2"/>
    </font>
    <font>
      <b/>
      <sz val="10"/>
      <color indexed="10"/>
      <name val="Arial"/>
      <family val="2"/>
    </font>
    <font>
      <sz val="10"/>
      <color indexed="10"/>
      <name val="Arial"/>
      <family val="2"/>
    </font>
    <font>
      <sz val="10"/>
      <name val="Arial"/>
      <family val="2"/>
    </font>
    <font>
      <b/>
      <i/>
      <sz val="10"/>
      <name val="Arial"/>
      <family val="2"/>
    </font>
    <font>
      <sz val="8"/>
      <name val="Arial"/>
      <family val="2"/>
    </font>
    <font>
      <i/>
      <sz val="10"/>
      <name val="Arial"/>
      <family val="2"/>
    </font>
    <font>
      <i/>
      <sz val="9"/>
      <name val="Arial"/>
      <family val="2"/>
    </font>
    <font>
      <sz val="8"/>
      <color indexed="11"/>
      <name val="Arial"/>
      <family val="2"/>
    </font>
    <font>
      <b/>
      <sz val="8"/>
      <name val="Arial"/>
      <family val="2"/>
    </font>
    <font>
      <i/>
      <sz val="8"/>
      <name val="Arial"/>
      <family val="2"/>
    </font>
    <font>
      <vertAlign val="superscript"/>
      <sz val="8"/>
      <name val="Arial"/>
      <family val="2"/>
    </font>
    <font>
      <sz val="8"/>
      <color indexed="10"/>
      <name val="Arial"/>
      <family val="2"/>
    </font>
    <font>
      <i/>
      <sz val="8"/>
      <color indexed="10"/>
      <name val="Arial"/>
      <family val="2"/>
    </font>
    <font>
      <i/>
      <u/>
      <sz val="8"/>
      <name val="Arial"/>
      <family val="2"/>
    </font>
    <font>
      <b/>
      <sz val="12"/>
      <name val="Arial"/>
      <family val="2"/>
    </font>
    <font>
      <sz val="12"/>
      <name val="Arial"/>
      <family val="2"/>
    </font>
    <font>
      <sz val="8"/>
      <name val="Arial"/>
    </font>
    <font>
      <b/>
      <u/>
      <sz val="10"/>
      <color indexed="10"/>
      <name val="Arial"/>
      <family val="2"/>
    </font>
  </fonts>
  <fills count="9">
    <fill>
      <patternFill patternType="none"/>
    </fill>
    <fill>
      <patternFill patternType="gray125"/>
    </fill>
    <fill>
      <patternFill patternType="solid">
        <fgColor indexed="43"/>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44"/>
        <bgColor indexed="50"/>
      </patternFill>
    </fill>
    <fill>
      <patternFill patternType="solid">
        <fgColor indexed="44"/>
        <bgColor indexed="64"/>
      </patternFill>
    </fill>
    <fill>
      <patternFill patternType="solid">
        <fgColor theme="0" tint="-0.14999847407452621"/>
        <bgColor indexed="64"/>
      </patternFill>
    </fill>
  </fills>
  <borders count="23">
    <border>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medium">
        <color indexed="64"/>
      </left>
      <right style="thin">
        <color indexed="9"/>
      </right>
      <top style="thin">
        <color indexed="9"/>
      </top>
      <bottom style="medium">
        <color indexed="64"/>
      </bottom>
      <diagonal/>
    </border>
    <border>
      <left/>
      <right/>
      <top style="thin">
        <color indexed="64"/>
      </top>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91">
    <xf numFmtId="0" fontId="0" fillId="0" borderId="0" xfId="0"/>
    <xf numFmtId="0" fontId="0" fillId="0" borderId="0" xfId="0" applyAlignment="1"/>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2" fillId="2" borderId="0" xfId="0" applyFont="1" applyFill="1"/>
    <xf numFmtId="0" fontId="0" fillId="2" borderId="0" xfId="0" applyFill="1"/>
    <xf numFmtId="0" fontId="0" fillId="0" borderId="0" xfId="0" applyAlignment="1">
      <alignment horizontal="right"/>
    </xf>
    <xf numFmtId="0" fontId="2" fillId="0" borderId="0" xfId="0" applyFont="1" applyFill="1" applyAlignment="1">
      <alignment horizontal="center"/>
    </xf>
    <xf numFmtId="0" fontId="0" fillId="0" borderId="0" xfId="0" applyFill="1"/>
    <xf numFmtId="0" fontId="0" fillId="0" borderId="0" xfId="0" applyBorder="1" applyAlignment="1"/>
    <xf numFmtId="0" fontId="2" fillId="0" borderId="0" xfId="0" applyFont="1" applyFill="1" applyAlignment="1">
      <alignment horizontal="right"/>
    </xf>
    <xf numFmtId="0" fontId="2" fillId="0" borderId="0" xfId="0" applyFont="1" applyAlignment="1">
      <alignment horizontal="right"/>
    </xf>
    <xf numFmtId="0" fontId="5" fillId="0" borderId="0" xfId="0" applyFont="1"/>
    <xf numFmtId="0" fontId="0" fillId="0" borderId="0" xfId="0" applyBorder="1"/>
    <xf numFmtId="0" fontId="2" fillId="0" borderId="0" xfId="0" applyFont="1"/>
    <xf numFmtId="0" fontId="6" fillId="0" borderId="0" xfId="0" applyFont="1" applyAlignment="1">
      <alignment horizontal="right"/>
    </xf>
    <xf numFmtId="0" fontId="8" fillId="0" borderId="0" xfId="0" applyFont="1" applyFill="1" applyAlignment="1">
      <alignment horizontal="right"/>
    </xf>
    <xf numFmtId="0" fontId="8" fillId="2" borderId="0" xfId="0" applyFont="1" applyFill="1" applyAlignment="1">
      <alignment horizontal="right"/>
    </xf>
    <xf numFmtId="0" fontId="9" fillId="0" borderId="0" xfId="0" applyFont="1" applyAlignment="1">
      <alignment horizontal="right" wrapText="1"/>
    </xf>
    <xf numFmtId="0" fontId="8" fillId="0" borderId="1" xfId="0" applyFont="1" applyFill="1" applyBorder="1" applyAlignment="1">
      <alignment horizontal="right"/>
    </xf>
    <xf numFmtId="0" fontId="8" fillId="0" borderId="0" xfId="0" applyFont="1" applyFill="1" applyBorder="1" applyAlignment="1">
      <alignment horizontal="right"/>
    </xf>
    <xf numFmtId="0" fontId="2" fillId="0" borderId="0" xfId="0" applyFont="1" applyAlignment="1">
      <alignment horizontal="right" wrapText="1"/>
    </xf>
    <xf numFmtId="4" fontId="0" fillId="0" borderId="0" xfId="0" applyNumberFormat="1"/>
    <xf numFmtId="0" fontId="6" fillId="0" borderId="0" xfId="0" applyFont="1" applyFill="1" applyAlignment="1">
      <alignment wrapText="1"/>
    </xf>
    <xf numFmtId="0" fontId="5" fillId="0" borderId="0" xfId="0" applyFont="1" applyAlignment="1">
      <alignment horizontal="right"/>
    </xf>
    <xf numFmtId="0" fontId="5" fillId="0" borderId="0" xfId="0" applyFont="1" applyAlignment="1">
      <alignment horizontal="right" wrapText="1"/>
    </xf>
    <xf numFmtId="0" fontId="5" fillId="0" borderId="0" xfId="0" applyFont="1" applyFill="1" applyAlignment="1">
      <alignment horizontal="right"/>
    </xf>
    <xf numFmtId="0" fontId="0" fillId="0" borderId="0" xfId="0" applyFill="1" applyBorder="1"/>
    <xf numFmtId="0" fontId="0" fillId="0" borderId="2" xfId="0" applyBorder="1"/>
    <xf numFmtId="0" fontId="0" fillId="0" borderId="0" xfId="0" applyFill="1" applyBorder="1" applyAlignment="1">
      <alignment horizontal="right"/>
    </xf>
    <xf numFmtId="2" fontId="2" fillId="0" borderId="0" xfId="0" applyNumberFormat="1" applyFont="1" applyFill="1" applyBorder="1" applyAlignment="1">
      <alignment horizontal="right"/>
    </xf>
    <xf numFmtId="0" fontId="0" fillId="0" borderId="3" xfId="0" applyFill="1" applyBorder="1" applyAlignment="1">
      <alignment horizontal="right"/>
    </xf>
    <xf numFmtId="0" fontId="7" fillId="3" borderId="4" xfId="0" applyFont="1" applyFill="1" applyBorder="1" applyAlignment="1">
      <alignment horizontal="center" wrapText="1"/>
    </xf>
    <xf numFmtId="0" fontId="7" fillId="3" borderId="4" xfId="0" applyFont="1" applyFill="1" applyBorder="1" applyAlignment="1">
      <alignment wrapText="1"/>
    </xf>
    <xf numFmtId="0" fontId="0" fillId="3" borderId="4" xfId="0" applyFill="1" applyBorder="1"/>
    <xf numFmtId="2" fontId="2" fillId="0" borderId="0" xfId="0" applyNumberFormat="1" applyFont="1" applyFill="1" applyBorder="1" applyAlignment="1">
      <alignment horizontal="right" wrapText="1"/>
    </xf>
    <xf numFmtId="2" fontId="2" fillId="0" borderId="0" xfId="0" applyNumberFormat="1" applyFont="1" applyFill="1" applyBorder="1" applyAlignment="1">
      <alignment horizontal="center"/>
    </xf>
    <xf numFmtId="0" fontId="7" fillId="0" borderId="0" xfId="0" applyFont="1" applyAlignment="1">
      <alignment wrapText="1"/>
    </xf>
    <xf numFmtId="0" fontId="7" fillId="0" borderId="0" xfId="0" applyFont="1"/>
    <xf numFmtId="0" fontId="11" fillId="0" borderId="0" xfId="0" applyFont="1" applyFill="1" applyAlignment="1">
      <alignment horizontal="right"/>
    </xf>
    <xf numFmtId="0" fontId="12" fillId="0" borderId="0" xfId="0" applyFont="1" applyFill="1" applyAlignment="1"/>
    <xf numFmtId="164" fontId="7" fillId="0" borderId="0" xfId="0" applyNumberFormat="1" applyFont="1" applyFill="1" applyAlignment="1"/>
    <xf numFmtId="0" fontId="11" fillId="0" borderId="0" xfId="0" applyFont="1" applyFill="1"/>
    <xf numFmtId="0" fontId="7" fillId="0" borderId="0" xfId="0" applyFont="1" applyFill="1"/>
    <xf numFmtId="164" fontId="7" fillId="0" borderId="0" xfId="0" applyNumberFormat="1" applyFont="1" applyFill="1"/>
    <xf numFmtId="0" fontId="11" fillId="0" borderId="0" xfId="0" applyFont="1"/>
    <xf numFmtId="0" fontId="6" fillId="2" borderId="0" xfId="0" applyFont="1" applyFill="1"/>
    <xf numFmtId="0" fontId="2" fillId="0" borderId="0" xfId="0" applyFont="1" applyFill="1" applyBorder="1" applyAlignment="1">
      <alignment horizontal="right"/>
    </xf>
    <xf numFmtId="165" fontId="0" fillId="3" borderId="4" xfId="0" applyNumberFormat="1" applyFill="1" applyBorder="1"/>
    <xf numFmtId="0" fontId="8" fillId="2" borderId="0" xfId="0" applyFont="1" applyFill="1" applyBorder="1" applyAlignment="1">
      <alignment horizontal="right"/>
    </xf>
    <xf numFmtId="0" fontId="0" fillId="2" borderId="0" xfId="0" applyFill="1" applyBorder="1"/>
    <xf numFmtId="0" fontId="6" fillId="2" borderId="0" xfId="0" applyFont="1" applyFill="1" applyAlignment="1">
      <alignment horizontal="right"/>
    </xf>
    <xf numFmtId="0" fontId="0" fillId="0" borderId="5" xfId="0" applyFill="1" applyBorder="1"/>
    <xf numFmtId="0" fontId="6" fillId="2" borderId="0" xfId="0" applyFont="1" applyFill="1" applyAlignment="1">
      <alignment wrapText="1"/>
    </xf>
    <xf numFmtId="0" fontId="5" fillId="0" borderId="0" xfId="0" applyFont="1" applyFill="1" applyAlignment="1">
      <alignment horizontal="right" wrapText="1"/>
    </xf>
    <xf numFmtId="0" fontId="6" fillId="0" borderId="0" xfId="0" applyFont="1" applyFill="1" applyAlignment="1">
      <alignment horizontal="left" wrapText="1"/>
    </xf>
    <xf numFmtId="0" fontId="6" fillId="0" borderId="0" xfId="0" applyFont="1" applyFill="1" applyAlignment="1">
      <alignment horizontal="left"/>
    </xf>
    <xf numFmtId="0" fontId="0" fillId="0" borderId="0" xfId="0" applyBorder="1" applyAlignment="1">
      <alignment horizontal="left" vertical="top" wrapText="1"/>
    </xf>
    <xf numFmtId="0" fontId="7" fillId="0" borderId="0" xfId="0" applyFont="1" applyFill="1" applyBorder="1" applyAlignment="1">
      <alignment horizontal="left" vertical="top" wrapText="1"/>
    </xf>
    <xf numFmtId="3" fontId="0" fillId="0" borderId="0" xfId="0" applyNumberFormat="1" applyBorder="1"/>
    <xf numFmtId="4" fontId="0" fillId="0" borderId="0" xfId="0" applyNumberFormat="1" applyFill="1" applyBorder="1"/>
    <xf numFmtId="0" fontId="14" fillId="0" borderId="0" xfId="0" applyFont="1" applyAlignment="1">
      <alignment vertical="top" wrapText="1"/>
    </xf>
    <xf numFmtId="0" fontId="7" fillId="0" borderId="0" xfId="0" applyFont="1" applyAlignment="1">
      <alignment vertical="top" wrapText="1"/>
    </xf>
    <xf numFmtId="164" fontId="0" fillId="0" borderId="0" xfId="0" applyNumberFormat="1" applyFill="1"/>
    <xf numFmtId="2" fontId="5" fillId="3" borderId="4" xfId="0" applyNumberFormat="1" applyFont="1" applyFill="1" applyBorder="1" applyAlignment="1"/>
    <xf numFmtId="0" fontId="0" fillId="0" borderId="0" xfId="0" applyAlignment="1">
      <alignment vertical="top"/>
    </xf>
    <xf numFmtId="0" fontId="7" fillId="0" borderId="0" xfId="0" applyFont="1" applyFill="1" applyBorder="1" applyAlignment="1" applyProtection="1">
      <alignment vertical="top" wrapText="1"/>
    </xf>
    <xf numFmtId="0" fontId="5" fillId="0" borderId="0" xfId="0" applyFont="1" applyFill="1" applyBorder="1" applyAlignment="1">
      <alignment horizontal="right"/>
    </xf>
    <xf numFmtId="0" fontId="2" fillId="0" borderId="0" xfId="0" applyFont="1" applyAlignment="1">
      <alignment horizontal="center" vertical="top"/>
    </xf>
    <xf numFmtId="0" fontId="2" fillId="0" borderId="0" xfId="0" applyFont="1" applyAlignment="1">
      <alignment vertical="top" wrapText="1"/>
    </xf>
    <xf numFmtId="0" fontId="0" fillId="0" borderId="0" xfId="0" applyAlignment="1">
      <alignment vertical="top" wrapText="1"/>
    </xf>
    <xf numFmtId="0" fontId="7" fillId="0" borderId="6" xfId="0" applyFont="1" applyFill="1" applyBorder="1" applyAlignment="1">
      <alignment horizontal="left" vertical="top" wrapText="1"/>
    </xf>
    <xf numFmtId="0" fontId="0" fillId="0" borderId="7" xfId="0" applyBorder="1"/>
    <xf numFmtId="0" fontId="5" fillId="0" borderId="7" xfId="0" applyFont="1" applyBorder="1" applyAlignment="1">
      <alignment horizontal="left" wrapText="1"/>
    </xf>
    <xf numFmtId="0" fontId="0" fillId="0" borderId="7" xfId="0" applyBorder="1" applyAlignment="1"/>
    <xf numFmtId="0" fontId="0" fillId="0" borderId="7" xfId="0" applyBorder="1" applyAlignment="1">
      <alignment horizontal="left" wrapText="1"/>
    </xf>
    <xf numFmtId="0" fontId="0" fillId="0" borderId="7" xfId="0" applyBorder="1" applyAlignment="1">
      <alignment vertical="top"/>
    </xf>
    <xf numFmtId="0" fontId="0" fillId="0" borderId="8" xfId="0" applyBorder="1"/>
    <xf numFmtId="0" fontId="2" fillId="0" borderId="9" xfId="0" applyFont="1" applyFill="1" applyBorder="1" applyAlignment="1">
      <alignment horizontal="center"/>
    </xf>
    <xf numFmtId="0" fontId="0" fillId="0" borderId="10" xfId="0" applyBorder="1"/>
    <xf numFmtId="0" fontId="5" fillId="0" borderId="9" xfId="0" applyFont="1" applyFill="1" applyBorder="1" applyAlignment="1">
      <alignment horizontal="left" wrapText="1"/>
    </xf>
    <xf numFmtId="0" fontId="5" fillId="0" borderId="10" xfId="0" applyFont="1" applyBorder="1" applyAlignment="1">
      <alignment horizontal="left" wrapText="1"/>
    </xf>
    <xf numFmtId="0" fontId="0" fillId="0" borderId="10" xfId="0" applyBorder="1" applyAlignment="1"/>
    <xf numFmtId="0" fontId="0" fillId="0" borderId="10" xfId="0" applyBorder="1" applyAlignment="1">
      <alignment horizontal="left" wrapText="1"/>
    </xf>
    <xf numFmtId="0" fontId="2" fillId="0" borderId="11" xfId="0" applyFont="1" applyFill="1" applyBorder="1" applyAlignment="1">
      <alignment horizontal="center"/>
    </xf>
    <xf numFmtId="0" fontId="0" fillId="0" borderId="11" xfId="0" applyBorder="1"/>
    <xf numFmtId="0" fontId="0" fillId="0" borderId="12" xfId="0" applyBorder="1" applyAlignment="1">
      <alignment vertical="top"/>
    </xf>
    <xf numFmtId="0" fontId="2" fillId="0" borderId="9" xfId="0" applyFont="1" applyFill="1" applyBorder="1" applyAlignment="1">
      <alignment horizontal="center" vertical="top" wrapText="1"/>
    </xf>
    <xf numFmtId="0" fontId="2" fillId="0" borderId="9" xfId="0" applyFont="1" applyFill="1" applyBorder="1" applyAlignment="1">
      <alignment horizontal="center" vertical="top"/>
    </xf>
    <xf numFmtId="0" fontId="0" fillId="0" borderId="9" xfId="0" applyBorder="1" applyAlignment="1">
      <alignment vertical="top"/>
    </xf>
    <xf numFmtId="0" fontId="0" fillId="0" borderId="10" xfId="0" applyBorder="1" applyAlignment="1">
      <alignment vertical="top"/>
    </xf>
    <xf numFmtId="0" fontId="2" fillId="0" borderId="13" xfId="0" applyFont="1" applyBorder="1" applyAlignment="1">
      <alignment horizontal="center" vertical="top"/>
    </xf>
    <xf numFmtId="0" fontId="2" fillId="4" borderId="0" xfId="0" applyFont="1" applyFill="1" applyAlignment="1"/>
    <xf numFmtId="0" fontId="0" fillId="4" borderId="0" xfId="0" applyFill="1" applyAlignment="1">
      <alignment horizontal="right"/>
    </xf>
    <xf numFmtId="0" fontId="0" fillId="4" borderId="0" xfId="0" applyFill="1" applyAlignment="1"/>
    <xf numFmtId="0" fontId="0" fillId="4" borderId="0" xfId="0" applyFill="1"/>
    <xf numFmtId="0" fontId="2" fillId="4" borderId="0" xfId="0" applyFont="1" applyFill="1"/>
    <xf numFmtId="0" fontId="8" fillId="4" borderId="0" xfId="0" applyFont="1" applyFill="1" applyAlignment="1">
      <alignment horizontal="right"/>
    </xf>
    <xf numFmtId="0" fontId="2" fillId="4" borderId="0" xfId="0" applyFont="1" applyFill="1" applyAlignment="1">
      <alignment wrapText="1"/>
    </xf>
    <xf numFmtId="0" fontId="2" fillId="5" borderId="0" xfId="0" applyFont="1" applyFill="1" applyAlignment="1">
      <alignment horizontal="right"/>
    </xf>
    <xf numFmtId="0" fontId="8" fillId="5" borderId="0" xfId="0" applyFont="1" applyFill="1" applyAlignment="1">
      <alignment horizontal="right"/>
    </xf>
    <xf numFmtId="164" fontId="0" fillId="5" borderId="5" xfId="0" applyNumberFormat="1" applyFill="1" applyBorder="1"/>
    <xf numFmtId="164" fontId="0" fillId="5" borderId="0" xfId="0" applyNumberFormat="1" applyFill="1"/>
    <xf numFmtId="164" fontId="5" fillId="5" borderId="0" xfId="0" applyNumberFormat="1" applyFont="1" applyFill="1" applyAlignment="1"/>
    <xf numFmtId="0" fontId="2" fillId="5" borderId="0" xfId="0" applyFont="1" applyFill="1" applyAlignment="1"/>
    <xf numFmtId="0" fontId="5" fillId="5" borderId="0" xfId="0" applyFont="1" applyFill="1"/>
    <xf numFmtId="0" fontId="2" fillId="5" borderId="0" xfId="0" applyFont="1" applyFill="1"/>
    <xf numFmtId="0" fontId="5" fillId="5" borderId="0" xfId="0" applyFont="1" applyFill="1" applyAlignment="1">
      <alignment horizontal="right"/>
    </xf>
    <xf numFmtId="164" fontId="5" fillId="5" borderId="0" xfId="0" applyNumberFormat="1" applyFont="1" applyFill="1" applyAlignment="1">
      <alignment horizontal="right"/>
    </xf>
    <xf numFmtId="168" fontId="5" fillId="5" borderId="0" xfId="0" applyNumberFormat="1" applyFont="1" applyFill="1" applyAlignment="1">
      <alignment horizontal="right"/>
    </xf>
    <xf numFmtId="0" fontId="0" fillId="0" borderId="0" xfId="0" applyFill="1" applyAlignment="1">
      <alignment horizontal="center" vertical="top"/>
    </xf>
    <xf numFmtId="0" fontId="0" fillId="4" borderId="0" xfId="0" applyFill="1" applyAlignment="1">
      <alignment vertical="top"/>
    </xf>
    <xf numFmtId="0" fontId="7" fillId="4" borderId="0" xfId="0" applyFont="1" applyFill="1" applyAlignment="1">
      <alignment vertical="top" wrapText="1"/>
    </xf>
    <xf numFmtId="0" fontId="7" fillId="2" borderId="0" xfId="0" applyFont="1" applyFill="1" applyAlignment="1">
      <alignment vertical="top" wrapText="1"/>
    </xf>
    <xf numFmtId="0" fontId="7" fillId="5" borderId="0" xfId="0" applyFont="1" applyFill="1" applyAlignment="1">
      <alignment vertical="top" wrapText="1"/>
    </xf>
    <xf numFmtId="0" fontId="7" fillId="0" borderId="0" xfId="0" applyFont="1" applyFill="1" applyBorder="1" applyAlignment="1">
      <alignment vertical="top" wrapText="1"/>
    </xf>
    <xf numFmtId="0" fontId="7" fillId="2" borderId="0" xfId="0" applyFont="1" applyFill="1" applyBorder="1" applyAlignment="1">
      <alignment vertical="top" wrapText="1"/>
    </xf>
    <xf numFmtId="0" fontId="7" fillId="0" borderId="0" xfId="0" applyFont="1" applyFill="1" applyAlignment="1">
      <alignment vertical="top" wrapText="1"/>
    </xf>
    <xf numFmtId="0" fontId="0" fillId="2" borderId="0" xfId="0" applyFill="1" applyAlignment="1">
      <alignment vertical="top" wrapText="1"/>
    </xf>
    <xf numFmtId="0" fontId="0" fillId="5" borderId="0" xfId="0" applyFill="1" applyAlignment="1">
      <alignment vertical="top" wrapText="1"/>
    </xf>
    <xf numFmtId="0" fontId="7" fillId="5" borderId="0" xfId="0" applyFont="1" applyFill="1" applyAlignment="1">
      <alignment vertical="top"/>
    </xf>
    <xf numFmtId="0" fontId="7" fillId="0" borderId="0" xfId="0" applyFont="1" applyFill="1" applyAlignment="1">
      <alignment vertical="top"/>
    </xf>
    <xf numFmtId="0" fontId="7" fillId="0" borderId="0" xfId="0" applyFont="1" applyAlignment="1">
      <alignment vertical="top"/>
    </xf>
    <xf numFmtId="0" fontId="0" fillId="6" borderId="0" xfId="0" applyFill="1" applyAlignment="1">
      <alignment vertical="top"/>
    </xf>
    <xf numFmtId="0" fontId="0" fillId="6" borderId="0" xfId="0" applyFill="1" applyAlignment="1">
      <alignment horizontal="center" vertical="top"/>
    </xf>
    <xf numFmtId="0" fontId="4" fillId="0" borderId="0" xfId="0" applyFont="1" applyAlignment="1">
      <alignment horizontal="left" vertical="top" wrapText="1"/>
    </xf>
    <xf numFmtId="167" fontId="7" fillId="0" borderId="0" xfId="0" applyNumberFormat="1" applyFont="1" applyAlignment="1">
      <alignment horizontal="left" vertical="top"/>
    </xf>
    <xf numFmtId="0" fontId="10" fillId="0" borderId="0" xfId="0" applyFont="1" applyAlignment="1">
      <alignment vertical="top" wrapText="1"/>
    </xf>
    <xf numFmtId="0" fontId="11" fillId="2" borderId="0" xfId="0" applyFont="1" applyFill="1" applyAlignment="1">
      <alignment vertical="top" wrapText="1"/>
    </xf>
    <xf numFmtId="0" fontId="7" fillId="0" borderId="0" xfId="0" applyFont="1" applyAlignment="1">
      <alignment horizontal="left" vertical="top" wrapText="1"/>
    </xf>
    <xf numFmtId="0" fontId="7" fillId="4" borderId="0" xfId="0" applyFont="1" applyFill="1" applyAlignment="1">
      <alignment vertical="top"/>
    </xf>
    <xf numFmtId="0" fontId="0" fillId="5" borderId="0" xfId="0" applyFill="1" applyAlignment="1">
      <alignment vertical="top"/>
    </xf>
    <xf numFmtId="0" fontId="0" fillId="0" borderId="0" xfId="0" applyFill="1" applyAlignment="1">
      <alignment vertical="top"/>
    </xf>
    <xf numFmtId="0" fontId="0" fillId="7" borderId="0" xfId="0" applyFill="1" applyAlignment="1">
      <alignment vertical="top" wrapText="1"/>
    </xf>
    <xf numFmtId="0" fontId="0" fillId="4" borderId="0" xfId="0" applyFill="1" applyAlignment="1">
      <alignment vertical="top" wrapText="1"/>
    </xf>
    <xf numFmtId="0" fontId="6" fillId="2" borderId="0" xfId="0" applyFont="1" applyFill="1" applyAlignment="1">
      <alignment horizontal="left"/>
    </xf>
    <xf numFmtId="0" fontId="5" fillId="0" borderId="14" xfId="0" applyFont="1" applyFill="1" applyBorder="1" applyAlignment="1">
      <alignment horizontal="right"/>
    </xf>
    <xf numFmtId="0" fontId="5" fillId="0" borderId="3" xfId="0" applyFont="1" applyFill="1" applyBorder="1" applyAlignment="1">
      <alignment horizontal="right"/>
    </xf>
    <xf numFmtId="0" fontId="7" fillId="0" borderId="0" xfId="0" applyFont="1" applyBorder="1" applyAlignment="1">
      <alignment vertical="top" wrapText="1"/>
    </xf>
    <xf numFmtId="9" fontId="0" fillId="3" borderId="4" xfId="0" applyNumberFormat="1" applyFill="1" applyBorder="1"/>
    <xf numFmtId="9" fontId="0" fillId="3" borderId="4" xfId="1" applyFont="1" applyFill="1" applyBorder="1"/>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9" xfId="0" applyFont="1" applyFill="1" applyBorder="1" applyAlignment="1">
      <alignment horizontal="center" vertical="top" wrapText="1"/>
    </xf>
    <xf numFmtId="0" fontId="0" fillId="0" borderId="7" xfId="0" applyBorder="1" applyAlignment="1">
      <alignment vertical="top" wrapText="1"/>
    </xf>
    <xf numFmtId="0" fontId="0" fillId="0" borderId="10" xfId="0" applyBorder="1" applyAlignment="1">
      <alignment vertical="top" wrapText="1"/>
    </xf>
    <xf numFmtId="0" fontId="17" fillId="2" borderId="17" xfId="0" applyFont="1" applyFill="1" applyBorder="1" applyAlignment="1">
      <alignment horizontal="center" wrapText="1"/>
    </xf>
    <xf numFmtId="0" fontId="18" fillId="2" borderId="18" xfId="0" applyFont="1" applyFill="1" applyBorder="1" applyAlignment="1">
      <alignment wrapText="1"/>
    </xf>
    <xf numFmtId="0" fontId="18" fillId="2" borderId="19" xfId="0" applyFont="1" applyFill="1" applyBorder="1" applyAlignment="1">
      <alignment wrapText="1"/>
    </xf>
    <xf numFmtId="0" fontId="2" fillId="0" borderId="7" xfId="0" applyFont="1" applyBorder="1" applyAlignment="1">
      <alignment vertical="top" wrapText="1"/>
    </xf>
    <xf numFmtId="0" fontId="17" fillId="6" borderId="17" xfId="0" applyFont="1" applyFill="1" applyBorder="1" applyAlignment="1">
      <alignment horizontal="center"/>
    </xf>
    <xf numFmtId="0" fontId="18" fillId="7" borderId="18" xfId="0" applyFont="1" applyFill="1" applyBorder="1"/>
    <xf numFmtId="0" fontId="18" fillId="7" borderId="19" xfId="0" applyFont="1" applyFill="1" applyBorder="1"/>
    <xf numFmtId="0" fontId="2" fillId="6" borderId="9" xfId="0" applyFont="1" applyFill="1" applyBorder="1" applyAlignment="1">
      <alignment horizontal="center"/>
    </xf>
    <xf numFmtId="0" fontId="5" fillId="7" borderId="7" xfId="0" applyFont="1" applyFill="1" applyBorder="1"/>
    <xf numFmtId="0" fontId="5" fillId="7" borderId="10" xfId="0" applyFont="1" applyFill="1" applyBorder="1"/>
    <xf numFmtId="0" fontId="5" fillId="0" borderId="9" xfId="0" applyFont="1" applyFill="1" applyBorder="1" applyAlignment="1">
      <alignment horizontal="left" wrapText="1"/>
    </xf>
    <xf numFmtId="0" fontId="0" fillId="0" borderId="7" xfId="0" applyBorder="1" applyAlignment="1">
      <alignment horizontal="left" wrapText="1"/>
    </xf>
    <xf numFmtId="0" fontId="0" fillId="0" borderId="10" xfId="0" applyBorder="1" applyAlignment="1">
      <alignment horizontal="left" wrapText="1"/>
    </xf>
    <xf numFmtId="169" fontId="2" fillId="0" borderId="9" xfId="0" applyNumberFormat="1" applyFont="1" applyFill="1" applyBorder="1" applyAlignment="1">
      <alignment horizontal="right"/>
    </xf>
    <xf numFmtId="169" fontId="0" fillId="0" borderId="7" xfId="0" applyNumberFormat="1" applyFill="1" applyBorder="1" applyAlignment="1">
      <alignment horizontal="right"/>
    </xf>
    <xf numFmtId="169" fontId="0" fillId="0" borderId="10" xfId="0" applyNumberFormat="1" applyFill="1" applyBorder="1" applyAlignment="1">
      <alignment horizontal="right"/>
    </xf>
    <xf numFmtId="0" fontId="5" fillId="0" borderId="7" xfId="0" applyFont="1" applyBorder="1" applyAlignment="1">
      <alignment horizontal="left" wrapText="1"/>
    </xf>
    <xf numFmtId="0" fontId="5" fillId="0" borderId="10" xfId="0" applyFont="1" applyBorder="1" applyAlignment="1">
      <alignment horizontal="left" wrapText="1"/>
    </xf>
    <xf numFmtId="0" fontId="7" fillId="0" borderId="0" xfId="0" applyFont="1" applyAlignment="1">
      <alignment horizontal="left" vertical="top" wrapText="1"/>
    </xf>
    <xf numFmtId="0" fontId="2" fillId="4" borderId="0" xfId="0" applyFont="1" applyFill="1" applyAlignment="1"/>
    <xf numFmtId="0" fontId="0" fillId="4" borderId="0" xfId="0" applyFill="1" applyAlignment="1"/>
    <xf numFmtId="0" fontId="7" fillId="0" borderId="20" xfId="0" applyFont="1" applyBorder="1" applyAlignment="1">
      <alignment vertical="top" wrapText="1"/>
    </xf>
    <xf numFmtId="0" fontId="3" fillId="0" borderId="0" xfId="0" applyFont="1" applyFill="1" applyAlignment="1">
      <alignment horizontal="left" wrapText="1"/>
    </xf>
    <xf numFmtId="0" fontId="4" fillId="0" borderId="0" xfId="0" applyFont="1" applyAlignment="1">
      <alignment horizontal="left" wrapText="1"/>
    </xf>
    <xf numFmtId="165" fontId="0" fillId="8" borderId="21" xfId="0" applyNumberFormat="1" applyFill="1" applyBorder="1"/>
    <xf numFmtId="165" fontId="0" fillId="0" borderId="0" xfId="0" applyNumberFormat="1" applyBorder="1"/>
    <xf numFmtId="165" fontId="0" fillId="8" borderId="21" xfId="0" applyNumberFormat="1" applyFill="1" applyBorder="1" applyAlignment="1">
      <alignment horizontal="right"/>
    </xf>
    <xf numFmtId="165" fontId="0" fillId="8" borderId="22" xfId="0" applyNumberFormat="1" applyFill="1" applyBorder="1"/>
    <xf numFmtId="0" fontId="15" fillId="0" borderId="0" xfId="0" applyFont="1" applyFill="1" applyBorder="1" applyAlignment="1">
      <alignment horizontal="left" wrapText="1"/>
    </xf>
    <xf numFmtId="0" fontId="14" fillId="0" borderId="0" xfId="0" applyFont="1" applyAlignment="1">
      <alignment horizontal="left" wrapText="1"/>
    </xf>
    <xf numFmtId="166" fontId="5" fillId="3" borderId="4" xfId="0" applyNumberFormat="1" applyFont="1" applyFill="1" applyBorder="1" applyAlignment="1">
      <alignment horizontal="center" wrapText="1"/>
    </xf>
    <xf numFmtId="164" fontId="0" fillId="0" borderId="0" xfId="0" applyNumberFormat="1" applyFill="1" applyBorder="1"/>
    <xf numFmtId="0" fontId="0" fillId="0" borderId="0" xfId="0" applyFill="1" applyAlignment="1">
      <alignment vertical="top" wrapText="1"/>
    </xf>
    <xf numFmtId="0" fontId="2" fillId="0" borderId="0" xfId="0" applyFont="1" applyFill="1" applyAlignment="1">
      <alignment horizontal="right" wrapText="1"/>
    </xf>
    <xf numFmtId="0" fontId="5" fillId="0" borderId="0" xfId="0" applyFont="1" applyAlignment="1">
      <alignment vertical="top" wrapText="1"/>
    </xf>
    <xf numFmtId="0" fontId="5" fillId="0" borderId="13" xfId="0" applyFont="1" applyFill="1" applyBorder="1" applyAlignment="1">
      <alignment horizontal="left" wrapText="1"/>
    </xf>
    <xf numFmtId="0" fontId="0" fillId="0" borderId="15" xfId="0" applyFill="1" applyBorder="1" applyAlignment="1">
      <alignment horizontal="left" wrapText="1"/>
    </xf>
    <xf numFmtId="0" fontId="0" fillId="0" borderId="16" xfId="0" applyFill="1" applyBorder="1" applyAlignment="1">
      <alignment horizontal="left" wrapText="1"/>
    </xf>
    <xf numFmtId="0" fontId="17" fillId="6" borderId="0" xfId="0" applyFont="1" applyFill="1" applyAlignment="1">
      <alignment horizontal="center"/>
    </xf>
    <xf numFmtId="0" fontId="18" fillId="6" borderId="0" xfId="0" applyFont="1" applyFill="1" applyAlignment="1"/>
    <xf numFmtId="0" fontId="17" fillId="6" borderId="0" xfId="0" applyFont="1" applyFill="1" applyAlignment="1">
      <alignment horizontal="center"/>
    </xf>
    <xf numFmtId="0" fontId="17" fillId="0" borderId="0" xfId="0" applyFont="1" applyFill="1" applyAlignment="1">
      <alignment horizontal="center"/>
    </xf>
    <xf numFmtId="0" fontId="18" fillId="0" borderId="0" xfId="0" applyFont="1" applyFill="1" applyAlignment="1"/>
    <xf numFmtId="0" fontId="2" fillId="7" borderId="0" xfId="0" applyFont="1" applyFill="1" applyAlignment="1">
      <alignment horizontal="center" vertical="top" wrapText="1"/>
    </xf>
  </cellXfs>
  <cellStyles count="2">
    <cellStyle name="Normal" xfId="0" builtinId="0"/>
    <cellStyle name="Percent" xfId="1" builtinId="5"/>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1"/>
  <sheetViews>
    <sheetView tabSelected="1" zoomScaleNormal="100" workbookViewId="0">
      <selection sqref="A1:G1"/>
    </sheetView>
  </sheetViews>
  <sheetFormatPr defaultRowHeight="12.75"/>
  <cols>
    <col min="1" max="6" width="12.7109375" style="73" customWidth="1"/>
    <col min="7" max="7" width="12.5703125" style="73" customWidth="1"/>
    <col min="8" max="16384" width="9.140625" style="73"/>
  </cols>
  <sheetData>
    <row r="1" spans="1:8" ht="15.75">
      <c r="A1" s="151" t="s">
        <v>0</v>
      </c>
      <c r="B1" s="152"/>
      <c r="C1" s="152"/>
      <c r="D1" s="152"/>
      <c r="E1" s="152"/>
      <c r="F1" s="152"/>
      <c r="G1" s="153"/>
      <c r="H1" s="78"/>
    </row>
    <row r="2" spans="1:8" ht="12.75" customHeight="1">
      <c r="A2" s="154" t="s">
        <v>196</v>
      </c>
      <c r="B2" s="155"/>
      <c r="C2" s="155"/>
      <c r="D2" s="155"/>
      <c r="E2" s="155"/>
      <c r="F2" s="155"/>
      <c r="G2" s="156"/>
      <c r="H2" s="78"/>
    </row>
    <row r="3" spans="1:8">
      <c r="A3" s="160" t="s">
        <v>197</v>
      </c>
      <c r="B3" s="161"/>
      <c r="C3" s="161"/>
      <c r="D3" s="161"/>
      <c r="E3" s="161"/>
      <c r="F3" s="161"/>
      <c r="G3" s="162"/>
      <c r="H3" s="78"/>
    </row>
    <row r="4" spans="1:8">
      <c r="A4" s="79"/>
      <c r="G4" s="80"/>
      <c r="H4" s="78"/>
    </row>
    <row r="5" spans="1:8" ht="57" customHeight="1">
      <c r="A5" s="157" t="s">
        <v>126</v>
      </c>
      <c r="B5" s="163"/>
      <c r="C5" s="163"/>
      <c r="D5" s="163"/>
      <c r="E5" s="163"/>
      <c r="F5" s="163"/>
      <c r="G5" s="164"/>
      <c r="H5" s="78"/>
    </row>
    <row r="6" spans="1:8">
      <c r="A6" s="79"/>
      <c r="B6" s="75"/>
      <c r="C6" s="75"/>
      <c r="D6" s="75"/>
      <c r="E6" s="75"/>
      <c r="F6" s="75"/>
      <c r="G6" s="83"/>
      <c r="H6" s="78"/>
    </row>
    <row r="7" spans="1:8" ht="69.75" customHeight="1">
      <c r="A7" s="157" t="s">
        <v>104</v>
      </c>
      <c r="B7" s="163"/>
      <c r="C7" s="163"/>
      <c r="D7" s="163"/>
      <c r="E7" s="163"/>
      <c r="F7" s="163"/>
      <c r="G7" s="164"/>
      <c r="H7" s="78"/>
    </row>
    <row r="8" spans="1:8" ht="15" customHeight="1">
      <c r="A8" s="81"/>
      <c r="B8" s="74"/>
      <c r="C8" s="74"/>
      <c r="D8" s="74"/>
      <c r="E8" s="74"/>
      <c r="F8" s="74"/>
      <c r="G8" s="82"/>
      <c r="H8" s="78"/>
    </row>
    <row r="9" spans="1:8" ht="65.25" customHeight="1">
      <c r="A9" s="157" t="s">
        <v>105</v>
      </c>
      <c r="B9" s="158"/>
      <c r="C9" s="158"/>
      <c r="D9" s="158"/>
      <c r="E9" s="158"/>
      <c r="F9" s="158"/>
      <c r="G9" s="159"/>
      <c r="H9" s="78"/>
    </row>
    <row r="10" spans="1:8" ht="15" customHeight="1">
      <c r="A10" s="81"/>
      <c r="B10" s="76"/>
      <c r="C10" s="76"/>
      <c r="D10" s="76"/>
      <c r="E10" s="76"/>
      <c r="F10" s="76"/>
      <c r="G10" s="84"/>
      <c r="H10" s="78"/>
    </row>
    <row r="11" spans="1:8" ht="27" customHeight="1" thickBot="1">
      <c r="A11" s="182" t="s">
        <v>194</v>
      </c>
      <c r="B11" s="183"/>
      <c r="C11" s="183"/>
      <c r="D11" s="183"/>
      <c r="E11" s="183"/>
      <c r="F11" s="183"/>
      <c r="G11" s="184"/>
      <c r="H11" s="78"/>
    </row>
    <row r="12" spans="1:8" ht="13.5" thickBot="1">
      <c r="A12" s="85"/>
      <c r="B12" s="86"/>
      <c r="C12" s="86"/>
      <c r="D12" s="86"/>
      <c r="E12" s="86"/>
      <c r="F12" s="86"/>
      <c r="G12" s="86"/>
    </row>
    <row r="13" spans="1:8" ht="18" customHeight="1">
      <c r="A13" s="147" t="s">
        <v>97</v>
      </c>
      <c r="B13" s="148"/>
      <c r="C13" s="148"/>
      <c r="D13" s="148"/>
      <c r="E13" s="148"/>
      <c r="F13" s="148"/>
      <c r="G13" s="149"/>
      <c r="H13" s="78"/>
    </row>
    <row r="14" spans="1:8" ht="52.5" customHeight="1">
      <c r="A14" s="88" t="s">
        <v>98</v>
      </c>
      <c r="B14" s="150" t="s">
        <v>110</v>
      </c>
      <c r="C14" s="145"/>
      <c r="D14" s="145"/>
      <c r="E14" s="145"/>
      <c r="F14" s="145"/>
      <c r="G14" s="146"/>
      <c r="H14" s="78"/>
    </row>
    <row r="15" spans="1:8">
      <c r="A15" s="144"/>
      <c r="B15" s="145"/>
      <c r="C15" s="145"/>
      <c r="D15" s="145"/>
      <c r="E15" s="145"/>
      <c r="F15" s="145"/>
      <c r="G15" s="146"/>
      <c r="H15" s="78"/>
    </row>
    <row r="16" spans="1:8" ht="67.5" customHeight="1">
      <c r="A16" s="89" t="s">
        <v>99</v>
      </c>
      <c r="B16" s="150" t="s">
        <v>113</v>
      </c>
      <c r="C16" s="145"/>
      <c r="D16" s="145"/>
      <c r="E16" s="145"/>
      <c r="F16" s="145"/>
      <c r="G16" s="146"/>
      <c r="H16" s="78"/>
    </row>
    <row r="17" spans="1:8" ht="39.75" customHeight="1">
      <c r="A17" s="89"/>
      <c r="B17" s="150" t="s">
        <v>100</v>
      </c>
      <c r="C17" s="145"/>
      <c r="D17" s="145"/>
      <c r="E17" s="145"/>
      <c r="F17" s="145"/>
      <c r="G17" s="146"/>
      <c r="H17" s="78"/>
    </row>
    <row r="18" spans="1:8" ht="25.5" customHeight="1">
      <c r="A18" s="89"/>
      <c r="B18" s="150" t="s">
        <v>111</v>
      </c>
      <c r="C18" s="145"/>
      <c r="D18" s="145"/>
      <c r="E18" s="145"/>
      <c r="F18" s="145"/>
      <c r="G18" s="146"/>
      <c r="H18" s="78"/>
    </row>
    <row r="19" spans="1:8">
      <c r="A19" s="90"/>
      <c r="B19" s="77"/>
      <c r="C19" s="77"/>
      <c r="D19" s="77"/>
      <c r="E19" s="77"/>
      <c r="F19" s="77"/>
      <c r="G19" s="91"/>
      <c r="H19" s="78"/>
    </row>
    <row r="20" spans="1:8" ht="65.25" customHeight="1" thickBot="1">
      <c r="A20" s="92" t="s">
        <v>101</v>
      </c>
      <c r="B20" s="142" t="s">
        <v>112</v>
      </c>
      <c r="C20" s="142"/>
      <c r="D20" s="142"/>
      <c r="E20" s="142"/>
      <c r="F20" s="142"/>
      <c r="G20" s="143"/>
      <c r="H20" s="78"/>
    </row>
    <row r="21" spans="1:8">
      <c r="A21" s="87"/>
      <c r="B21" s="87"/>
      <c r="C21" s="87"/>
      <c r="D21" s="87"/>
      <c r="E21" s="87"/>
      <c r="F21" s="87"/>
      <c r="G21" s="87"/>
    </row>
  </sheetData>
  <mergeCells count="14">
    <mergeCell ref="A1:G1"/>
    <mergeCell ref="A2:G2"/>
    <mergeCell ref="A9:G9"/>
    <mergeCell ref="A3:G3"/>
    <mergeCell ref="A5:G5"/>
    <mergeCell ref="A7:G7"/>
    <mergeCell ref="B20:G20"/>
    <mergeCell ref="A15:G15"/>
    <mergeCell ref="A13:G13"/>
    <mergeCell ref="A11:G11"/>
    <mergeCell ref="B14:G14"/>
    <mergeCell ref="B16:G16"/>
    <mergeCell ref="B17:G17"/>
    <mergeCell ref="B18:G18"/>
  </mergeCells>
  <phoneticPr fontId="0" type="noConversion"/>
  <printOptions horizontalCentered="1"/>
  <pageMargins left="0.5" right="0.5" top="0.5" bottom="0.5" header="0.5" footer="0.5"/>
  <pageSetup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49"/>
  <sheetViews>
    <sheetView zoomScaleNormal="100" workbookViewId="0">
      <selection sqref="A1:G1"/>
    </sheetView>
  </sheetViews>
  <sheetFormatPr defaultRowHeight="12.75"/>
  <cols>
    <col min="1" max="1" width="42.85546875" customWidth="1"/>
    <col min="3" max="4" width="11.28515625" customWidth="1"/>
    <col min="5" max="6" width="10.7109375" customWidth="1"/>
    <col min="7" max="7" width="25.28515625" style="66" customWidth="1"/>
    <col min="8" max="8" width="45.7109375" style="66" customWidth="1"/>
    <col min="9" max="9" width="21.28515625" style="71" customWidth="1"/>
  </cols>
  <sheetData>
    <row r="1" spans="1:12" ht="15.75">
      <c r="A1" s="185" t="s">
        <v>0</v>
      </c>
      <c r="B1" s="185"/>
      <c r="C1" s="185"/>
      <c r="D1" s="185"/>
      <c r="E1" s="185"/>
      <c r="F1" s="185"/>
      <c r="G1" s="186"/>
      <c r="H1" s="124"/>
      <c r="I1" s="134"/>
    </row>
    <row r="2" spans="1:12">
      <c r="A2" s="154" t="s">
        <v>196</v>
      </c>
      <c r="B2" s="155"/>
      <c r="C2" s="155"/>
      <c r="D2" s="155"/>
      <c r="E2" s="155"/>
      <c r="F2" s="155"/>
      <c r="G2" s="156"/>
      <c r="H2" s="125"/>
      <c r="I2" s="134"/>
    </row>
    <row r="3" spans="1:12">
      <c r="A3" s="8"/>
      <c r="B3" s="8"/>
      <c r="C3" s="8"/>
      <c r="D3" s="8"/>
      <c r="E3" s="8"/>
      <c r="F3" s="8"/>
      <c r="G3" s="111"/>
      <c r="H3" s="111"/>
    </row>
    <row r="4" spans="1:12" ht="54.75" customHeight="1">
      <c r="A4" s="169" t="s">
        <v>125</v>
      </c>
      <c r="B4" s="170"/>
      <c r="C4" s="170"/>
      <c r="D4" s="170"/>
      <c r="E4" s="170"/>
      <c r="F4" s="170"/>
      <c r="G4" s="170"/>
      <c r="H4" s="126"/>
    </row>
    <row r="5" spans="1:12">
      <c r="A5" s="8"/>
      <c r="B5" s="8"/>
      <c r="C5" s="8"/>
      <c r="D5" s="8"/>
      <c r="E5" s="8"/>
      <c r="F5" s="8"/>
      <c r="G5" s="111"/>
      <c r="H5" s="111"/>
    </row>
    <row r="6" spans="1:12">
      <c r="A6" s="8"/>
      <c r="B6" s="11"/>
      <c r="C6" s="8"/>
      <c r="D6" s="8"/>
      <c r="E6" s="8"/>
      <c r="F6" s="8"/>
      <c r="G6" s="111"/>
      <c r="H6" s="111"/>
    </row>
    <row r="7" spans="1:12">
      <c r="A7" s="1"/>
      <c r="B7" s="12" t="s">
        <v>10</v>
      </c>
      <c r="C7" s="1"/>
      <c r="D7" s="1"/>
      <c r="E7" s="1"/>
      <c r="F7" s="1"/>
      <c r="G7" s="69" t="s">
        <v>11</v>
      </c>
      <c r="H7" s="69" t="s">
        <v>41</v>
      </c>
      <c r="I7" s="70" t="s">
        <v>24</v>
      </c>
    </row>
    <row r="8" spans="1:12" ht="13.5" thickBot="1">
      <c r="A8" s="93" t="s">
        <v>9</v>
      </c>
      <c r="B8" s="94"/>
      <c r="C8" s="95"/>
      <c r="D8" s="95"/>
      <c r="E8" s="95"/>
      <c r="F8" s="95"/>
      <c r="G8" s="112"/>
      <c r="H8" s="112"/>
      <c r="I8" s="135"/>
    </row>
    <row r="9" spans="1:12" ht="26.25" customHeight="1" thickBot="1">
      <c r="A9" s="7" t="s">
        <v>72</v>
      </c>
      <c r="B9" s="17" t="s">
        <v>23</v>
      </c>
      <c r="C9" s="177">
        <v>0.10199999999999999</v>
      </c>
      <c r="D9" s="1"/>
      <c r="E9" s="1"/>
      <c r="F9" s="1"/>
      <c r="G9" s="63" t="s">
        <v>114</v>
      </c>
      <c r="H9" s="127">
        <v>0.10199999999999999</v>
      </c>
      <c r="I9" s="59" t="s">
        <v>128</v>
      </c>
      <c r="J9" s="58"/>
      <c r="K9" s="58"/>
      <c r="L9" s="58"/>
    </row>
    <row r="10" spans="1:12" ht="26.25" customHeight="1" thickBot="1">
      <c r="A10" s="7" t="s">
        <v>73</v>
      </c>
      <c r="B10" s="17" t="s">
        <v>5</v>
      </c>
      <c r="C10" s="33"/>
      <c r="D10" s="1"/>
      <c r="E10" s="1"/>
      <c r="F10" s="1"/>
      <c r="G10" s="63" t="s">
        <v>12</v>
      </c>
      <c r="H10" s="63"/>
      <c r="I10" s="63"/>
    </row>
    <row r="11" spans="1:12">
      <c r="B11" s="17"/>
      <c r="C11" s="10"/>
      <c r="D11" s="1"/>
      <c r="E11" s="1"/>
      <c r="F11" s="1"/>
      <c r="G11" s="63"/>
      <c r="H11" s="63"/>
      <c r="I11" s="63"/>
    </row>
    <row r="12" spans="1:12" ht="26.25" thickBot="1">
      <c r="B12" s="17"/>
      <c r="C12" s="4" t="s">
        <v>2</v>
      </c>
      <c r="D12" s="4" t="s">
        <v>3</v>
      </c>
      <c r="E12" s="4" t="s">
        <v>4</v>
      </c>
      <c r="F12" s="3" t="s">
        <v>7</v>
      </c>
      <c r="G12" s="63"/>
      <c r="H12" s="63"/>
      <c r="I12" s="63"/>
    </row>
    <row r="13" spans="1:12" ht="51" customHeight="1" thickBot="1">
      <c r="B13" s="19" t="s">
        <v>34</v>
      </c>
      <c r="C13" s="33" t="s">
        <v>94</v>
      </c>
      <c r="D13" s="33" t="s">
        <v>95</v>
      </c>
      <c r="E13" s="34" t="s">
        <v>93</v>
      </c>
      <c r="F13" s="34" t="s">
        <v>96</v>
      </c>
      <c r="G13" s="63" t="s">
        <v>115</v>
      </c>
      <c r="H13" s="63"/>
      <c r="I13" s="63"/>
    </row>
    <row r="14" spans="1:12" ht="14.25" customHeight="1">
      <c r="A14" s="97" t="s">
        <v>1</v>
      </c>
      <c r="B14" s="98"/>
      <c r="C14" s="96"/>
      <c r="D14" s="96"/>
      <c r="E14" s="96"/>
      <c r="F14" s="96"/>
      <c r="G14" s="113"/>
      <c r="H14" s="113"/>
      <c r="I14" s="113"/>
    </row>
    <row r="15" spans="1:12" ht="14.25" customHeight="1" thickBot="1">
      <c r="A15" s="47" t="s">
        <v>13</v>
      </c>
      <c r="B15" s="18"/>
      <c r="C15" s="6"/>
      <c r="D15" s="6"/>
      <c r="E15" s="6"/>
      <c r="F15" s="6"/>
      <c r="G15" s="114"/>
      <c r="H15" s="114"/>
      <c r="I15" s="114"/>
    </row>
    <row r="16" spans="1:12" ht="36" customHeight="1" thickBot="1">
      <c r="A16" s="7" t="s">
        <v>74</v>
      </c>
      <c r="B16" s="17" t="s">
        <v>49</v>
      </c>
      <c r="C16" s="35"/>
      <c r="D16" s="35"/>
      <c r="E16" s="35"/>
      <c r="F16" s="35"/>
      <c r="G16" s="63" t="s">
        <v>28</v>
      </c>
      <c r="H16" s="63" t="s">
        <v>195</v>
      </c>
      <c r="I16" s="63" t="s">
        <v>127</v>
      </c>
    </row>
    <row r="17" spans="1:9" ht="36" customHeight="1" thickBot="1">
      <c r="A17" s="7" t="s">
        <v>43</v>
      </c>
      <c r="B17" s="17" t="s">
        <v>49</v>
      </c>
      <c r="C17" s="35"/>
      <c r="D17" s="35"/>
      <c r="E17" s="35"/>
      <c r="F17" s="35"/>
      <c r="G17" s="63" t="s">
        <v>70</v>
      </c>
      <c r="H17" s="128"/>
      <c r="I17" s="63"/>
    </row>
    <row r="18" spans="1:9" ht="36.75" customHeight="1" thickBot="1">
      <c r="A18" s="7" t="s">
        <v>44</v>
      </c>
      <c r="B18" s="17" t="s">
        <v>49</v>
      </c>
      <c r="C18" s="35"/>
      <c r="D18" s="35"/>
      <c r="E18" s="35"/>
      <c r="F18" s="35"/>
      <c r="G18" s="63" t="s">
        <v>45</v>
      </c>
      <c r="H18" s="63"/>
      <c r="I18" s="63"/>
    </row>
    <row r="19" spans="1:9" ht="36" customHeight="1" thickBot="1">
      <c r="A19" s="7" t="s">
        <v>69</v>
      </c>
      <c r="B19" s="17" t="s">
        <v>49</v>
      </c>
      <c r="C19" s="35"/>
      <c r="D19" s="35"/>
      <c r="E19" s="35"/>
      <c r="F19" s="35"/>
      <c r="G19" s="63" t="s">
        <v>71</v>
      </c>
      <c r="H19" s="63"/>
      <c r="I19" s="63"/>
    </row>
    <row r="20" spans="1:9" ht="36" customHeight="1" thickBot="1">
      <c r="A20" s="7" t="s">
        <v>60</v>
      </c>
      <c r="B20" s="17" t="s">
        <v>49</v>
      </c>
      <c r="C20" s="35"/>
      <c r="D20" s="35"/>
      <c r="E20" s="35"/>
      <c r="F20" s="35"/>
      <c r="G20" s="63"/>
      <c r="H20" s="63"/>
      <c r="I20" s="63"/>
    </row>
    <row r="21" spans="1:9" ht="36" customHeight="1" thickBot="1">
      <c r="A21" s="7" t="s">
        <v>14</v>
      </c>
      <c r="B21" s="17" t="s">
        <v>49</v>
      </c>
      <c r="C21" s="35"/>
      <c r="D21" s="35"/>
      <c r="E21" s="35"/>
      <c r="F21" s="35"/>
      <c r="G21" s="63"/>
      <c r="H21" s="63"/>
      <c r="I21" s="63"/>
    </row>
    <row r="22" spans="1:9" ht="14.25" customHeight="1">
      <c r="A22" s="100" t="s">
        <v>53</v>
      </c>
      <c r="B22" s="101" t="s">
        <v>49</v>
      </c>
      <c r="C22" s="102">
        <f>SUM(C16:C21)</f>
        <v>0</v>
      </c>
      <c r="D22" s="102">
        <f t="shared" ref="D22:F22" si="0">SUM(D16:D21)</f>
        <v>0</v>
      </c>
      <c r="E22" s="102">
        <f t="shared" si="0"/>
        <v>0</v>
      </c>
      <c r="F22" s="102">
        <f t="shared" si="0"/>
        <v>0</v>
      </c>
      <c r="G22" s="115"/>
      <c r="H22" s="115"/>
      <c r="I22" s="115"/>
    </row>
    <row r="23" spans="1:9" ht="18" customHeight="1">
      <c r="A23" s="48"/>
      <c r="B23" s="21"/>
      <c r="C23" s="28"/>
      <c r="D23" s="28"/>
      <c r="E23" s="28"/>
      <c r="F23" s="28"/>
      <c r="G23" s="116"/>
      <c r="H23" s="116"/>
      <c r="I23" s="116"/>
    </row>
    <row r="24" spans="1:9" ht="14.25" customHeight="1" thickBot="1">
      <c r="A24" s="47" t="s">
        <v>42</v>
      </c>
      <c r="B24" s="50"/>
      <c r="C24" s="51"/>
      <c r="D24" s="51"/>
      <c r="E24" s="51"/>
      <c r="F24" s="51"/>
      <c r="G24" s="117"/>
      <c r="H24" s="117"/>
      <c r="I24" s="117"/>
    </row>
    <row r="25" spans="1:9" ht="36" customHeight="1" thickBot="1">
      <c r="A25" s="7" t="s">
        <v>42</v>
      </c>
      <c r="B25" s="17" t="s">
        <v>8</v>
      </c>
      <c r="C25" s="49"/>
      <c r="D25" s="49"/>
      <c r="E25" s="49"/>
      <c r="F25" s="49"/>
      <c r="G25" s="63" t="s">
        <v>29</v>
      </c>
      <c r="H25" s="63"/>
      <c r="I25" s="63"/>
    </row>
    <row r="26" spans="1:9" ht="12" customHeight="1">
      <c r="A26" s="16"/>
      <c r="B26" s="17"/>
      <c r="C26" s="14"/>
      <c r="D26" s="14"/>
      <c r="E26" s="14"/>
      <c r="F26" s="14"/>
      <c r="G26" s="63"/>
      <c r="H26" s="63"/>
      <c r="I26" s="63"/>
    </row>
    <row r="27" spans="1:9" ht="14.25" customHeight="1">
      <c r="A27" s="99" t="s">
        <v>6</v>
      </c>
      <c r="B27" s="98"/>
      <c r="C27" s="96"/>
      <c r="D27" s="96"/>
      <c r="E27" s="96"/>
      <c r="F27" s="96"/>
      <c r="G27" s="113"/>
      <c r="H27" s="113"/>
      <c r="I27" s="113"/>
    </row>
    <row r="28" spans="1:9" ht="14.25" customHeight="1" thickBot="1">
      <c r="A28" s="54" t="s">
        <v>80</v>
      </c>
      <c r="B28" s="18"/>
      <c r="C28" s="6"/>
      <c r="D28" s="6"/>
      <c r="E28" s="6"/>
      <c r="F28" s="6"/>
      <c r="G28" s="114"/>
      <c r="H28" s="114"/>
      <c r="I28" s="114"/>
    </row>
    <row r="29" spans="1:9" s="9" customFormat="1" ht="36" customHeight="1" thickBot="1">
      <c r="A29" s="55" t="s">
        <v>55</v>
      </c>
      <c r="B29" s="17" t="s">
        <v>49</v>
      </c>
      <c r="C29" s="35"/>
      <c r="D29" s="35"/>
      <c r="E29" s="35"/>
      <c r="F29" s="35"/>
      <c r="G29" s="118" t="s">
        <v>67</v>
      </c>
      <c r="H29" s="118"/>
      <c r="I29" s="118"/>
    </row>
    <row r="30" spans="1:9" s="9" customFormat="1" ht="36" customHeight="1" thickBot="1">
      <c r="A30" s="55" t="s">
        <v>66</v>
      </c>
      <c r="B30" s="17" t="s">
        <v>49</v>
      </c>
      <c r="C30" s="35"/>
      <c r="D30" s="35"/>
      <c r="E30" s="35"/>
      <c r="F30" s="35"/>
      <c r="G30" s="118" t="s">
        <v>68</v>
      </c>
      <c r="H30" s="118"/>
      <c r="I30" s="118"/>
    </row>
    <row r="31" spans="1:9" s="9" customFormat="1">
      <c r="A31" s="24"/>
      <c r="B31" s="17"/>
      <c r="C31" s="28"/>
      <c r="D31" s="28"/>
      <c r="E31" s="28"/>
      <c r="F31" s="28"/>
      <c r="G31" s="118"/>
      <c r="H31" s="118"/>
      <c r="I31" s="118"/>
    </row>
    <row r="32" spans="1:9" s="15" customFormat="1" ht="14.25" customHeight="1">
      <c r="A32" s="47" t="s">
        <v>52</v>
      </c>
      <c r="B32" s="52"/>
      <c r="C32" s="5"/>
      <c r="D32" s="5"/>
      <c r="E32" s="5"/>
      <c r="F32" s="5"/>
      <c r="G32" s="114" t="s">
        <v>79</v>
      </c>
      <c r="H32" s="129"/>
      <c r="I32" s="129"/>
    </row>
    <row r="33" spans="1:9" ht="37.5" customHeight="1" thickBot="1">
      <c r="A33" s="56" t="s">
        <v>89</v>
      </c>
      <c r="B33" s="175" t="s">
        <v>187</v>
      </c>
      <c r="C33" s="176"/>
      <c r="D33" s="176"/>
      <c r="E33" s="176"/>
      <c r="F33" s="176"/>
      <c r="G33" s="176"/>
      <c r="H33" s="63" t="s">
        <v>79</v>
      </c>
      <c r="I33" s="63"/>
    </row>
    <row r="34" spans="1:9" ht="24" customHeight="1" thickBot="1">
      <c r="A34" s="137" t="s">
        <v>141</v>
      </c>
      <c r="B34" s="20" t="s">
        <v>76</v>
      </c>
      <c r="C34" s="35"/>
      <c r="D34" s="35"/>
      <c r="E34" s="35"/>
      <c r="F34" s="35"/>
      <c r="G34" s="168" t="s">
        <v>188</v>
      </c>
      <c r="H34" s="63" t="s">
        <v>177</v>
      </c>
      <c r="I34" s="165" t="s">
        <v>135</v>
      </c>
    </row>
    <row r="35" spans="1:9" ht="24" customHeight="1" thickBot="1">
      <c r="A35" s="30" t="s">
        <v>129</v>
      </c>
      <c r="B35" s="20" t="s">
        <v>76</v>
      </c>
      <c r="C35" s="35"/>
      <c r="D35" s="35"/>
      <c r="E35" s="35"/>
      <c r="F35" s="35"/>
      <c r="G35" s="168"/>
      <c r="H35" s="63" t="s">
        <v>178</v>
      </c>
      <c r="I35" s="165"/>
    </row>
    <row r="36" spans="1:9" ht="24" customHeight="1" thickBot="1">
      <c r="A36" s="32" t="s">
        <v>130</v>
      </c>
      <c r="B36" s="20" t="s">
        <v>76</v>
      </c>
      <c r="C36" s="35"/>
      <c r="D36" s="35"/>
      <c r="E36" s="35"/>
      <c r="F36" s="35"/>
      <c r="G36" s="168"/>
      <c r="H36" s="63" t="s">
        <v>179</v>
      </c>
      <c r="I36" s="165"/>
    </row>
    <row r="37" spans="1:9" ht="24" customHeight="1" thickBot="1">
      <c r="A37" s="68" t="s">
        <v>131</v>
      </c>
      <c r="B37" s="20" t="s">
        <v>134</v>
      </c>
      <c r="C37" s="140"/>
      <c r="D37" s="140"/>
      <c r="E37" s="140"/>
      <c r="F37" s="140"/>
      <c r="G37" s="168"/>
      <c r="H37" s="63" t="s">
        <v>139</v>
      </c>
      <c r="I37" s="165"/>
    </row>
    <row r="38" spans="1:9" ht="24" customHeight="1" thickBot="1">
      <c r="A38" s="68" t="s">
        <v>132</v>
      </c>
      <c r="B38" s="20" t="s">
        <v>134</v>
      </c>
      <c r="C38" s="140"/>
      <c r="D38" s="140"/>
      <c r="E38" s="140"/>
      <c r="F38" s="140"/>
      <c r="G38" s="168"/>
      <c r="H38" s="63" t="s">
        <v>137</v>
      </c>
      <c r="I38" s="165"/>
    </row>
    <row r="39" spans="1:9" ht="24" customHeight="1" thickBot="1">
      <c r="A39" s="138" t="s">
        <v>133</v>
      </c>
      <c r="B39" s="20" t="s">
        <v>134</v>
      </c>
      <c r="C39" s="140"/>
      <c r="D39" s="140"/>
      <c r="E39" s="140"/>
      <c r="F39" s="140"/>
      <c r="G39" s="168"/>
      <c r="H39" s="63" t="s">
        <v>138</v>
      </c>
      <c r="I39" s="165"/>
    </row>
    <row r="40" spans="1:9" ht="24" hidden="1" customHeight="1">
      <c r="A40" s="7" t="s">
        <v>157</v>
      </c>
      <c r="B40" s="21"/>
      <c r="C40" s="174">
        <f>((5*8/7*365)-(22.5*8))*(1-C39)</f>
        <v>1905.7142857142858</v>
      </c>
      <c r="D40" s="174">
        <f t="shared" ref="D40:F40" si="1">((5*8/7*365)-(22.5*8))*(1-D39)</f>
        <v>1905.7142857142858</v>
      </c>
      <c r="E40" s="174">
        <f t="shared" si="1"/>
        <v>1905.7142857142858</v>
      </c>
      <c r="F40" s="174">
        <f t="shared" si="1"/>
        <v>1905.7142857142858</v>
      </c>
      <c r="G40" s="139"/>
      <c r="H40" s="63"/>
      <c r="I40" s="130"/>
    </row>
    <row r="41" spans="1:9" ht="24" hidden="1" customHeight="1">
      <c r="A41" s="68" t="s">
        <v>158</v>
      </c>
      <c r="B41" s="21"/>
      <c r="C41" s="173">
        <f>((5*8/7*365)-(22.5*8))*C39</f>
        <v>0</v>
      </c>
      <c r="D41" s="173">
        <f t="shared" ref="D41:F41" si="2">((5*8/7*365)-(22.5*8))*D39</f>
        <v>0</v>
      </c>
      <c r="E41" s="173">
        <f t="shared" si="2"/>
        <v>0</v>
      </c>
      <c r="F41" s="173">
        <f t="shared" si="2"/>
        <v>0</v>
      </c>
      <c r="G41" s="139"/>
      <c r="H41" s="63"/>
      <c r="I41" s="130"/>
    </row>
    <row r="42" spans="1:9" ht="24" hidden="1" customHeight="1">
      <c r="A42" s="68" t="s">
        <v>159</v>
      </c>
      <c r="B42" s="21"/>
      <c r="C42" s="171">
        <f>(((7-5)*24)+((24-8)*5))/7*365+(22.5*8)</f>
        <v>6854.2857142857138</v>
      </c>
      <c r="D42" s="171">
        <f t="shared" ref="D42:F42" si="3">(((7-5)*24)+((24-8)*5))/7*365+(22.5*8)</f>
        <v>6854.2857142857138</v>
      </c>
      <c r="E42" s="171">
        <f t="shared" si="3"/>
        <v>6854.2857142857138</v>
      </c>
      <c r="F42" s="171">
        <f t="shared" si="3"/>
        <v>6854.2857142857138</v>
      </c>
      <c r="G42" s="139"/>
      <c r="H42" s="63"/>
      <c r="I42" s="130"/>
    </row>
    <row r="43" spans="1:9" ht="24" hidden="1" customHeight="1">
      <c r="A43" s="68" t="s">
        <v>153</v>
      </c>
      <c r="B43" s="21"/>
      <c r="C43" s="171">
        <f>((C40*C34)+(C41*C35)+(C42*C36))/1000</f>
        <v>0</v>
      </c>
      <c r="D43" s="171">
        <f t="shared" ref="D43:F43" si="4">((D40*D34)+(D41*D35)+(D42*D36))/1000</f>
        <v>0</v>
      </c>
      <c r="E43" s="171">
        <f t="shared" si="4"/>
        <v>0</v>
      </c>
      <c r="F43" s="171">
        <f t="shared" si="4"/>
        <v>0</v>
      </c>
      <c r="G43" s="139"/>
      <c r="H43" s="63"/>
      <c r="I43" s="130"/>
    </row>
    <row r="44" spans="1:9" ht="24" hidden="1" customHeight="1">
      <c r="A44" s="68" t="s">
        <v>154</v>
      </c>
      <c r="B44" s="21"/>
      <c r="C44" s="171">
        <f>((C40*C34)+((C41+C42)*C35))/1000</f>
        <v>0</v>
      </c>
      <c r="D44" s="171">
        <f t="shared" ref="D44:F44" si="5">((D40*D34)+((D41+D42)*D35))/1000</f>
        <v>0</v>
      </c>
      <c r="E44" s="171">
        <f t="shared" si="5"/>
        <v>0</v>
      </c>
      <c r="F44" s="171">
        <f t="shared" si="5"/>
        <v>0</v>
      </c>
      <c r="G44" s="139"/>
      <c r="H44" s="63"/>
      <c r="I44" s="130"/>
    </row>
    <row r="45" spans="1:9" ht="24" hidden="1" customHeight="1">
      <c r="A45" s="68" t="s">
        <v>155</v>
      </c>
      <c r="B45" s="21"/>
      <c r="C45" s="171">
        <f>(((C40+C41)*C34)+(C42*C36))/1000</f>
        <v>0</v>
      </c>
      <c r="D45" s="171">
        <f t="shared" ref="D45:F45" si="6">(((D40+D41)*D34)+(D42*D36))/1000</f>
        <v>0</v>
      </c>
      <c r="E45" s="171">
        <f t="shared" si="6"/>
        <v>0</v>
      </c>
      <c r="F45" s="171">
        <f t="shared" si="6"/>
        <v>0</v>
      </c>
      <c r="G45" s="139"/>
      <c r="H45" s="63"/>
      <c r="I45" s="130"/>
    </row>
    <row r="46" spans="1:9" ht="24" hidden="1" customHeight="1">
      <c r="A46" s="68" t="s">
        <v>156</v>
      </c>
      <c r="B46" s="21"/>
      <c r="C46" s="171">
        <f>((C40+C41+C42)*C34)/1000</f>
        <v>0</v>
      </c>
      <c r="D46" s="171">
        <f t="shared" ref="D46:F46" si="7">((D40+D41+D42)*D34)/1000</f>
        <v>0</v>
      </c>
      <c r="E46" s="171">
        <f t="shared" si="7"/>
        <v>0</v>
      </c>
      <c r="F46" s="171">
        <f t="shared" si="7"/>
        <v>0</v>
      </c>
      <c r="G46" s="139"/>
      <c r="H46" s="63"/>
      <c r="I46" s="130"/>
    </row>
    <row r="47" spans="1:9" ht="25.5">
      <c r="A47" s="36" t="s">
        <v>84</v>
      </c>
      <c r="B47" s="21" t="s">
        <v>75</v>
      </c>
      <c r="C47" s="172">
        <f>(C43*C37*C38)+(C44*C38*(1-C37))+(C45*(1-C38)*C37)+(C46*(1-C38)*(1-C37))</f>
        <v>0</v>
      </c>
      <c r="D47" s="172">
        <f t="shared" ref="D47:F47" si="8">(D43*D37*D38)+(D44*D38*(1-D37))+(D45*(1-D38)*D37)+(D46*(1-D38)*(1-D37))</f>
        <v>0</v>
      </c>
      <c r="E47" s="172">
        <f t="shared" si="8"/>
        <v>0</v>
      </c>
      <c r="F47" s="172">
        <f t="shared" si="8"/>
        <v>0</v>
      </c>
      <c r="G47" s="63"/>
      <c r="H47" s="63"/>
      <c r="I47" s="63"/>
    </row>
    <row r="48" spans="1:9" ht="13.5" thickBot="1">
      <c r="A48" s="37" t="s">
        <v>77</v>
      </c>
      <c r="B48" s="21"/>
      <c r="C48" s="14"/>
      <c r="D48" s="14"/>
      <c r="E48" s="14"/>
      <c r="F48" s="14"/>
      <c r="G48" s="63"/>
      <c r="H48" s="63"/>
      <c r="I48" s="63"/>
    </row>
    <row r="49" spans="1:9" ht="68.25" thickBot="1">
      <c r="A49" s="31" t="s">
        <v>85</v>
      </c>
      <c r="B49" s="21" t="s">
        <v>75</v>
      </c>
      <c r="C49" s="35"/>
      <c r="D49" s="35"/>
      <c r="E49" s="35"/>
      <c r="F49" s="35"/>
      <c r="G49" s="62" t="s">
        <v>140</v>
      </c>
      <c r="H49" s="63" t="s">
        <v>136</v>
      </c>
      <c r="I49" s="63" t="s">
        <v>135</v>
      </c>
    </row>
    <row r="50" spans="1:9" ht="15.75" customHeight="1">
      <c r="A50" s="31"/>
      <c r="B50" s="21"/>
      <c r="C50" s="53"/>
      <c r="D50" s="53"/>
      <c r="E50" s="53"/>
      <c r="F50" s="53"/>
      <c r="G50" s="63"/>
      <c r="H50" s="63"/>
      <c r="I50" s="63"/>
    </row>
    <row r="51" spans="1:9" ht="13.5" thickBot="1">
      <c r="A51" s="57" t="s">
        <v>88</v>
      </c>
      <c r="B51" s="21"/>
      <c r="C51" s="29"/>
      <c r="D51" s="29"/>
      <c r="E51" s="29"/>
      <c r="F51" s="29"/>
      <c r="G51" s="63"/>
      <c r="I51" s="63"/>
    </row>
    <row r="52" spans="1:9" ht="24" customHeight="1" thickBot="1">
      <c r="A52" s="137" t="s">
        <v>141</v>
      </c>
      <c r="B52" s="20" t="s">
        <v>76</v>
      </c>
      <c r="C52" s="35"/>
      <c r="D52" s="35"/>
      <c r="E52" s="35"/>
      <c r="F52" s="35"/>
      <c r="G52" s="168" t="s">
        <v>189</v>
      </c>
      <c r="H52" s="63" t="s">
        <v>180</v>
      </c>
      <c r="I52" s="165" t="s">
        <v>135</v>
      </c>
    </row>
    <row r="53" spans="1:9" ht="24" customHeight="1" thickBot="1">
      <c r="A53" s="30" t="s">
        <v>129</v>
      </c>
      <c r="B53" s="20" t="s">
        <v>76</v>
      </c>
      <c r="C53" s="35"/>
      <c r="D53" s="35"/>
      <c r="E53" s="35"/>
      <c r="F53" s="35"/>
      <c r="G53" s="168"/>
      <c r="H53" s="63" t="s">
        <v>181</v>
      </c>
      <c r="I53" s="165"/>
    </row>
    <row r="54" spans="1:9" ht="24" customHeight="1" thickBot="1">
      <c r="A54" s="32" t="s">
        <v>130</v>
      </c>
      <c r="B54" s="20" t="s">
        <v>76</v>
      </c>
      <c r="C54" s="35"/>
      <c r="D54" s="35"/>
      <c r="E54" s="35"/>
      <c r="F54" s="35"/>
      <c r="G54" s="168"/>
      <c r="H54" s="63" t="s">
        <v>160</v>
      </c>
      <c r="I54" s="165"/>
    </row>
    <row r="55" spans="1:9" ht="24" customHeight="1" thickBot="1">
      <c r="A55" s="68" t="s">
        <v>131</v>
      </c>
      <c r="B55" s="20" t="s">
        <v>81</v>
      </c>
      <c r="C55" s="140"/>
      <c r="D55" s="140"/>
      <c r="E55" s="140"/>
      <c r="F55" s="140"/>
      <c r="G55" s="168"/>
      <c r="H55" s="63" t="s">
        <v>142</v>
      </c>
      <c r="I55" s="165"/>
    </row>
    <row r="56" spans="1:9" ht="24" customHeight="1" thickBot="1">
      <c r="A56" s="68" t="s">
        <v>132</v>
      </c>
      <c r="B56" s="20" t="s">
        <v>81</v>
      </c>
      <c r="C56" s="140"/>
      <c r="D56" s="140"/>
      <c r="E56" s="140"/>
      <c r="F56" s="140"/>
      <c r="G56" s="168"/>
      <c r="H56" s="63" t="s">
        <v>143</v>
      </c>
      <c r="I56" s="165"/>
    </row>
    <row r="57" spans="1:9" ht="24" customHeight="1" thickBot="1">
      <c r="A57" s="138" t="s">
        <v>133</v>
      </c>
      <c r="B57" s="20" t="s">
        <v>81</v>
      </c>
      <c r="C57" s="140"/>
      <c r="D57" s="140"/>
      <c r="E57" s="140"/>
      <c r="F57" s="140"/>
      <c r="G57" s="168"/>
      <c r="H57" s="63" t="s">
        <v>144</v>
      </c>
      <c r="I57" s="165"/>
    </row>
    <row r="58" spans="1:9" ht="24" hidden="1" customHeight="1">
      <c r="A58" s="7" t="s">
        <v>157</v>
      </c>
      <c r="B58" s="21"/>
      <c r="C58" s="171">
        <f>((5*8/7*365)-(22.5*8))*(1-C57)</f>
        <v>1905.7142857142858</v>
      </c>
      <c r="D58" s="171">
        <f t="shared" ref="D58:F58" si="9">((5*8/7*365)-(22.5*8))*(1-D57)</f>
        <v>1905.7142857142858</v>
      </c>
      <c r="E58" s="171">
        <f t="shared" si="9"/>
        <v>1905.7142857142858</v>
      </c>
      <c r="F58" s="171">
        <f t="shared" si="9"/>
        <v>1905.7142857142858</v>
      </c>
      <c r="G58" s="139"/>
      <c r="H58" s="63"/>
      <c r="I58" s="130"/>
    </row>
    <row r="59" spans="1:9" ht="24" hidden="1" customHeight="1">
      <c r="A59" s="68" t="s">
        <v>158</v>
      </c>
      <c r="B59" s="21"/>
      <c r="C59" s="173">
        <f>((5*8/7*365)-(22.5*8))*C57</f>
        <v>0</v>
      </c>
      <c r="D59" s="173">
        <f t="shared" ref="D59:F59" si="10">((5*8/7*365)-(22.5*8))*D57</f>
        <v>0</v>
      </c>
      <c r="E59" s="173">
        <f t="shared" si="10"/>
        <v>0</v>
      </c>
      <c r="F59" s="173">
        <f t="shared" si="10"/>
        <v>0</v>
      </c>
      <c r="G59" s="139"/>
      <c r="H59" s="63"/>
      <c r="I59" s="130"/>
    </row>
    <row r="60" spans="1:9" ht="24" hidden="1" customHeight="1">
      <c r="A60" s="68" t="s">
        <v>159</v>
      </c>
      <c r="B60" s="21"/>
      <c r="C60" s="171">
        <f>(((7-5)*24)+((24-8)*5))/7*365+(22.5*8)</f>
        <v>6854.2857142857138</v>
      </c>
      <c r="D60" s="171">
        <f t="shared" ref="D60:F60" si="11">(((7-5)*24)+((24-8)*5))/7*365+(22.5*8)</f>
        <v>6854.2857142857138</v>
      </c>
      <c r="E60" s="171">
        <f t="shared" si="11"/>
        <v>6854.2857142857138</v>
      </c>
      <c r="F60" s="171">
        <f t="shared" si="11"/>
        <v>6854.2857142857138</v>
      </c>
      <c r="G60" s="139"/>
      <c r="H60" s="63"/>
      <c r="I60" s="130"/>
    </row>
    <row r="61" spans="1:9" ht="24" hidden="1" customHeight="1">
      <c r="A61" s="68" t="s">
        <v>153</v>
      </c>
      <c r="B61" s="21"/>
      <c r="C61" s="171">
        <f>((C58*C52)+(C59*C53)+(C60*C54))/1000</f>
        <v>0</v>
      </c>
      <c r="D61" s="171">
        <f t="shared" ref="D61:F61" si="12">((D58*D52)+(D59*D53)+(D60*D54))/1000</f>
        <v>0</v>
      </c>
      <c r="E61" s="171">
        <f t="shared" si="12"/>
        <v>0</v>
      </c>
      <c r="F61" s="171">
        <f t="shared" si="12"/>
        <v>0</v>
      </c>
      <c r="G61" s="139"/>
      <c r="H61" s="63"/>
      <c r="I61" s="130"/>
    </row>
    <row r="62" spans="1:9" ht="24" hidden="1" customHeight="1">
      <c r="A62" s="68" t="s">
        <v>154</v>
      </c>
      <c r="B62" s="21"/>
      <c r="C62" s="171">
        <f>((C58*C52)+((C59+C60)*C53))/1000</f>
        <v>0</v>
      </c>
      <c r="D62" s="171">
        <f t="shared" ref="D62:F62" si="13">((D58*D52)+((D59+D60)*D53))/1000</f>
        <v>0</v>
      </c>
      <c r="E62" s="171">
        <f t="shared" si="13"/>
        <v>0</v>
      </c>
      <c r="F62" s="171">
        <f t="shared" si="13"/>
        <v>0</v>
      </c>
      <c r="G62" s="139"/>
      <c r="H62" s="63"/>
      <c r="I62" s="130"/>
    </row>
    <row r="63" spans="1:9" ht="24" hidden="1" customHeight="1">
      <c r="A63" s="68" t="s">
        <v>155</v>
      </c>
      <c r="B63" s="21"/>
      <c r="C63" s="171">
        <f>(((C58+C59)*C52)+(C60*C54))/1000</f>
        <v>0</v>
      </c>
      <c r="D63" s="171">
        <f t="shared" ref="D63:F63" si="14">(((D58+D59)*D52)+(D60*D54))/1000</f>
        <v>0</v>
      </c>
      <c r="E63" s="171">
        <f t="shared" si="14"/>
        <v>0</v>
      </c>
      <c r="F63" s="171">
        <f t="shared" si="14"/>
        <v>0</v>
      </c>
      <c r="G63" s="139"/>
      <c r="H63" s="63"/>
      <c r="I63" s="130"/>
    </row>
    <row r="64" spans="1:9" ht="24" hidden="1" customHeight="1">
      <c r="A64" s="68" t="s">
        <v>156</v>
      </c>
      <c r="B64" s="21"/>
      <c r="C64" s="171">
        <f>((C58+C59+C60)*C52)/1000</f>
        <v>0</v>
      </c>
      <c r="D64" s="171">
        <f t="shared" ref="D64:F64" si="15">((D58+D59+D60)*D52)/1000</f>
        <v>0</v>
      </c>
      <c r="E64" s="171">
        <f t="shared" si="15"/>
        <v>0</v>
      </c>
      <c r="F64" s="171">
        <f t="shared" si="15"/>
        <v>0</v>
      </c>
      <c r="G64" s="139"/>
      <c r="H64" s="63"/>
      <c r="I64" s="130"/>
    </row>
    <row r="65" spans="1:9" ht="25.5">
      <c r="A65" s="36" t="s">
        <v>86</v>
      </c>
      <c r="B65" s="21" t="s">
        <v>75</v>
      </c>
      <c r="C65" s="172">
        <f>(C61*C55*C56)+(C62*C56*(1-C55))+(C63*(1-C56)*C55)+(C64*(1-C56)*(1-C55))</f>
        <v>0</v>
      </c>
      <c r="D65" s="172">
        <f t="shared" ref="D65:F65" si="16">(D61*D55*D56)+(D62*D56*(1-D55))+(D63*(1-D56)*D55)+(D64*(1-D56)*(1-D55))</f>
        <v>0</v>
      </c>
      <c r="E65" s="172">
        <f t="shared" si="16"/>
        <v>0</v>
      </c>
      <c r="F65" s="172">
        <f t="shared" si="16"/>
        <v>0</v>
      </c>
      <c r="G65" s="63"/>
      <c r="H65" s="63"/>
      <c r="I65" s="63"/>
    </row>
    <row r="66" spans="1:9" ht="13.5" thickBot="1">
      <c r="A66" s="37" t="s">
        <v>77</v>
      </c>
      <c r="B66" s="21"/>
      <c r="C66" s="14"/>
      <c r="D66" s="14"/>
      <c r="E66" s="14"/>
      <c r="F66" s="14"/>
      <c r="G66" s="63"/>
      <c r="H66" s="63"/>
      <c r="I66" s="63"/>
    </row>
    <row r="67" spans="1:9" ht="68.25" thickBot="1">
      <c r="A67" s="31" t="s">
        <v>85</v>
      </c>
      <c r="B67" s="21" t="s">
        <v>75</v>
      </c>
      <c r="C67" s="35"/>
      <c r="D67" s="35"/>
      <c r="E67" s="35"/>
      <c r="F67" s="35"/>
      <c r="G67" s="62" t="s">
        <v>190</v>
      </c>
      <c r="H67" s="63" t="s">
        <v>161</v>
      </c>
      <c r="I67" s="63"/>
    </row>
    <row r="68" spans="1:9" s="9" customFormat="1">
      <c r="A68" s="31"/>
      <c r="B68" s="21"/>
      <c r="C68" s="28"/>
      <c r="D68" s="28"/>
      <c r="E68" s="28"/>
      <c r="F68" s="28"/>
      <c r="G68" s="118"/>
      <c r="H68" s="118"/>
      <c r="I68" s="118"/>
    </row>
    <row r="69" spans="1:9" ht="13.5" thickBot="1">
      <c r="A69" s="57" t="s">
        <v>87</v>
      </c>
      <c r="B69" s="21"/>
      <c r="C69" s="29"/>
      <c r="D69" s="29"/>
      <c r="E69" s="29"/>
      <c r="F69" s="29"/>
      <c r="G69" s="63"/>
      <c r="H69" s="63"/>
      <c r="I69" s="63"/>
    </row>
    <row r="70" spans="1:9" ht="24" customHeight="1" thickBot="1">
      <c r="A70" s="137" t="s">
        <v>141</v>
      </c>
      <c r="B70" s="20" t="s">
        <v>76</v>
      </c>
      <c r="C70" s="35"/>
      <c r="D70" s="35"/>
      <c r="E70" s="35"/>
      <c r="F70" s="35"/>
      <c r="G70" s="168" t="s">
        <v>191</v>
      </c>
      <c r="H70" s="63" t="s">
        <v>182</v>
      </c>
      <c r="I70" s="165" t="s">
        <v>135</v>
      </c>
    </row>
    <row r="71" spans="1:9" ht="24" customHeight="1" thickBot="1">
      <c r="A71" s="30" t="s">
        <v>129</v>
      </c>
      <c r="B71" s="20" t="s">
        <v>76</v>
      </c>
      <c r="C71" s="35"/>
      <c r="D71" s="35"/>
      <c r="E71" s="35"/>
      <c r="F71" s="35"/>
      <c r="G71" s="168"/>
      <c r="H71" s="63" t="s">
        <v>183</v>
      </c>
      <c r="I71" s="165"/>
    </row>
    <row r="72" spans="1:9" ht="24" customHeight="1" thickBot="1">
      <c r="A72" s="32" t="s">
        <v>130</v>
      </c>
      <c r="B72" s="20" t="s">
        <v>76</v>
      </c>
      <c r="C72" s="35"/>
      <c r="D72" s="35"/>
      <c r="E72" s="35"/>
      <c r="F72" s="35"/>
      <c r="G72" s="168"/>
      <c r="H72" s="63" t="s">
        <v>184</v>
      </c>
      <c r="I72" s="165"/>
    </row>
    <row r="73" spans="1:9" ht="24" customHeight="1" thickBot="1">
      <c r="A73" s="68" t="s">
        <v>131</v>
      </c>
      <c r="B73" s="20" t="s">
        <v>134</v>
      </c>
      <c r="C73" s="141"/>
      <c r="D73" s="141"/>
      <c r="E73" s="141"/>
      <c r="F73" s="141"/>
      <c r="G73" s="168"/>
      <c r="H73" s="63" t="s">
        <v>145</v>
      </c>
      <c r="I73" s="165"/>
    </row>
    <row r="74" spans="1:9" ht="24" customHeight="1" thickBot="1">
      <c r="A74" s="68" t="s">
        <v>151</v>
      </c>
      <c r="B74" s="20" t="s">
        <v>134</v>
      </c>
      <c r="C74" s="141"/>
      <c r="D74" s="141"/>
      <c r="E74" s="141"/>
      <c r="F74" s="141"/>
      <c r="G74" s="168"/>
      <c r="H74" s="63" t="s">
        <v>146</v>
      </c>
      <c r="I74" s="165"/>
    </row>
    <row r="75" spans="1:9" ht="24" customHeight="1" thickBot="1">
      <c r="A75" s="68" t="s">
        <v>149</v>
      </c>
      <c r="B75" s="20" t="s">
        <v>134</v>
      </c>
      <c r="C75" s="141"/>
      <c r="D75" s="141"/>
      <c r="E75" s="141"/>
      <c r="F75" s="141"/>
      <c r="G75" s="168"/>
      <c r="H75" s="63" t="s">
        <v>148</v>
      </c>
      <c r="I75" s="165"/>
    </row>
    <row r="76" spans="1:9" ht="24" customHeight="1" thickBot="1">
      <c r="A76" s="68" t="s">
        <v>152</v>
      </c>
      <c r="B76" s="20" t="s">
        <v>134</v>
      </c>
      <c r="C76" s="141"/>
      <c r="D76" s="141"/>
      <c r="E76" s="141"/>
      <c r="F76" s="141"/>
      <c r="G76" s="168"/>
      <c r="H76" s="63" t="s">
        <v>147</v>
      </c>
      <c r="I76" s="130"/>
    </row>
    <row r="77" spans="1:9" ht="24" customHeight="1" thickBot="1">
      <c r="A77" s="138" t="s">
        <v>150</v>
      </c>
      <c r="B77" s="20" t="s">
        <v>134</v>
      </c>
      <c r="C77" s="141"/>
      <c r="D77" s="141"/>
      <c r="E77" s="141"/>
      <c r="F77" s="141"/>
      <c r="G77" s="168"/>
      <c r="H77" s="63" t="s">
        <v>176</v>
      </c>
    </row>
    <row r="78" spans="1:9" ht="24" hidden="1" customHeight="1">
      <c r="A78" s="7" t="s">
        <v>162</v>
      </c>
      <c r="B78" s="21"/>
      <c r="C78" s="171">
        <f>((5*8/7*365)-(22.5*8))*(1-C75)</f>
        <v>1905.7142857142858</v>
      </c>
      <c r="D78" s="171">
        <f t="shared" ref="D78:F78" si="17">((5*8/7*365)-(22.5*8))*(1-D75)</f>
        <v>1905.7142857142858</v>
      </c>
      <c r="E78" s="171">
        <f t="shared" si="17"/>
        <v>1905.7142857142858</v>
      </c>
      <c r="F78" s="171">
        <f t="shared" si="17"/>
        <v>1905.7142857142858</v>
      </c>
      <c r="G78" s="139"/>
    </row>
    <row r="79" spans="1:9" ht="24" hidden="1" customHeight="1">
      <c r="A79" s="68" t="s">
        <v>163</v>
      </c>
      <c r="B79" s="21"/>
      <c r="C79" s="173">
        <f>((5*8/7*365)-(22.5*8))*C75</f>
        <v>0</v>
      </c>
      <c r="D79" s="173">
        <f t="shared" ref="D79:F79" si="18">((5*8/7*365)-(22.5*8))*D75</f>
        <v>0</v>
      </c>
      <c r="E79" s="173">
        <f t="shared" si="18"/>
        <v>0</v>
      </c>
      <c r="F79" s="173">
        <f t="shared" si="18"/>
        <v>0</v>
      </c>
      <c r="G79" s="139"/>
      <c r="H79" s="63"/>
    </row>
    <row r="80" spans="1:9" ht="24" hidden="1" customHeight="1">
      <c r="A80" s="68" t="s">
        <v>164</v>
      </c>
      <c r="B80" s="21"/>
      <c r="C80" s="171">
        <f>(((7-5)*24)+((24-8)*5))/7*365+(22.5*8)</f>
        <v>6854.2857142857138</v>
      </c>
      <c r="D80" s="171">
        <f t="shared" ref="D80:F80" si="19">(((7-5)*24)+((24-8)*5))/7*365+(22.5*8)</f>
        <v>6854.2857142857138</v>
      </c>
      <c r="E80" s="171">
        <f t="shared" si="19"/>
        <v>6854.2857142857138</v>
      </c>
      <c r="F80" s="171">
        <f t="shared" si="19"/>
        <v>6854.2857142857138</v>
      </c>
      <c r="G80" s="139"/>
      <c r="H80" s="63"/>
    </row>
    <row r="81" spans="1:9" ht="24" hidden="1" customHeight="1">
      <c r="A81" s="68" t="s">
        <v>165</v>
      </c>
      <c r="B81" s="21"/>
      <c r="C81" s="171">
        <f>((C78*(C70/2))+(C79*(C71/2))+(C80*(C72/2)))/1000</f>
        <v>0</v>
      </c>
      <c r="D81" s="171">
        <f t="shared" ref="D81:F81" si="20">((D78*(D70/2))+(D79*(D71/2))+(D80*(D72/2)))/1000</f>
        <v>0</v>
      </c>
      <c r="E81" s="171">
        <f t="shared" si="20"/>
        <v>0</v>
      </c>
      <c r="F81" s="171">
        <f t="shared" si="20"/>
        <v>0</v>
      </c>
      <c r="G81" s="139"/>
      <c r="H81" s="63"/>
    </row>
    <row r="82" spans="1:9" ht="24" hidden="1" customHeight="1">
      <c r="A82" s="68" t="s">
        <v>166</v>
      </c>
      <c r="B82" s="21"/>
      <c r="C82" s="171">
        <f>((C78*(C70/2))+((C79+C80)*(C71/2)))/1000</f>
        <v>0</v>
      </c>
      <c r="D82" s="171">
        <f t="shared" ref="D82:F82" si="21">((D78*(D70/2))+((D79+D80)*(D71/2)))/1000</f>
        <v>0</v>
      </c>
      <c r="E82" s="171">
        <f t="shared" si="21"/>
        <v>0</v>
      </c>
      <c r="F82" s="171">
        <f t="shared" si="21"/>
        <v>0</v>
      </c>
      <c r="G82" s="139"/>
      <c r="H82" s="63"/>
    </row>
    <row r="83" spans="1:9" ht="24" hidden="1" customHeight="1">
      <c r="A83" s="68" t="s">
        <v>167</v>
      </c>
      <c r="B83" s="21"/>
      <c r="C83" s="171">
        <f>(((C78+C79)*(C70/2))+(C80*(C72/2)))/1000</f>
        <v>0</v>
      </c>
      <c r="D83" s="171">
        <f t="shared" ref="D83:F83" si="22">(((D78+D79)*(D70/2))+(D80*(D72/2)))/1000</f>
        <v>0</v>
      </c>
      <c r="E83" s="171">
        <f t="shared" si="22"/>
        <v>0</v>
      </c>
      <c r="F83" s="171">
        <f t="shared" si="22"/>
        <v>0</v>
      </c>
      <c r="G83" s="139"/>
      <c r="H83" s="63"/>
    </row>
    <row r="84" spans="1:9" ht="24" hidden="1" customHeight="1">
      <c r="A84" s="68" t="s">
        <v>168</v>
      </c>
      <c r="B84" s="21"/>
      <c r="C84" s="171">
        <f>((C78+C79+C80)*(C70/2))/1000</f>
        <v>0</v>
      </c>
      <c r="D84" s="171">
        <f t="shared" ref="D84:F84" si="23">((D78+D79+D80)*(D70/2))/1000</f>
        <v>0</v>
      </c>
      <c r="E84" s="171">
        <f t="shared" si="23"/>
        <v>0</v>
      </c>
      <c r="F84" s="171">
        <f t="shared" si="23"/>
        <v>0</v>
      </c>
      <c r="G84" s="139"/>
      <c r="H84" s="63"/>
    </row>
    <row r="85" spans="1:9" ht="24" hidden="1" customHeight="1">
      <c r="A85" s="7" t="s">
        <v>173</v>
      </c>
      <c r="B85" s="21"/>
      <c r="C85" s="171">
        <f>((5*8/7*365)-(22.5*8))*(1-C77)</f>
        <v>1905.7142857142858</v>
      </c>
      <c r="D85" s="171">
        <f t="shared" ref="D85:F85" si="24">((5*8/7*365)-(22.5*8))*(1-D77)</f>
        <v>1905.7142857142858</v>
      </c>
      <c r="E85" s="171">
        <f t="shared" si="24"/>
        <v>1905.7142857142858</v>
      </c>
      <c r="F85" s="171">
        <f t="shared" si="24"/>
        <v>1905.7142857142858</v>
      </c>
      <c r="G85" s="139"/>
      <c r="H85" s="63"/>
    </row>
    <row r="86" spans="1:9" ht="24" hidden="1" customHeight="1">
      <c r="A86" s="68" t="s">
        <v>174</v>
      </c>
      <c r="B86" s="21"/>
      <c r="C86" s="173">
        <f>((5*8/7*365)-(22.5*8))*C77</f>
        <v>0</v>
      </c>
      <c r="D86" s="173">
        <f t="shared" ref="D86:F86" si="25">((5*8/7*365)-(22.5*8))*D77</f>
        <v>0</v>
      </c>
      <c r="E86" s="173">
        <f t="shared" si="25"/>
        <v>0</v>
      </c>
      <c r="F86" s="173">
        <f t="shared" si="25"/>
        <v>0</v>
      </c>
      <c r="G86" s="139"/>
      <c r="H86" s="63"/>
    </row>
    <row r="87" spans="1:9" ht="24" hidden="1" customHeight="1">
      <c r="A87" s="68" t="s">
        <v>175</v>
      </c>
      <c r="B87" s="21"/>
      <c r="C87" s="171">
        <f>(((7-5)*24)+((24-8)*5))/7*365+(22.5*8)</f>
        <v>6854.2857142857138</v>
      </c>
      <c r="D87" s="171">
        <f t="shared" ref="D87:F87" si="26">(((7-5)*24)+((24-8)*5))/7*365+(22.5*8)</f>
        <v>6854.2857142857138</v>
      </c>
      <c r="E87" s="171">
        <f t="shared" si="26"/>
        <v>6854.2857142857138</v>
      </c>
      <c r="F87" s="171">
        <f t="shared" si="26"/>
        <v>6854.2857142857138</v>
      </c>
      <c r="G87" s="139"/>
      <c r="H87" s="63"/>
    </row>
    <row r="88" spans="1:9" ht="24" hidden="1" customHeight="1">
      <c r="A88" s="68" t="s">
        <v>169</v>
      </c>
      <c r="B88" s="21"/>
      <c r="C88" s="171">
        <f>((C85*(C70/2))+(C86*(C71/2))+(C87*(C72/2)))/1000</f>
        <v>0</v>
      </c>
      <c r="D88" s="171">
        <f t="shared" ref="D88:F88" si="27">((D85*(D70/2))+(D86*(D71/2))+(D87*(D72/2)))/1000</f>
        <v>0</v>
      </c>
      <c r="E88" s="171">
        <f t="shared" si="27"/>
        <v>0</v>
      </c>
      <c r="F88" s="171">
        <f t="shared" si="27"/>
        <v>0</v>
      </c>
      <c r="G88" s="139"/>
      <c r="H88" s="63"/>
    </row>
    <row r="89" spans="1:9" ht="24" hidden="1" customHeight="1">
      <c r="A89" s="68" t="s">
        <v>170</v>
      </c>
      <c r="B89" s="21"/>
      <c r="C89" s="171">
        <f>((C85*(C70/2))+((C86+C87)*(C71/2)))/1000</f>
        <v>0</v>
      </c>
      <c r="D89" s="171">
        <f t="shared" ref="D89:F89" si="28">((D85*(D70/2))+((D86+D87)*(D71/2)))/1000</f>
        <v>0</v>
      </c>
      <c r="E89" s="171">
        <f t="shared" si="28"/>
        <v>0</v>
      </c>
      <c r="F89" s="171">
        <f t="shared" si="28"/>
        <v>0</v>
      </c>
      <c r="G89" s="139"/>
      <c r="H89" s="63"/>
    </row>
    <row r="90" spans="1:9" ht="24" hidden="1" customHeight="1">
      <c r="A90" s="68" t="s">
        <v>171</v>
      </c>
      <c r="B90" s="21"/>
      <c r="C90" s="171">
        <f>(((C85+C86)*(C70/2))+(C87*(C72/2)))/1000</f>
        <v>0</v>
      </c>
      <c r="D90" s="171">
        <f t="shared" ref="D90:F90" si="29">(((D85+D86)*(D70/2))+(D87*(D72/2)))/1000</f>
        <v>0</v>
      </c>
      <c r="E90" s="171">
        <f t="shared" si="29"/>
        <v>0</v>
      </c>
      <c r="F90" s="171">
        <f t="shared" si="29"/>
        <v>0</v>
      </c>
      <c r="G90" s="139"/>
      <c r="H90" s="63"/>
    </row>
    <row r="91" spans="1:9" ht="24" hidden="1" customHeight="1">
      <c r="A91" s="68" t="s">
        <v>172</v>
      </c>
      <c r="B91" s="21"/>
      <c r="C91" s="171">
        <f>((C85+C86+C87)*(C70/2))/1000</f>
        <v>0</v>
      </c>
      <c r="D91" s="171">
        <f t="shared" ref="D91:F91" si="30">((D85+D86+D87)*(D70/2))/1000</f>
        <v>0</v>
      </c>
      <c r="E91" s="171">
        <f t="shared" si="30"/>
        <v>0</v>
      </c>
      <c r="F91" s="171">
        <f t="shared" si="30"/>
        <v>0</v>
      </c>
      <c r="G91" s="139"/>
      <c r="H91" s="63"/>
    </row>
    <row r="92" spans="1:9" ht="25.5">
      <c r="A92" s="36" t="s">
        <v>84</v>
      </c>
      <c r="B92" s="21" t="s">
        <v>75</v>
      </c>
      <c r="C92" s="172">
        <f>((C81*C73*C74)+(C82*C74*(1-C73))+(C83*(1-C74)*C73)+(C84*(1-C74)*(1-C73)))+((C88*C73*C76)+(C89*C76*(1-C73))+(C90*(1-C76)*C73)+(C91*(1-C76)*(1-C73)))</f>
        <v>0</v>
      </c>
      <c r="D92" s="172">
        <f t="shared" ref="D92:F92" si="31">((D81*D73*D74)+(D82*D74*(1-D73))+(D83*(1-D74)*D73)+(D84*(1-D74)*(1-D73)))+((D88*D73*D76)+(D89*D76*(1-D73))+(D90*(1-D76)*D73)+(D91*(1-D76)*(1-D73)))</f>
        <v>0</v>
      </c>
      <c r="E92" s="172">
        <f t="shared" si="31"/>
        <v>0</v>
      </c>
      <c r="F92" s="172">
        <f t="shared" si="31"/>
        <v>0</v>
      </c>
      <c r="G92" s="63"/>
      <c r="H92" s="63"/>
      <c r="I92" s="63"/>
    </row>
    <row r="93" spans="1:9" ht="13.5" thickBot="1">
      <c r="A93" s="37" t="s">
        <v>77</v>
      </c>
      <c r="B93" s="21"/>
      <c r="C93" s="14"/>
      <c r="D93" s="14"/>
      <c r="E93" s="14"/>
      <c r="F93" s="14"/>
      <c r="G93" s="63"/>
      <c r="H93" s="63"/>
      <c r="I93" s="63"/>
    </row>
    <row r="94" spans="1:9" ht="68.25" thickBot="1">
      <c r="A94" s="31" t="s">
        <v>85</v>
      </c>
      <c r="B94" s="21" t="s">
        <v>75</v>
      </c>
      <c r="C94" s="35"/>
      <c r="D94" s="35"/>
      <c r="E94" s="35"/>
      <c r="F94" s="35"/>
      <c r="G94" s="62" t="s">
        <v>186</v>
      </c>
      <c r="H94" s="63" t="s">
        <v>185</v>
      </c>
      <c r="I94" s="63"/>
    </row>
    <row r="95" spans="1:9">
      <c r="A95" s="31"/>
      <c r="B95" s="21"/>
      <c r="C95" s="14"/>
      <c r="D95" s="14"/>
      <c r="E95" s="14"/>
      <c r="F95" s="14"/>
      <c r="G95" s="63"/>
      <c r="H95" s="63"/>
      <c r="I95" s="63"/>
    </row>
    <row r="96" spans="1:9">
      <c r="A96" s="12" t="s">
        <v>46</v>
      </c>
      <c r="B96" s="21" t="s">
        <v>75</v>
      </c>
      <c r="C96" s="60">
        <f>SUM(C47+C49+C65+C67+C92+C94)</f>
        <v>0</v>
      </c>
      <c r="D96" s="60">
        <f t="shared" ref="D96:F96" si="32">SUM(D47+D49+D65+D67+D92+D94)</f>
        <v>0</v>
      </c>
      <c r="E96" s="60">
        <f t="shared" si="32"/>
        <v>0</v>
      </c>
      <c r="F96" s="60">
        <f t="shared" si="32"/>
        <v>0</v>
      </c>
      <c r="G96" s="63"/>
      <c r="H96" s="63"/>
      <c r="I96" s="63"/>
    </row>
    <row r="97" spans="1:9">
      <c r="A97" s="11" t="s">
        <v>47</v>
      </c>
      <c r="B97" s="21" t="s">
        <v>64</v>
      </c>
      <c r="C97" s="61">
        <f>C96*C9</f>
        <v>0</v>
      </c>
      <c r="D97" s="61">
        <f>D96*C9</f>
        <v>0</v>
      </c>
      <c r="E97" s="61">
        <f>E96*C9</f>
        <v>0</v>
      </c>
      <c r="F97" s="61">
        <f>F96*C9</f>
        <v>0</v>
      </c>
      <c r="G97" s="118"/>
      <c r="H97" s="63"/>
      <c r="I97" s="63"/>
    </row>
    <row r="98" spans="1:9" s="9" customFormat="1" ht="25.5">
      <c r="A98" s="180" t="s">
        <v>48</v>
      </c>
      <c r="B98" s="17" t="s">
        <v>49</v>
      </c>
      <c r="C98" s="64">
        <f>C97*C25</f>
        <v>0</v>
      </c>
      <c r="D98" s="64">
        <f>D97*D25</f>
        <v>0</v>
      </c>
      <c r="E98" s="64">
        <f>E97*E25</f>
        <v>0</v>
      </c>
      <c r="F98" s="64">
        <f>F97*F25</f>
        <v>0</v>
      </c>
      <c r="G98" s="118" t="s">
        <v>116</v>
      </c>
      <c r="H98" s="118"/>
      <c r="I98" s="118"/>
    </row>
    <row r="99" spans="1:9">
      <c r="A99" s="22"/>
      <c r="B99" s="17"/>
      <c r="C99" s="23"/>
      <c r="D99" s="23"/>
      <c r="E99" s="23"/>
      <c r="F99" s="23"/>
      <c r="G99" s="63"/>
      <c r="H99" s="63"/>
      <c r="I99" s="63"/>
    </row>
    <row r="100" spans="1:9" ht="14.25" customHeight="1" thickBot="1">
      <c r="A100" s="47" t="s">
        <v>58</v>
      </c>
      <c r="B100" s="18"/>
      <c r="C100" s="6"/>
      <c r="D100" s="6"/>
      <c r="E100" s="6"/>
      <c r="F100" s="6"/>
      <c r="G100" s="114"/>
      <c r="H100" s="114"/>
      <c r="I100" s="114"/>
    </row>
    <row r="101" spans="1:9" ht="68.25" thickBot="1">
      <c r="A101" s="26" t="s">
        <v>82</v>
      </c>
      <c r="B101" s="17" t="s">
        <v>49</v>
      </c>
      <c r="C101" s="35"/>
      <c r="D101" s="35"/>
      <c r="E101" s="35"/>
      <c r="F101" s="35"/>
      <c r="G101" s="63" t="s">
        <v>61</v>
      </c>
      <c r="H101" s="63"/>
      <c r="I101" s="63"/>
    </row>
    <row r="102" spans="1:9" ht="23.25" thickBot="1">
      <c r="A102" s="7" t="s">
        <v>56</v>
      </c>
      <c r="B102" s="17" t="s">
        <v>49</v>
      </c>
      <c r="C102" s="35"/>
      <c r="D102" s="35"/>
      <c r="E102" s="35"/>
      <c r="F102" s="35"/>
      <c r="G102" s="63" t="s">
        <v>117</v>
      </c>
      <c r="H102" s="63"/>
      <c r="I102" s="63"/>
    </row>
    <row r="103" spans="1:9" ht="26.25" customHeight="1" thickBot="1">
      <c r="A103" s="7" t="s">
        <v>57</v>
      </c>
      <c r="B103" s="17" t="s">
        <v>49</v>
      </c>
      <c r="C103" s="35"/>
      <c r="D103" s="35"/>
      <c r="E103" s="35"/>
      <c r="F103" s="35"/>
      <c r="G103" s="63" t="s">
        <v>118</v>
      </c>
      <c r="H103" s="63"/>
      <c r="I103" s="63"/>
    </row>
    <row r="104" spans="1:9" s="9" customFormat="1">
      <c r="A104" s="11" t="s">
        <v>59</v>
      </c>
      <c r="B104" s="17" t="s">
        <v>49</v>
      </c>
      <c r="C104" s="64">
        <f>SUM(C101:C103)</f>
        <v>0</v>
      </c>
      <c r="D104" s="64">
        <f>SUM(D101:D103)</f>
        <v>0</v>
      </c>
      <c r="E104" s="64">
        <f>SUM(E101:E103)</f>
        <v>0</v>
      </c>
      <c r="F104" s="64">
        <f>SUM(F101:F103)</f>
        <v>0</v>
      </c>
      <c r="G104" s="118"/>
      <c r="H104" s="118"/>
      <c r="I104" s="118"/>
    </row>
    <row r="105" spans="1:9">
      <c r="B105" s="17"/>
      <c r="G105" s="63"/>
      <c r="H105" s="63"/>
      <c r="I105" s="63"/>
    </row>
    <row r="106" spans="1:9" ht="14.25" customHeight="1" thickBot="1">
      <c r="A106" s="47" t="s">
        <v>50</v>
      </c>
      <c r="B106" s="18"/>
      <c r="C106" s="6"/>
      <c r="D106" s="6"/>
      <c r="E106" s="6"/>
      <c r="F106" s="6"/>
      <c r="G106" s="114"/>
      <c r="H106" s="114"/>
      <c r="I106" s="114"/>
    </row>
    <row r="107" spans="1:9" ht="26.25" customHeight="1" thickBot="1">
      <c r="A107" s="25" t="s">
        <v>25</v>
      </c>
      <c r="B107" s="17" t="s">
        <v>49</v>
      </c>
      <c r="C107" s="35"/>
      <c r="D107" s="35"/>
      <c r="E107" s="35"/>
      <c r="F107" s="35"/>
      <c r="G107" s="63"/>
      <c r="H107" s="63"/>
      <c r="I107" s="63"/>
    </row>
    <row r="108" spans="1:9" ht="34.5" thickBot="1">
      <c r="A108" s="25" t="s">
        <v>107</v>
      </c>
      <c r="B108" s="17" t="s">
        <v>49</v>
      </c>
      <c r="C108" s="35"/>
      <c r="D108" s="35"/>
      <c r="E108" s="35"/>
      <c r="F108" s="35"/>
      <c r="G108" s="63" t="s">
        <v>119</v>
      </c>
      <c r="H108" s="63"/>
      <c r="I108" s="63"/>
    </row>
    <row r="109" spans="1:9">
      <c r="A109" s="11" t="s">
        <v>62</v>
      </c>
      <c r="B109" s="17" t="s">
        <v>49</v>
      </c>
      <c r="C109" s="178">
        <f>SUM(C107:C108)</f>
        <v>0</v>
      </c>
      <c r="D109" s="178">
        <f>SUM(D107:D108)</f>
        <v>0</v>
      </c>
      <c r="E109" s="178">
        <f>SUM(E107:E108)</f>
        <v>0</v>
      </c>
      <c r="F109" s="178">
        <f>SUM(F107:F108)</f>
        <v>0</v>
      </c>
      <c r="G109" s="179"/>
      <c r="H109" s="118"/>
      <c r="I109" s="118"/>
    </row>
    <row r="110" spans="1:9" ht="15" customHeight="1">
      <c r="A110" s="12"/>
      <c r="B110" s="17"/>
      <c r="C110" s="14"/>
      <c r="D110" s="14"/>
      <c r="E110" s="14"/>
      <c r="F110" s="14"/>
      <c r="G110" s="71"/>
      <c r="H110" s="63"/>
      <c r="I110" s="63"/>
    </row>
    <row r="111" spans="1:9" ht="14.25" customHeight="1" thickBot="1">
      <c r="A111" s="136" t="s">
        <v>63</v>
      </c>
      <c r="B111" s="6"/>
      <c r="C111" s="6"/>
      <c r="D111" s="6"/>
      <c r="E111" s="6"/>
      <c r="F111" s="6"/>
      <c r="G111" s="119"/>
      <c r="H111" s="114"/>
      <c r="I111" s="114"/>
    </row>
    <row r="112" spans="1:9" ht="26.25" customHeight="1" thickBot="1">
      <c r="A112" s="27" t="s">
        <v>63</v>
      </c>
      <c r="B112" s="20" t="s">
        <v>49</v>
      </c>
      <c r="C112" s="35"/>
      <c r="D112" s="35"/>
      <c r="E112" s="35"/>
      <c r="F112" s="35"/>
      <c r="G112" s="118" t="s">
        <v>83</v>
      </c>
      <c r="H112" s="118"/>
      <c r="I112" s="118"/>
    </row>
    <row r="113" spans="1:9">
      <c r="A113" s="13"/>
      <c r="B113" s="17"/>
      <c r="G113" s="71"/>
      <c r="H113" s="63"/>
      <c r="I113" s="63"/>
    </row>
    <row r="114" spans="1:9">
      <c r="A114" s="100" t="s">
        <v>51</v>
      </c>
      <c r="B114" s="101" t="s">
        <v>49</v>
      </c>
      <c r="C114" s="103">
        <f>SUM(C29+C30+C98+C104+C109+ C112)</f>
        <v>0</v>
      </c>
      <c r="D114" s="103">
        <f>SUM(D29+D30+D98+D104+D109+ D112)</f>
        <v>0</v>
      </c>
      <c r="E114" s="103">
        <f>SUM(E29+E30+E98+E104+E109+ E112)</f>
        <v>0</v>
      </c>
      <c r="F114" s="103">
        <f>SUM(F29+F30+F98+F104+F109+ F112)</f>
        <v>0</v>
      </c>
      <c r="G114" s="120"/>
      <c r="H114" s="115"/>
      <c r="I114" s="115"/>
    </row>
    <row r="115" spans="1:9">
      <c r="A115" s="13"/>
      <c r="B115" s="17"/>
      <c r="G115" s="71"/>
      <c r="H115" s="63"/>
      <c r="I115" s="63"/>
    </row>
    <row r="116" spans="1:9" ht="14.25" customHeight="1" thickBot="1">
      <c r="A116" s="166" t="s">
        <v>108</v>
      </c>
      <c r="B116" s="167"/>
      <c r="C116" s="167"/>
      <c r="D116" s="167"/>
      <c r="E116" s="167"/>
      <c r="F116" s="167"/>
      <c r="G116" s="167"/>
      <c r="H116" s="131"/>
      <c r="I116" s="113"/>
    </row>
    <row r="117" spans="1:9" ht="79.5" thickBot="1">
      <c r="A117" s="27" t="s">
        <v>40</v>
      </c>
      <c r="B117" s="17" t="s">
        <v>49</v>
      </c>
      <c r="C117" s="65"/>
      <c r="D117" s="65"/>
      <c r="E117" s="65"/>
      <c r="F117" s="65"/>
      <c r="G117" s="118" t="s">
        <v>120</v>
      </c>
      <c r="H117" s="118" t="s">
        <v>91</v>
      </c>
      <c r="I117" s="63" t="s">
        <v>27</v>
      </c>
    </row>
    <row r="118" spans="1:9" ht="13.5" thickBot="1">
      <c r="A118" s="27" t="s">
        <v>19</v>
      </c>
      <c r="B118" s="17" t="s">
        <v>49</v>
      </c>
      <c r="C118" s="65"/>
      <c r="D118" s="65"/>
      <c r="E118" s="65"/>
      <c r="F118" s="65"/>
      <c r="G118" s="118" t="s">
        <v>121</v>
      </c>
      <c r="H118" s="118" t="s">
        <v>30</v>
      </c>
      <c r="I118" s="63" t="s">
        <v>27</v>
      </c>
    </row>
    <row r="119" spans="1:9" ht="13.5" thickBot="1">
      <c r="A119" s="27" t="s">
        <v>32</v>
      </c>
      <c r="B119" s="17" t="s">
        <v>49</v>
      </c>
      <c r="C119" s="65"/>
      <c r="D119" s="65"/>
      <c r="E119" s="65"/>
      <c r="F119" s="65"/>
      <c r="G119" s="118" t="s">
        <v>121</v>
      </c>
      <c r="H119" s="118" t="s">
        <v>33</v>
      </c>
      <c r="I119" s="63" t="s">
        <v>27</v>
      </c>
    </row>
    <row r="120" spans="1:9" ht="57" thickBot="1">
      <c r="A120" s="27" t="s">
        <v>31</v>
      </c>
      <c r="B120" s="17" t="s">
        <v>49</v>
      </c>
      <c r="C120" s="65"/>
      <c r="D120" s="65"/>
      <c r="E120" s="65"/>
      <c r="F120" s="65"/>
      <c r="G120" s="118" t="s">
        <v>122</v>
      </c>
      <c r="H120" s="118" t="s">
        <v>33</v>
      </c>
      <c r="I120" s="63" t="s">
        <v>27</v>
      </c>
    </row>
    <row r="121" spans="1:9" ht="34.5" thickBot="1">
      <c r="A121" s="27" t="s">
        <v>20</v>
      </c>
      <c r="B121" s="17" t="s">
        <v>49</v>
      </c>
      <c r="C121" s="65"/>
      <c r="D121" s="65"/>
      <c r="E121" s="65"/>
      <c r="F121" s="65"/>
      <c r="G121" s="63" t="s">
        <v>38</v>
      </c>
      <c r="H121" s="63" t="s">
        <v>39</v>
      </c>
      <c r="I121" s="63" t="s">
        <v>27</v>
      </c>
    </row>
    <row r="122" spans="1:9" ht="45.75" thickBot="1">
      <c r="A122" s="27" t="s">
        <v>18</v>
      </c>
      <c r="B122" s="17" t="s">
        <v>49</v>
      </c>
      <c r="C122" s="65"/>
      <c r="D122" s="65"/>
      <c r="E122" s="65"/>
      <c r="F122" s="65"/>
      <c r="G122" s="118" t="s">
        <v>78</v>
      </c>
      <c r="H122" s="118"/>
      <c r="I122" s="63"/>
    </row>
    <row r="123" spans="1:9" ht="23.25" thickBot="1">
      <c r="A123" s="27" t="s">
        <v>16</v>
      </c>
      <c r="B123" s="17" t="s">
        <v>49</v>
      </c>
      <c r="C123" s="65"/>
      <c r="D123" s="65"/>
      <c r="E123" s="65"/>
      <c r="F123" s="65"/>
      <c r="G123" s="118" t="s">
        <v>124</v>
      </c>
      <c r="H123" s="118" t="s">
        <v>123</v>
      </c>
      <c r="I123" s="63" t="s">
        <v>27</v>
      </c>
    </row>
    <row r="124" spans="1:9" ht="13.5" thickBot="1">
      <c r="A124" s="27" t="s">
        <v>15</v>
      </c>
      <c r="B124" s="17" t="s">
        <v>49</v>
      </c>
      <c r="C124" s="65"/>
      <c r="D124" s="65"/>
      <c r="E124" s="65"/>
      <c r="F124" s="65"/>
      <c r="G124" s="118"/>
      <c r="H124" s="118"/>
      <c r="I124" s="63" t="s">
        <v>27</v>
      </c>
    </row>
    <row r="125" spans="1:9" ht="34.5" thickBot="1">
      <c r="A125" s="27" t="s">
        <v>26</v>
      </c>
      <c r="B125" s="17" t="s">
        <v>49</v>
      </c>
      <c r="C125" s="65"/>
      <c r="D125" s="65"/>
      <c r="E125" s="65"/>
      <c r="F125" s="65"/>
      <c r="G125" s="118" t="s">
        <v>36</v>
      </c>
      <c r="H125" s="118"/>
      <c r="I125" s="63"/>
    </row>
    <row r="126" spans="1:9" ht="68.25" thickBot="1">
      <c r="A126" s="27" t="s">
        <v>22</v>
      </c>
      <c r="B126" s="17" t="s">
        <v>49</v>
      </c>
      <c r="C126" s="65"/>
      <c r="D126" s="65"/>
      <c r="E126" s="65"/>
      <c r="F126" s="65"/>
      <c r="G126" s="118" t="s">
        <v>106</v>
      </c>
      <c r="H126" s="118" t="s">
        <v>92</v>
      </c>
      <c r="I126" s="63" t="s">
        <v>27</v>
      </c>
    </row>
    <row r="127" spans="1:9" ht="45.75" thickBot="1">
      <c r="A127" s="27" t="s">
        <v>17</v>
      </c>
      <c r="B127" s="17" t="s">
        <v>49</v>
      </c>
      <c r="C127" s="65"/>
      <c r="D127" s="65"/>
      <c r="E127" s="65"/>
      <c r="F127" s="65"/>
      <c r="G127" s="118" t="s">
        <v>37</v>
      </c>
      <c r="H127" s="118" t="s">
        <v>90</v>
      </c>
      <c r="I127" s="63" t="s">
        <v>27</v>
      </c>
    </row>
    <row r="128" spans="1:9" ht="57" thickBot="1">
      <c r="A128" s="27" t="s">
        <v>21</v>
      </c>
      <c r="B128" s="17" t="s">
        <v>49</v>
      </c>
      <c r="C128" s="65"/>
      <c r="D128" s="65"/>
      <c r="E128" s="65"/>
      <c r="F128" s="65"/>
      <c r="G128" s="118" t="s">
        <v>198</v>
      </c>
      <c r="H128" s="118" t="s">
        <v>35</v>
      </c>
      <c r="I128" s="63" t="s">
        <v>27</v>
      </c>
    </row>
    <row r="129" spans="1:9" ht="26.25" customHeight="1" thickBot="1">
      <c r="A129" s="27" t="s">
        <v>14</v>
      </c>
      <c r="B129" s="17" t="s">
        <v>49</v>
      </c>
      <c r="C129" s="65"/>
      <c r="D129" s="65"/>
      <c r="E129" s="65"/>
      <c r="F129" s="65"/>
      <c r="G129" s="118"/>
      <c r="H129" s="118"/>
      <c r="I129" s="63"/>
    </row>
    <row r="130" spans="1:9" ht="14.25" customHeight="1">
      <c r="A130" s="100" t="s">
        <v>54</v>
      </c>
      <c r="B130" s="101" t="s">
        <v>49</v>
      </c>
      <c r="C130" s="104">
        <f>SUM(C117:C127,C129)-SUM(C128)</f>
        <v>0</v>
      </c>
      <c r="D130" s="104">
        <f>SUM(D117:D127,D129)-SUM(D128)</f>
        <v>0</v>
      </c>
      <c r="E130" s="104">
        <f>SUM(E117:E127,E129)-SUM(E128)</f>
        <v>0</v>
      </c>
      <c r="F130" s="104">
        <f>SUM(F117:F127,F129)-SUM(F128)</f>
        <v>0</v>
      </c>
      <c r="G130" s="121"/>
      <c r="H130" s="121"/>
      <c r="I130" s="115"/>
    </row>
    <row r="131" spans="1:9">
      <c r="A131" s="40"/>
      <c r="B131" s="41"/>
      <c r="C131" s="42"/>
      <c r="D131" s="42"/>
      <c r="E131" s="42"/>
      <c r="F131" s="42"/>
      <c r="G131" s="122"/>
      <c r="H131" s="122"/>
      <c r="I131" s="118"/>
    </row>
    <row r="132" spans="1:9" ht="14.25" customHeight="1">
      <c r="A132" s="105" t="s">
        <v>103</v>
      </c>
      <c r="B132" s="108" t="s">
        <v>49</v>
      </c>
      <c r="C132" s="109">
        <f>SUM(C22+C114+C130)</f>
        <v>0</v>
      </c>
      <c r="D132" s="109">
        <f>SUM(D22+D114+D130)</f>
        <v>0</v>
      </c>
      <c r="E132" s="109">
        <f>SUM(E22+E114+E130)</f>
        <v>0</v>
      </c>
      <c r="F132" s="109">
        <f>SUM(F22+F114+F130)</f>
        <v>0</v>
      </c>
      <c r="G132" s="121"/>
      <c r="H132" s="132"/>
      <c r="I132" s="115"/>
    </row>
    <row r="133" spans="1:9" ht="14.25" customHeight="1">
      <c r="A133" s="107" t="s">
        <v>102</v>
      </c>
      <c r="B133" s="108" t="s">
        <v>64</v>
      </c>
      <c r="C133" s="109" t="e">
        <f>(C132/C25)</f>
        <v>#DIV/0!</v>
      </c>
      <c r="D133" s="109" t="e">
        <f>(D132/D25)</f>
        <v>#DIV/0!</v>
      </c>
      <c r="E133" s="109" t="e">
        <f>(E132/E25)</f>
        <v>#DIV/0!</v>
      </c>
      <c r="F133" s="109" t="e">
        <f>(F132/F25)</f>
        <v>#DIV/0!</v>
      </c>
      <c r="G133" s="121"/>
      <c r="H133" s="132"/>
      <c r="I133" s="115"/>
    </row>
    <row r="134" spans="1:9" ht="14.25" customHeight="1">
      <c r="A134" s="107" t="s">
        <v>65</v>
      </c>
      <c r="B134" s="106">
        <f>C10</f>
        <v>0</v>
      </c>
      <c r="C134" s="110">
        <f>(C132*C10)</f>
        <v>0</v>
      </c>
      <c r="D134" s="110">
        <f>D132*C10</f>
        <v>0</v>
      </c>
      <c r="E134" s="110">
        <f>E132*C10</f>
        <v>0</v>
      </c>
      <c r="F134" s="110">
        <f>F132*C10</f>
        <v>0</v>
      </c>
      <c r="G134" s="121"/>
      <c r="H134" s="132"/>
      <c r="I134" s="115"/>
    </row>
    <row r="135" spans="1:9" ht="15.75" customHeight="1">
      <c r="A135" s="43"/>
      <c r="B135" s="44"/>
      <c r="C135" s="45"/>
      <c r="D135" s="44"/>
      <c r="E135" s="44"/>
      <c r="F135" s="44"/>
      <c r="G135" s="122"/>
      <c r="H135" s="133"/>
      <c r="I135" s="118"/>
    </row>
    <row r="136" spans="1:9">
      <c r="A136" s="46"/>
      <c r="B136" s="39"/>
      <c r="C136" s="39"/>
      <c r="D136" s="39"/>
      <c r="E136" s="39"/>
      <c r="F136" s="39"/>
      <c r="G136" s="123"/>
      <c r="I136" s="63"/>
    </row>
    <row r="137" spans="1:9">
      <c r="A137" s="38"/>
      <c r="B137" s="38"/>
      <c r="C137" s="38"/>
      <c r="D137" s="38"/>
      <c r="E137" s="38"/>
      <c r="F137" s="38"/>
      <c r="G137" s="63"/>
      <c r="I137" s="63"/>
    </row>
    <row r="138" spans="1:9">
      <c r="A138" s="38"/>
      <c r="B138" s="38"/>
      <c r="C138" s="38"/>
      <c r="D138" s="38"/>
      <c r="E138" s="38"/>
      <c r="F138" s="38"/>
      <c r="G138" s="63"/>
      <c r="I138" s="63"/>
    </row>
    <row r="139" spans="1:9">
      <c r="A139" s="38"/>
      <c r="B139" s="38"/>
      <c r="C139" s="38"/>
      <c r="D139" s="38"/>
      <c r="E139" s="38"/>
      <c r="F139" s="38"/>
      <c r="G139" s="63"/>
    </row>
    <row r="140" spans="1:9">
      <c r="A140" s="38"/>
      <c r="B140" s="38"/>
      <c r="C140" s="38"/>
      <c r="D140" s="38"/>
      <c r="E140" s="38"/>
      <c r="F140" s="38"/>
      <c r="G140" s="63"/>
    </row>
    <row r="141" spans="1:9">
      <c r="A141" s="67"/>
      <c r="B141" s="2"/>
      <c r="C141" s="2"/>
      <c r="D141" s="2"/>
      <c r="E141" s="2"/>
      <c r="F141" s="2"/>
      <c r="G141" s="63"/>
    </row>
    <row r="142" spans="1:9">
      <c r="A142" s="72"/>
      <c r="B142" s="58"/>
      <c r="C142" s="58"/>
      <c r="D142" s="58"/>
      <c r="E142" s="2"/>
      <c r="F142" s="2"/>
      <c r="G142" s="63"/>
    </row>
    <row r="143" spans="1:9">
      <c r="A143" s="39"/>
      <c r="B143" s="39"/>
      <c r="C143" s="39"/>
      <c r="D143" s="39"/>
      <c r="E143" s="39"/>
      <c r="F143" s="39"/>
      <c r="G143" s="123"/>
    </row>
    <row r="144" spans="1:9" s="9" customFormat="1">
      <c r="A144" s="39"/>
      <c r="B144" s="39"/>
      <c r="C144" s="39"/>
      <c r="D144" s="39"/>
      <c r="E144" s="39"/>
      <c r="F144" s="39"/>
      <c r="G144" s="123"/>
      <c r="H144" s="66"/>
      <c r="I144" s="71"/>
    </row>
    <row r="145" spans="1:9" s="9" customFormat="1">
      <c r="A145" s="39"/>
      <c r="B145" s="39"/>
      <c r="C145" s="39"/>
      <c r="D145" s="39"/>
      <c r="E145" s="39"/>
      <c r="F145" s="39"/>
      <c r="G145" s="123"/>
      <c r="H145" s="66"/>
      <c r="I145" s="71"/>
    </row>
    <row r="146" spans="1:9">
      <c r="A146" s="39"/>
      <c r="B146" s="39"/>
      <c r="C146" s="39"/>
      <c r="D146" s="39"/>
      <c r="E146" s="39"/>
      <c r="F146" s="39"/>
      <c r="G146" s="123"/>
    </row>
    <row r="147" spans="1:9">
      <c r="A147" s="39"/>
      <c r="B147" s="39"/>
      <c r="C147" s="39"/>
      <c r="D147" s="39"/>
      <c r="E147" s="39"/>
      <c r="F147" s="39"/>
      <c r="G147" s="123"/>
    </row>
    <row r="148" spans="1:9" s="1" customFormat="1">
      <c r="A148" s="39"/>
      <c r="B148" s="39"/>
      <c r="C148" s="39"/>
      <c r="D148" s="39"/>
      <c r="E148" s="39"/>
      <c r="F148" s="39"/>
      <c r="G148" s="123"/>
      <c r="H148" s="66"/>
      <c r="I148" s="66"/>
    </row>
    <row r="149" spans="1:9" s="1" customFormat="1">
      <c r="A149"/>
      <c r="B149"/>
      <c r="C149"/>
      <c r="D149"/>
      <c r="E149"/>
      <c r="F149"/>
      <c r="G149" s="66"/>
      <c r="H149" s="66"/>
      <c r="I149" s="66"/>
    </row>
  </sheetData>
  <mergeCells count="11">
    <mergeCell ref="A1:G1"/>
    <mergeCell ref="A4:G4"/>
    <mergeCell ref="A2:G2"/>
    <mergeCell ref="B33:G33"/>
    <mergeCell ref="G70:G77"/>
    <mergeCell ref="I34:I39"/>
    <mergeCell ref="I52:I57"/>
    <mergeCell ref="I70:I75"/>
    <mergeCell ref="A116:G116"/>
    <mergeCell ref="G34:G39"/>
    <mergeCell ref="G52:G57"/>
  </mergeCells>
  <phoneticPr fontId="0" type="noConversion"/>
  <printOptions horizontalCentered="1"/>
  <pageMargins left="0.5" right="0.5" top="0.5" bottom="0.5" header="0.5" footer="0.5"/>
  <pageSetup scale="61" fitToHeight="0" orientation="landscape" horizontalDpi="360" verticalDpi="360" r:id="rId1"/>
  <headerFooter alignWithMargins="0"/>
  <rowBreaks count="2" manualBreakCount="2">
    <brk id="31" max="8" man="1"/>
    <brk id="105" max="8" man="1"/>
  </rowBreaks>
</worksheet>
</file>

<file path=xl/worksheets/sheet3.xml><?xml version="1.0" encoding="utf-8"?>
<worksheet xmlns="http://schemas.openxmlformats.org/spreadsheetml/2006/main" xmlns:r="http://schemas.openxmlformats.org/officeDocument/2006/relationships">
  <dimension ref="A1:K6"/>
  <sheetViews>
    <sheetView zoomScaleNormal="100" workbookViewId="0">
      <selection activeCell="A2" sqref="A2"/>
    </sheetView>
  </sheetViews>
  <sheetFormatPr defaultRowHeight="12.75"/>
  <cols>
    <col min="1" max="1" width="110.140625" customWidth="1"/>
    <col min="2" max="11" width="9.140625" style="9"/>
  </cols>
  <sheetData>
    <row r="1" spans="1:9" ht="15.75">
      <c r="A1" s="187" t="s">
        <v>0</v>
      </c>
      <c r="B1" s="188"/>
      <c r="C1" s="188"/>
      <c r="D1" s="188"/>
      <c r="E1" s="188"/>
      <c r="F1" s="188"/>
      <c r="G1" s="189"/>
      <c r="H1" s="133"/>
      <c r="I1" s="179"/>
    </row>
    <row r="2" spans="1:9">
      <c r="A2" s="190" t="s">
        <v>24</v>
      </c>
    </row>
    <row r="3" spans="1:9">
      <c r="A3" s="181" t="s">
        <v>199</v>
      </c>
    </row>
    <row r="4" spans="1:9">
      <c r="A4" s="181" t="s">
        <v>192</v>
      </c>
    </row>
    <row r="5" spans="1:9">
      <c r="A5" s="71" t="s">
        <v>109</v>
      </c>
    </row>
    <row r="6" spans="1:9" ht="25.5">
      <c r="A6" s="181" t="s">
        <v>193</v>
      </c>
    </row>
  </sheetData>
  <phoneticPr fontId="19"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vt:lpstr>
      <vt:lpstr>TCO Calculator Tool</vt:lpstr>
      <vt:lpstr>References</vt:lpstr>
      <vt:lpstr>Overview!Print_Area</vt:lpstr>
      <vt:lpstr>References!Print_Area</vt:lpstr>
      <vt:lpstr>'TCO Calculator Tool'!Print_Area</vt:lpstr>
    </vt:vector>
  </TitlesOfParts>
  <Company>Federal Electronics Challenge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Cost of Ownership Calculator Tool for Electronics</dc:title>
  <dc:subject>Simplified calculator tool to incorporate total lifecycle costs to electronic equipment acquisitions.</dc:subject>
  <dc:creator>U.S. Environmental Protection Agency; OCSPP; OPPT; Pollution Prevention Division</dc:creator>
  <cp:keywords>FEC,federal,electronics,challenge,total,cost,ownership,TCO</cp:keywords>
  <cp:lastModifiedBy>Cate Berard</cp:lastModifiedBy>
  <cp:lastPrinted>2006-12-11T16:28:38Z</cp:lastPrinted>
  <dcterms:created xsi:type="dcterms:W3CDTF">2006-09-28T16:20:19Z</dcterms:created>
  <dcterms:modified xsi:type="dcterms:W3CDTF">2012-07-19T18:20:46Z</dcterms:modified>
</cp:coreProperties>
</file>