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90" windowWidth="18675" windowHeight="577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Actions'!$A$1:$J$29</definedName>
    <definedName name="_xlnm.Print_Area" localSheetId="5">'Action Durations'!$A$1:$K$22</definedName>
    <definedName name="_xlnm.Print_Area" localSheetId="1">Attributes!$A$1:$J$23</definedName>
    <definedName name="_xlnm.Print_Area" localSheetId="6">'Beach Days'!$A$1:$L$30</definedName>
    <definedName name="_xlnm.Print_Area" localSheetId="2">Monitoring!$A$1:$J$25</definedName>
    <definedName name="_xlnm.Print_Area" localSheetId="3">'Pollution Sources'!$A$1:$R$41</definedName>
    <definedName name="_xlnm.Print_Area" localSheetId="0">Summary!$A$1:$W$18</definedName>
    <definedName name="_xlnm.Print_Area" localSheetId="7">'Tier 1 Stats'!$A$1:$L$23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E25" i="4"/>
  <c r="D25"/>
  <c r="E23" s="1"/>
  <c r="D24"/>
  <c r="D23"/>
  <c r="L10" i="12"/>
  <c r="L9"/>
  <c r="L8"/>
  <c r="E18"/>
  <c r="E17"/>
  <c r="E16"/>
  <c r="G21" i="9"/>
  <c r="G20"/>
  <c r="G19"/>
  <c r="G18"/>
  <c r="G17"/>
  <c r="D14"/>
  <c r="D13"/>
  <c r="D12"/>
  <c r="E29" i="4"/>
  <c r="D29"/>
  <c r="D28"/>
  <c r="D27"/>
  <c r="E21"/>
  <c r="D21"/>
  <c r="E19" s="1"/>
  <c r="D20"/>
  <c r="D19"/>
  <c r="D14"/>
  <c r="D13"/>
  <c r="D12"/>
  <c r="B18" i="10"/>
  <c r="D22" s="1"/>
  <c r="F18"/>
  <c r="D23" s="1"/>
  <c r="J18"/>
  <c r="D25" s="1"/>
  <c r="K18" i="7" l="1"/>
  <c r="L18" s="1"/>
  <c r="I18"/>
  <c r="K17"/>
  <c r="L17" s="1"/>
  <c r="I17"/>
  <c r="K16"/>
  <c r="L16" s="1"/>
  <c r="I16"/>
  <c r="K15"/>
  <c r="L15" s="1"/>
  <c r="I15"/>
  <c r="K14"/>
  <c r="L14" s="1"/>
  <c r="I14"/>
  <c r="K13"/>
  <c r="L13" s="1"/>
  <c r="I13"/>
  <c r="K12"/>
  <c r="L12" s="1"/>
  <c r="I12"/>
  <c r="K11"/>
  <c r="L11" s="1"/>
  <c r="I11"/>
  <c r="L10"/>
  <c r="K10"/>
  <c r="I10"/>
  <c r="K9"/>
  <c r="L9" s="1"/>
  <c r="I9"/>
  <c r="K8"/>
  <c r="L8" s="1"/>
  <c r="I8"/>
  <c r="K7"/>
  <c r="L7" s="1"/>
  <c r="I7"/>
  <c r="K6"/>
  <c r="L6" s="1"/>
  <c r="I6"/>
  <c r="K5"/>
  <c r="L5" s="1"/>
  <c r="I5"/>
  <c r="K4"/>
  <c r="L4" s="1"/>
  <c r="I4"/>
  <c r="B19" i="11"/>
  <c r="G23" s="1"/>
  <c r="D19"/>
  <c r="G24" s="1"/>
  <c r="E19"/>
  <c r="G25" s="1"/>
  <c r="F19"/>
  <c r="G28" s="1"/>
  <c r="G19"/>
  <c r="G29" s="1"/>
  <c r="H19"/>
  <c r="G30" s="1"/>
  <c r="I19"/>
  <c r="G31" s="1"/>
  <c r="J19"/>
  <c r="G32" s="1"/>
  <c r="K19"/>
  <c r="G33" s="1"/>
  <c r="L19"/>
  <c r="G34" s="1"/>
  <c r="M19"/>
  <c r="G35" s="1"/>
  <c r="N19"/>
  <c r="G36" s="1"/>
  <c r="O19"/>
  <c r="G37" s="1"/>
  <c r="P19"/>
  <c r="G38" s="1"/>
  <c r="Q19"/>
  <c r="G39" s="1"/>
  <c r="R19"/>
  <c r="G40" s="1"/>
  <c r="F18" i="2"/>
  <c r="D23" s="1"/>
  <c r="K3" i="7" l="1"/>
  <c r="L3" s="1"/>
  <c r="I3"/>
  <c r="D27" l="1"/>
  <c r="E27" i="4" l="1"/>
  <c r="E12" i="12"/>
  <c r="G12"/>
  <c r="L11"/>
  <c r="L7"/>
  <c r="L6"/>
  <c r="L5"/>
  <c r="L4"/>
  <c r="L3"/>
  <c r="L2"/>
  <c r="K12"/>
  <c r="E22" s="1"/>
  <c r="J12"/>
  <c r="E21" s="1"/>
  <c r="I12"/>
  <c r="E20" s="1"/>
  <c r="D12"/>
  <c r="B12"/>
  <c r="F3" i="8"/>
  <c r="E19" i="7"/>
  <c r="E25" s="1"/>
  <c r="B8" i="4"/>
  <c r="D8"/>
  <c r="G8"/>
  <c r="H19" i="7"/>
  <c r="E27" s="1"/>
  <c r="G19"/>
  <c r="E26" s="1"/>
  <c r="B19"/>
  <c r="E24" s="1"/>
  <c r="G8" i="9"/>
  <c r="E8"/>
  <c r="D8"/>
  <c r="B8"/>
  <c r="H8"/>
  <c r="I8"/>
  <c r="J8"/>
  <c r="K8"/>
  <c r="B18" i="2"/>
  <c r="D22" s="1"/>
  <c r="G3" i="8" l="1"/>
  <c r="G4" s="1"/>
  <c r="D28" i="7"/>
  <c r="I19"/>
  <c r="V3" i="8"/>
  <c r="V4" s="1"/>
  <c r="U3"/>
  <c r="N3"/>
  <c r="E24" i="4"/>
  <c r="E20"/>
  <c r="C3" i="8"/>
  <c r="F12" i="12"/>
  <c r="H3" i="8" s="1"/>
  <c r="S3"/>
  <c r="S4" s="1"/>
  <c r="O3"/>
  <c r="O4" s="1"/>
  <c r="P3"/>
  <c r="P4" s="1"/>
  <c r="E28" i="4"/>
  <c r="L12" i="12"/>
  <c r="F4" i="8"/>
  <c r="U4"/>
  <c r="Q3"/>
  <c r="Q4" s="1"/>
  <c r="K19" i="7"/>
  <c r="E29" s="1"/>
  <c r="D3" i="8"/>
  <c r="J3"/>
  <c r="R3"/>
  <c r="R4" s="1"/>
  <c r="E30" i="7" l="1"/>
  <c r="D24" i="10"/>
  <c r="E3" i="8"/>
  <c r="E23" i="12"/>
  <c r="E19"/>
  <c r="H4" i="8" s="1"/>
  <c r="W3"/>
  <c r="N4"/>
  <c r="C4"/>
  <c r="E28" i="7"/>
  <c r="L19"/>
  <c r="G41" i="11"/>
  <c r="G22" i="9"/>
  <c r="H21" s="1"/>
  <c r="W4" i="8"/>
  <c r="D4"/>
  <c r="J4"/>
  <c r="L3"/>
  <c r="K3"/>
  <c r="E4" l="1"/>
  <c r="H33" i="11"/>
  <c r="H34"/>
  <c r="H28"/>
  <c r="H29"/>
  <c r="H30"/>
  <c r="H40"/>
  <c r="H37"/>
  <c r="H38"/>
  <c r="H32"/>
  <c r="H35"/>
  <c r="H36"/>
  <c r="H39"/>
  <c r="H31"/>
  <c r="H18" i="9"/>
  <c r="H20"/>
  <c r="H19"/>
  <c r="H17"/>
  <c r="L4" i="8"/>
  <c r="K4"/>
  <c r="H41" i="11" l="1"/>
  <c r="H22" i="9"/>
</calcChain>
</file>

<file path=xl/sharedStrings.xml><?xml version="1.0" encoding="utf-8"?>
<sst xmlns="http://schemas.openxmlformats.org/spreadsheetml/2006/main" count="620" uniqueCount="215">
  <si>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</si>
  <si>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</si>
  <si>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</si>
  <si>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</si>
  <si>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</si>
  <si>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</si>
  <si>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</si>
  <si>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</si>
  <si>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</si>
  <si>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</si>
  <si>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</si>
  <si>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</si>
  <si>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</si>
  <si>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</si>
  <si>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</si>
  <si>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</si>
  <si>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</si>
  <si>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</si>
  <si>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</si>
  <si>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</si>
  <si>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</si>
  <si>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</si>
  <si>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</si>
  <si>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</si>
  <si>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</si>
  <si>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</si>
  <si>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</si>
  <si>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</si>
  <si>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</si>
  <si>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</si>
  <si>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</si>
  <si>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</si>
  <si>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</si>
  <si>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</si>
  <si>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PER_MONTH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</si>
  <si>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</si>
  <si>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</si>
  <si>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</si>
  <si>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</si>
  <si>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</si>
  <si>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</si>
  <si>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</si>
  <si>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</si>
  <si>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</si>
  <si>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</si>
  <si>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</si>
  <si>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</si>
  <si>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</si>
  <si>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</si>
  <si>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</si>
  <si>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</si>
  <si>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</si>
  <si>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</si>
  <si>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</si>
  <si>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</si>
  <si>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</si>
  <si>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</si>
  <si>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</si>
  <si>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</si>
  <si>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</si>
  <si>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</si>
  <si>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</si>
  <si>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</si>
  <si>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</si>
  <si>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</si>
  <si>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</si>
  <si>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</si>
  <si>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</si>
  <si>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</si>
  <si>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</si>
  <si>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</si>
  <si>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</si>
  <si>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</si>
  <si>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</si>
  <si>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</si>
  <si>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</si>
  <si>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</si>
  <si>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</si>
  <si>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</si>
  <si>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</si>
  <si>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</si>
  <si>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</si>
  <si>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</si>
  <si>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</si>
  <si>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</si>
  <si>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</si>
  <si>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</si>
  <si>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</si>
  <si>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</si>
  <si>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</si>
  <si>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</si>
  <si>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</si>
  <si>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</si>
  <si>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</si>
  <si>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</si>
  <si>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</si>
  <si>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</si>
  <si>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</si>
  <si>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</si>
  <si>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</si>
  <si>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</si>
  <si>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</si>
  <si>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</si>
  <si>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</si>
  <si>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</si>
  <si>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</si>
  <si>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</si>
  <si>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</si>
  <si>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</si>
  <si>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</si>
  <si>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</si>
  <si>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</si>
  <si>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</si>
  <si>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</si>
  <si>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</si>
  <si>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</si>
  <si>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</si>
  <si>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</si>
  <si>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</si>
  <si>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</si>
  <si>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</si>
  <si>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</si>
  <si>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</si>
  <si>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</si>
  <si>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</si>
  <si>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</si>
  <si>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</si>
  <si>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</si>
  <si>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</si>
  <si>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</si>
  <si>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</si>
  <si>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</si>
  <si>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</si>
  <si>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</si>
  <si>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</si>
  <si>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</si>
  <si>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</si>
  <si>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</si>
  <si>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</si>
  <si>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</si>
  <si>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</si>
  <si>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</si>
  <si>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</si>
  <si>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</si>
  <si>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</si>
  <si>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</si>
  <si>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</si>
  <si>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</si>
  <si>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</si>
  <si>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</si>
  <si>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</si>
  <si>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</si>
  <si>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</si>
  <si>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</si>
  <si>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</si>
  <si>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</si>
  <si>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</si>
  <si>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</si>
  <si>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</si>
  <si>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</si>
  <si>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</si>
  <si>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</si>
  <si>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</si>
  <si>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</si>
  <si>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</si>
  <si>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</si>
  <si>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</si>
  <si>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</si>
  <si>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ROCKINGHAM</t>
  </si>
  <si>
    <t>NH020071</t>
  </si>
  <si>
    <t>BASS BEACH</t>
  </si>
  <si>
    <t>NH020072</t>
  </si>
  <si>
    <t>FOSS BEACH</t>
  </si>
  <si>
    <t>NH173720</t>
  </si>
  <si>
    <t>HAMPTON BEACH SP</t>
  </si>
  <si>
    <t>NH947494</t>
  </si>
  <si>
    <t>HAMPTON HARBOR BEACH</t>
  </si>
  <si>
    <t>NH162567</t>
  </si>
  <si>
    <t>JENNESS BEACH AT CABLE ROAD</t>
  </si>
  <si>
    <t>NH420349</t>
  </si>
  <si>
    <t>JENNESS BEACH STATE PARK</t>
  </si>
  <si>
    <t>NH449191</t>
  </si>
  <si>
    <t>NEW CASTLE TB</t>
  </si>
  <si>
    <t>NH804394</t>
  </si>
  <si>
    <t>NORTH BEACH</t>
  </si>
  <si>
    <t>NH020073</t>
  </si>
  <si>
    <t>NORTHSIDE PARK</t>
  </si>
  <si>
    <t>NH880010</t>
  </si>
  <si>
    <t>SAWYER BEACH</t>
  </si>
  <si>
    <t>NH002047</t>
  </si>
  <si>
    <t>SEABROOK HARBOR BEACH</t>
  </si>
  <si>
    <t>NH905440</t>
  </si>
  <si>
    <t>SEABROOK TB</t>
  </si>
  <si>
    <t>NH356646</t>
  </si>
  <si>
    <t>STATE BEACH</t>
  </si>
  <si>
    <t>NH206460</t>
  </si>
  <si>
    <t>SUN VALLEY BEACH</t>
  </si>
  <si>
    <t>NH700723</t>
  </si>
  <si>
    <t>WALLIS SANDS BEACH AT WALLIS ROAD</t>
  </si>
  <si>
    <t>NH024533</t>
  </si>
  <si>
    <t>WALLIS SANDS STATE PARK</t>
  </si>
  <si>
    <t>Beach length (FT)</t>
  </si>
  <si>
    <t>Feet</t>
  </si>
  <si>
    <t>MONTHS</t>
  </si>
  <si>
    <t>Monitored beach length (FT)</t>
  </si>
  <si>
    <t>SEWAGE</t>
  </si>
  <si>
    <t>SEPTIC</t>
  </si>
  <si>
    <t>SEWAGE:</t>
  </si>
  <si>
    <t>SEPTIC:</t>
  </si>
  <si>
    <t>Beach Length (FT)</t>
  </si>
  <si>
    <t>Total length of monitored beaches (FT)</t>
  </si>
  <si>
    <t>PREEMPT</t>
  </si>
  <si>
    <t>PREEMPT: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</si>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</sst>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8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53" t="s">
        <v>40</v>
      </c>
      <c r="D1" s="155"/>
      <c r="E1" s="155"/>
      <c r="F1" s="154"/>
      <c r="G1" s="154"/>
      <c r="H1" s="55"/>
      <c r="I1" s="69"/>
      <c r="J1" s="153" t="s">
        <v>43</v>
      </c>
      <c r="K1" s="153"/>
      <c r="L1" s="153"/>
      <c r="M1" s="55"/>
      <c r="N1" s="153" t="s">
        <v>47</v>
      </c>
      <c r="O1" s="154"/>
      <c r="P1" s="154"/>
      <c r="Q1" s="154"/>
      <c r="R1" s="154"/>
      <c r="S1" s="154"/>
      <c r="T1" s="55"/>
      <c r="U1" s="153" t="s">
        <v>46</v>
      </c>
      <c r="V1" s="154"/>
      <c r="W1" s="154"/>
    </row>
    <row r="2" spans="1:23" ht="88.5" customHeight="1">
      <c r="A2" s="4" t="s">
        <v>15</v>
      </c>
      <c r="B2" s="4"/>
      <c r="C2" s="3" t="s">
        <v>44</v>
      </c>
      <c r="D2" s="3" t="s">
        <v>49</v>
      </c>
      <c r="E2" s="3" t="s">
        <v>50</v>
      </c>
      <c r="F2" s="3" t="s">
        <v>210</v>
      </c>
      <c r="G2" s="3" t="s">
        <v>45</v>
      </c>
      <c r="H2" s="3" t="s">
        <v>59</v>
      </c>
      <c r="I2" s="3"/>
      <c r="J2" s="3" t="s">
        <v>0</v>
      </c>
      <c r="K2" s="3" t="s">
        <v>1</v>
      </c>
      <c r="L2" s="3" t="s">
        <v>2</v>
      </c>
      <c r="M2" s="3"/>
      <c r="N2" s="14" t="s">
        <v>48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18</v>
      </c>
    </row>
    <row r="3" spans="1:23">
      <c r="A3" s="128" t="s">
        <v>168</v>
      </c>
      <c r="B3" s="16"/>
      <c r="C3" s="145">
        <f>Monitoring!$B$18</f>
        <v>16</v>
      </c>
      <c r="D3" s="146">
        <f>Monitoring!$F$18</f>
        <v>16</v>
      </c>
      <c r="E3" s="147">
        <f>D3/C3</f>
        <v>1</v>
      </c>
      <c r="F3" s="148">
        <f>Monitoring!$J$18</f>
        <v>43907</v>
      </c>
      <c r="G3" s="149">
        <f>'Tier 1 Stats'!B12</f>
        <v>10</v>
      </c>
      <c r="H3" s="147">
        <f>'Tier 1 Stats'!F12</f>
        <v>1</v>
      </c>
      <c r="I3" s="149"/>
      <c r="J3" s="150">
        <f>'2010 Actions'!$B$8</f>
        <v>5</v>
      </c>
      <c r="K3" s="150">
        <f>D3-J3</f>
        <v>11</v>
      </c>
      <c r="L3" s="147">
        <f>J3/D3</f>
        <v>0.3125</v>
      </c>
      <c r="M3" s="149"/>
      <c r="N3" s="151">
        <f>'Action Durations'!D8</f>
        <v>6</v>
      </c>
      <c r="O3" s="150">
        <f>'Action Durations'!G8</f>
        <v>2</v>
      </c>
      <c r="P3" s="150">
        <f>'Action Durations'!H8</f>
        <v>1</v>
      </c>
      <c r="Q3" s="150">
        <f>'Action Durations'!I8</f>
        <v>3</v>
      </c>
      <c r="R3" s="150">
        <f>'Action Durations'!J8</f>
        <v>0</v>
      </c>
      <c r="S3" s="150">
        <f>'Action Durations'!K8</f>
        <v>0</v>
      </c>
      <c r="T3" s="149"/>
      <c r="U3" s="152">
        <f>'Beach Days'!E19</f>
        <v>1568</v>
      </c>
      <c r="V3" s="152">
        <f>'Beach Days'!H19</f>
        <v>16</v>
      </c>
      <c r="W3" s="147">
        <f>V3/U3</f>
        <v>1.020408163265306E-2</v>
      </c>
    </row>
    <row r="4" spans="1:23">
      <c r="C4" s="12">
        <f>SUM(C3:C3)</f>
        <v>16</v>
      </c>
      <c r="D4" s="12">
        <f>SUM(D3:D3)</f>
        <v>16</v>
      </c>
      <c r="E4" s="18">
        <f>D4/C4</f>
        <v>1</v>
      </c>
      <c r="F4" s="10">
        <f>SUM(F3:F3)</f>
        <v>43907</v>
      </c>
      <c r="G4" s="10">
        <f>SUM(G3:G3)</f>
        <v>10</v>
      </c>
      <c r="H4" s="18">
        <f>'Tier 1 Stats'!E19</f>
        <v>1</v>
      </c>
      <c r="I4" s="12"/>
      <c r="J4" s="12">
        <f>SUM(J3:J3)</f>
        <v>5</v>
      </c>
      <c r="K4" s="17">
        <f>D4-J4</f>
        <v>11</v>
      </c>
      <c r="L4" s="18">
        <f>J4/D4</f>
        <v>0.3125</v>
      </c>
      <c r="M4" s="12"/>
      <c r="N4" s="12">
        <f t="shared" ref="N4:S4" si="0">SUM(N3:N3)</f>
        <v>6</v>
      </c>
      <c r="O4" s="12">
        <f t="shared" si="0"/>
        <v>2</v>
      </c>
      <c r="P4" s="12">
        <f t="shared" si="0"/>
        <v>1</v>
      </c>
      <c r="Q4" s="12">
        <f t="shared" si="0"/>
        <v>3</v>
      </c>
      <c r="R4" s="12">
        <f t="shared" si="0"/>
        <v>0</v>
      </c>
      <c r="S4" s="12">
        <f t="shared" si="0"/>
        <v>0</v>
      </c>
      <c r="T4" s="12"/>
      <c r="U4" s="10">
        <f>SUM(U3:U3)</f>
        <v>1568</v>
      </c>
      <c r="V4" s="10">
        <f>SUM(V3:V3)</f>
        <v>16</v>
      </c>
      <c r="W4" s="48">
        <f>V4/U4</f>
        <v>1.020408163265306E-2</v>
      </c>
    </row>
    <row r="5" spans="1:23">
      <c r="C5" s="12"/>
      <c r="D5" s="12"/>
      <c r="E5" s="18"/>
      <c r="F5" s="10"/>
      <c r="G5" s="10"/>
      <c r="H5" s="77"/>
      <c r="I5" s="12"/>
      <c r="J5" s="12"/>
      <c r="K5" s="17"/>
      <c r="L5" s="18"/>
      <c r="M5" s="12"/>
      <c r="N5" s="12"/>
      <c r="O5" s="12"/>
      <c r="P5" s="12"/>
      <c r="Q5" s="12"/>
      <c r="R5" s="12"/>
      <c r="S5" s="12"/>
      <c r="T5" s="12"/>
      <c r="U5" s="10"/>
      <c r="V5" s="10"/>
      <c r="W5" s="48"/>
    </row>
    <row r="6" spans="1:23">
      <c r="V6" s="19"/>
    </row>
    <row r="7" spans="1:23">
      <c r="A7" s="75" t="s">
        <v>54</v>
      </c>
      <c r="V7" s="19"/>
    </row>
    <row r="8" spans="1:23">
      <c r="C8" s="83" t="s">
        <v>51</v>
      </c>
      <c r="D8" s="74" t="s">
        <v>63</v>
      </c>
    </row>
    <row r="9" spans="1:23">
      <c r="C9" s="83"/>
      <c r="D9" s="74" t="s">
        <v>64</v>
      </c>
    </row>
    <row r="10" spans="1:23">
      <c r="C10" s="83" t="s">
        <v>55</v>
      </c>
      <c r="D10" s="73" t="s">
        <v>62</v>
      </c>
    </row>
    <row r="11" spans="1:23">
      <c r="C11" s="83" t="s">
        <v>52</v>
      </c>
      <c r="D11" s="74" t="s">
        <v>65</v>
      </c>
    </row>
    <row r="12" spans="1:23">
      <c r="C12" s="83"/>
      <c r="D12" s="74" t="s">
        <v>66</v>
      </c>
    </row>
    <row r="13" spans="1:23">
      <c r="C13" s="83" t="s">
        <v>53</v>
      </c>
      <c r="D13" s="73" t="s">
        <v>67</v>
      </c>
    </row>
    <row r="14" spans="1:23">
      <c r="C14" s="83"/>
      <c r="D14" s="73" t="s">
        <v>68</v>
      </c>
    </row>
    <row r="15" spans="1:23">
      <c r="C15" s="83" t="s">
        <v>57</v>
      </c>
      <c r="D15" s="73" t="s">
        <v>69</v>
      </c>
    </row>
    <row r="16" spans="1:23">
      <c r="C16" s="84"/>
      <c r="D16" s="73" t="s">
        <v>70</v>
      </c>
    </row>
    <row r="17" spans="3:4">
      <c r="C17" s="83" t="s">
        <v>56</v>
      </c>
      <c r="D17" s="73" t="s">
        <v>60</v>
      </c>
    </row>
    <row r="18" spans="3:4">
      <c r="C18" s="83" t="s">
        <v>58</v>
      </c>
      <c r="D18" s="73" t="s">
        <v>61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New Hampshire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3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0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15</v>
      </c>
      <c r="B1" s="25" t="s">
        <v>16</v>
      </c>
      <c r="C1" s="25" t="s">
        <v>85</v>
      </c>
      <c r="D1" s="25" t="s">
        <v>86</v>
      </c>
      <c r="E1" s="3" t="s">
        <v>87</v>
      </c>
      <c r="F1" s="72" t="s">
        <v>201</v>
      </c>
      <c r="G1" s="25" t="s">
        <v>88</v>
      </c>
      <c r="H1" s="25" t="s">
        <v>89</v>
      </c>
      <c r="I1" s="25" t="s">
        <v>90</v>
      </c>
      <c r="J1" s="25" t="s">
        <v>91</v>
      </c>
    </row>
    <row r="2" spans="1:10" ht="12.75" customHeight="1">
      <c r="A2" s="127" t="s">
        <v>168</v>
      </c>
      <c r="B2" s="127" t="s">
        <v>169</v>
      </c>
      <c r="C2" s="127" t="s">
        <v>170</v>
      </c>
      <c r="D2" s="127" t="s">
        <v>33</v>
      </c>
      <c r="E2" s="127">
        <v>1</v>
      </c>
      <c r="F2" s="140">
        <v>1220</v>
      </c>
      <c r="G2" s="127">
        <v>42.969422000000002</v>
      </c>
      <c r="H2" s="127">
        <v>-70.770555999999999</v>
      </c>
      <c r="I2" s="127">
        <v>42.966472000000003</v>
      </c>
      <c r="J2" s="127">
        <v>-70.771935999999997</v>
      </c>
    </row>
    <row r="3" spans="1:10" ht="12.75" customHeight="1">
      <c r="A3" s="127" t="s">
        <v>168</v>
      </c>
      <c r="B3" s="127" t="s">
        <v>171</v>
      </c>
      <c r="C3" s="127" t="s">
        <v>172</v>
      </c>
      <c r="D3" s="127" t="s">
        <v>33</v>
      </c>
      <c r="E3" s="127">
        <v>2</v>
      </c>
      <c r="F3" s="140">
        <v>3750</v>
      </c>
      <c r="G3" s="127">
        <v>43.010930999999999</v>
      </c>
      <c r="H3" s="127">
        <v>-70.740471999999997</v>
      </c>
      <c r="I3" s="127">
        <v>43.001922</v>
      </c>
      <c r="J3" s="127">
        <v>-70.744467</v>
      </c>
    </row>
    <row r="4" spans="1:10" ht="12.75" customHeight="1">
      <c r="A4" s="127" t="s">
        <v>168</v>
      </c>
      <c r="B4" s="127" t="s">
        <v>173</v>
      </c>
      <c r="C4" s="127" t="s">
        <v>174</v>
      </c>
      <c r="D4" s="127" t="s">
        <v>33</v>
      </c>
      <c r="E4" s="127">
        <v>1</v>
      </c>
      <c r="F4" s="140">
        <v>7740</v>
      </c>
      <c r="G4" s="127">
        <v>42.917064000000003</v>
      </c>
      <c r="H4" s="127">
        <v>-70.804642000000001</v>
      </c>
      <c r="I4" s="127">
        <v>42.896943999999998</v>
      </c>
      <c r="J4" s="127">
        <v>-70.810614000000001</v>
      </c>
    </row>
    <row r="5" spans="1:10" ht="12.75" customHeight="1">
      <c r="A5" s="127" t="s">
        <v>168</v>
      </c>
      <c r="B5" s="127" t="s">
        <v>175</v>
      </c>
      <c r="C5" s="127" t="s">
        <v>176</v>
      </c>
      <c r="D5" s="127" t="s">
        <v>33</v>
      </c>
      <c r="E5" s="127">
        <v>2</v>
      </c>
      <c r="F5" s="140">
        <v>400</v>
      </c>
      <c r="G5" s="127">
        <v>42.899357999999999</v>
      </c>
      <c r="H5" s="127">
        <v>-70.816952999999998</v>
      </c>
      <c r="I5" s="127">
        <v>42.900294000000002</v>
      </c>
      <c r="J5" s="127">
        <v>-70.817350000000005</v>
      </c>
    </row>
    <row r="6" spans="1:10" ht="12.75" customHeight="1">
      <c r="A6" s="127" t="s">
        <v>168</v>
      </c>
      <c r="B6" s="127" t="s">
        <v>177</v>
      </c>
      <c r="C6" s="127" t="s">
        <v>178</v>
      </c>
      <c r="D6" s="127" t="s">
        <v>33</v>
      </c>
      <c r="E6" s="127">
        <v>1</v>
      </c>
      <c r="F6" s="140">
        <v>2075</v>
      </c>
      <c r="G6" s="127">
        <v>42.991765000000001</v>
      </c>
      <c r="H6" s="127">
        <v>-70.755634999999998</v>
      </c>
      <c r="I6" s="127">
        <v>42.986156000000001</v>
      </c>
      <c r="J6" s="127">
        <v>-70.761611000000002</v>
      </c>
    </row>
    <row r="7" spans="1:10" ht="12.75" customHeight="1">
      <c r="A7" s="127" t="s">
        <v>168</v>
      </c>
      <c r="B7" s="127" t="s">
        <v>179</v>
      </c>
      <c r="C7" s="127" t="s">
        <v>180</v>
      </c>
      <c r="D7" s="127" t="s">
        <v>33</v>
      </c>
      <c r="E7" s="127">
        <v>1</v>
      </c>
      <c r="F7" s="140">
        <v>1780</v>
      </c>
      <c r="G7" s="127">
        <v>42.986156000000001</v>
      </c>
      <c r="H7" s="127">
        <v>-70.761611000000002</v>
      </c>
      <c r="I7" s="127">
        <v>42.981566999999998</v>
      </c>
      <c r="J7" s="127">
        <v>-70.763925</v>
      </c>
    </row>
    <row r="8" spans="1:10" ht="12.75" customHeight="1">
      <c r="A8" s="127" t="s">
        <v>168</v>
      </c>
      <c r="B8" s="127" t="s">
        <v>181</v>
      </c>
      <c r="C8" s="127" t="s">
        <v>182</v>
      </c>
      <c r="D8" s="127" t="s">
        <v>33</v>
      </c>
      <c r="E8" s="127">
        <v>1</v>
      </c>
      <c r="F8" s="140">
        <v>840</v>
      </c>
      <c r="G8" s="127">
        <v>43.068221999999999</v>
      </c>
      <c r="H8" s="127">
        <v>-70.712755999999999</v>
      </c>
      <c r="I8" s="127">
        <v>43.066263999999997</v>
      </c>
      <c r="J8" s="127">
        <v>-70.713272000000003</v>
      </c>
    </row>
    <row r="9" spans="1:10" ht="12.75" customHeight="1">
      <c r="A9" s="127" t="s">
        <v>168</v>
      </c>
      <c r="B9" s="127" t="s">
        <v>183</v>
      </c>
      <c r="C9" s="127" t="s">
        <v>184</v>
      </c>
      <c r="D9" s="127" t="s">
        <v>33</v>
      </c>
      <c r="E9" s="127">
        <v>2</v>
      </c>
      <c r="F9" s="140">
        <v>7525</v>
      </c>
      <c r="G9" s="127">
        <v>42.941071999999998</v>
      </c>
      <c r="H9" s="127">
        <v>-70.792956000000004</v>
      </c>
      <c r="I9" s="127">
        <v>42.920707999999998</v>
      </c>
      <c r="J9" s="127">
        <v>-70.797622000000004</v>
      </c>
    </row>
    <row r="10" spans="1:10" ht="12.75" customHeight="1">
      <c r="A10" s="127" t="s">
        <v>168</v>
      </c>
      <c r="B10" s="127" t="s">
        <v>185</v>
      </c>
      <c r="C10" s="127" t="s">
        <v>186</v>
      </c>
      <c r="D10" s="127" t="s">
        <v>33</v>
      </c>
      <c r="E10" s="127">
        <v>2</v>
      </c>
      <c r="F10" s="140">
        <v>3050</v>
      </c>
      <c r="G10" s="127">
        <v>42.953871999999997</v>
      </c>
      <c r="H10" s="127">
        <v>-70.782150000000001</v>
      </c>
      <c r="I10" s="127">
        <v>42.946199999999997</v>
      </c>
      <c r="J10" s="127">
        <v>-70.786655999999994</v>
      </c>
    </row>
    <row r="11" spans="1:10" ht="12.75" customHeight="1">
      <c r="A11" s="127" t="s">
        <v>168</v>
      </c>
      <c r="B11" s="127" t="s">
        <v>187</v>
      </c>
      <c r="C11" s="127" t="s">
        <v>188</v>
      </c>
      <c r="D11" s="127" t="s">
        <v>33</v>
      </c>
      <c r="E11" s="127">
        <v>1</v>
      </c>
      <c r="F11" s="140">
        <v>1264</v>
      </c>
      <c r="G11" s="127">
        <v>42.981566999999998</v>
      </c>
      <c r="H11" s="127">
        <v>-70.763925</v>
      </c>
      <c r="I11" s="127">
        <v>42.978031000000001</v>
      </c>
      <c r="J11" s="127">
        <v>-70.764678000000004</v>
      </c>
    </row>
    <row r="12" spans="1:10" ht="12.75" customHeight="1">
      <c r="A12" s="127" t="s">
        <v>168</v>
      </c>
      <c r="B12" s="127" t="s">
        <v>189</v>
      </c>
      <c r="C12" s="127" t="s">
        <v>190</v>
      </c>
      <c r="D12" s="127" t="s">
        <v>33</v>
      </c>
      <c r="E12" s="127">
        <v>1</v>
      </c>
      <c r="F12" s="140">
        <v>1180</v>
      </c>
      <c r="G12" s="127">
        <v>42.890555999999997</v>
      </c>
      <c r="H12" s="127">
        <v>-70.818886000000006</v>
      </c>
      <c r="I12" s="127">
        <v>42.887703000000002</v>
      </c>
      <c r="J12" s="127">
        <v>-70.820464000000001</v>
      </c>
    </row>
    <row r="13" spans="1:10" ht="12.75" customHeight="1">
      <c r="A13" s="127" t="s">
        <v>168</v>
      </c>
      <c r="B13" s="127" t="s">
        <v>191</v>
      </c>
      <c r="C13" s="127" t="s">
        <v>192</v>
      </c>
      <c r="D13" s="127" t="s">
        <v>33</v>
      </c>
      <c r="E13" s="127">
        <v>1</v>
      </c>
      <c r="F13" s="140">
        <v>6162</v>
      </c>
      <c r="G13" s="127">
        <v>42.889290000000003</v>
      </c>
      <c r="H13" s="127">
        <v>-70.812409000000002</v>
      </c>
      <c r="I13" s="127">
        <v>42.872753000000003</v>
      </c>
      <c r="J13" s="127">
        <v>-70.815996999999996</v>
      </c>
    </row>
    <row r="14" spans="1:10" ht="12.75" customHeight="1">
      <c r="A14" s="127" t="s">
        <v>168</v>
      </c>
      <c r="B14" s="127" t="s">
        <v>193</v>
      </c>
      <c r="C14" s="127" t="s">
        <v>194</v>
      </c>
      <c r="D14" s="127" t="s">
        <v>33</v>
      </c>
      <c r="E14" s="127">
        <v>1</v>
      </c>
      <c r="F14" s="140">
        <v>1260</v>
      </c>
      <c r="G14" s="127">
        <v>42.956778</v>
      </c>
      <c r="H14" s="127">
        <v>-70.779371999999995</v>
      </c>
      <c r="I14" s="127">
        <v>42.953871999999997</v>
      </c>
      <c r="J14" s="127">
        <v>-70.782150000000001</v>
      </c>
    </row>
    <row r="15" spans="1:10" ht="12.75" customHeight="1">
      <c r="A15" s="127" t="s">
        <v>168</v>
      </c>
      <c r="B15" s="127" t="s">
        <v>195</v>
      </c>
      <c r="C15" s="127" t="s">
        <v>196</v>
      </c>
      <c r="D15" s="127" t="s">
        <v>33</v>
      </c>
      <c r="E15" s="127">
        <v>2</v>
      </c>
      <c r="F15" s="140">
        <v>1125</v>
      </c>
      <c r="G15" s="127">
        <v>42.892434000000002</v>
      </c>
      <c r="H15" s="127">
        <v>-70.811036999999999</v>
      </c>
      <c r="I15" s="127">
        <v>42.889290000000003</v>
      </c>
      <c r="J15" s="127">
        <v>-70.812409000000002</v>
      </c>
    </row>
    <row r="16" spans="1:10" ht="12.75" customHeight="1">
      <c r="A16" s="127" t="s">
        <v>168</v>
      </c>
      <c r="B16" s="127" t="s">
        <v>197</v>
      </c>
      <c r="C16" s="127" t="s">
        <v>198</v>
      </c>
      <c r="D16" s="127" t="s">
        <v>33</v>
      </c>
      <c r="E16" s="127">
        <v>1</v>
      </c>
      <c r="F16" s="140">
        <v>3875</v>
      </c>
      <c r="G16" s="127">
        <v>43.026972000000001</v>
      </c>
      <c r="H16" s="127">
        <v>-70.728999999999999</v>
      </c>
      <c r="I16" s="127">
        <v>43.016947999999999</v>
      </c>
      <c r="J16" s="127">
        <v>-70.732410999999999</v>
      </c>
    </row>
    <row r="17" spans="1:10" ht="12.75" customHeight="1">
      <c r="A17" s="128" t="s">
        <v>168</v>
      </c>
      <c r="B17" s="128" t="s">
        <v>199</v>
      </c>
      <c r="C17" s="128" t="s">
        <v>200</v>
      </c>
      <c r="D17" s="128" t="s">
        <v>33</v>
      </c>
      <c r="E17" s="128">
        <v>2</v>
      </c>
      <c r="F17" s="141">
        <v>661</v>
      </c>
      <c r="G17" s="128">
        <v>43.028131000000002</v>
      </c>
      <c r="H17" s="128">
        <v>-70.727069</v>
      </c>
      <c r="I17" s="128">
        <v>43.026972000000001</v>
      </c>
      <c r="J17" s="128">
        <v>-70.728999999999999</v>
      </c>
    </row>
    <row r="18" spans="1:10" ht="12.75" customHeight="1">
      <c r="A18" s="32"/>
      <c r="B18" s="33">
        <f>COUNTA(B2:B17)</f>
        <v>16</v>
      </c>
      <c r="C18" s="32"/>
      <c r="D18" s="32"/>
      <c r="E18" s="71"/>
      <c r="F18" s="49">
        <f>SUM(F2:F17)</f>
        <v>43907</v>
      </c>
      <c r="G18" s="32"/>
      <c r="H18" s="32"/>
      <c r="I18" s="32"/>
      <c r="J18" s="32"/>
    </row>
    <row r="19" spans="1:10" ht="12.75" customHeight="1">
      <c r="A19" s="32"/>
      <c r="B19" s="33"/>
      <c r="C19" s="32"/>
      <c r="D19" s="32"/>
      <c r="E19" s="71"/>
      <c r="F19" s="126"/>
      <c r="G19" s="32"/>
      <c r="H19" s="32"/>
      <c r="I19" s="32"/>
      <c r="J19" s="32"/>
    </row>
    <row r="20" spans="1:10" ht="12.75" customHeight="1">
      <c r="A20" s="32"/>
      <c r="B20" s="33"/>
      <c r="C20" s="32"/>
      <c r="D20" s="32"/>
      <c r="E20" s="71"/>
      <c r="F20" s="49"/>
      <c r="G20" s="32"/>
      <c r="H20" s="32"/>
      <c r="I20" s="32"/>
      <c r="J20" s="32"/>
    </row>
    <row r="21" spans="1:10" ht="12.75" customHeight="1">
      <c r="A21" s="32"/>
      <c r="C21" s="98" t="s">
        <v>114</v>
      </c>
      <c r="D21" s="99"/>
      <c r="E21" s="100"/>
      <c r="G21" s="32"/>
      <c r="H21" s="32"/>
      <c r="I21" s="32"/>
      <c r="J21" s="32"/>
    </row>
    <row r="22" spans="1:10" s="2" customFormat="1" ht="12.75" customHeight="1">
      <c r="C22" s="94" t="s">
        <v>112</v>
      </c>
      <c r="D22" s="95">
        <f>SUM(B18)</f>
        <v>16</v>
      </c>
      <c r="E22" s="100"/>
      <c r="G22" s="50"/>
      <c r="H22" s="50"/>
      <c r="I22" s="50"/>
      <c r="J22" s="50"/>
    </row>
    <row r="23" spans="1:10" ht="12.75" customHeight="1">
      <c r="A23" s="46"/>
      <c r="B23" s="46"/>
      <c r="C23" s="94" t="s">
        <v>113</v>
      </c>
      <c r="D23" s="96">
        <f>SUM(F18)</f>
        <v>43907</v>
      </c>
      <c r="E23" s="97" t="s">
        <v>202</v>
      </c>
      <c r="F23" s="85"/>
      <c r="G23" s="45"/>
      <c r="H23" s="45"/>
      <c r="I23" s="45"/>
      <c r="J23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Hampshire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15</v>
      </c>
      <c r="B1" s="25" t="s">
        <v>16</v>
      </c>
      <c r="C1" s="25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3" t="s">
        <v>83</v>
      </c>
      <c r="I1" s="3" t="s">
        <v>84</v>
      </c>
      <c r="J1" s="72" t="s">
        <v>204</v>
      </c>
    </row>
    <row r="2" spans="1:10" ht="12.75" customHeight="1">
      <c r="A2" s="127" t="s">
        <v>168</v>
      </c>
      <c r="B2" s="127" t="s">
        <v>169</v>
      </c>
      <c r="C2" s="127" t="s">
        <v>170</v>
      </c>
      <c r="D2" s="127">
        <v>3</v>
      </c>
      <c r="E2" s="127" t="s">
        <v>203</v>
      </c>
      <c r="F2" s="127">
        <v>8</v>
      </c>
      <c r="G2" s="127" t="s">
        <v>34</v>
      </c>
      <c r="H2" s="127">
        <v>0</v>
      </c>
      <c r="I2" s="127" t="s">
        <v>34</v>
      </c>
      <c r="J2" s="140">
        <v>1220</v>
      </c>
    </row>
    <row r="3" spans="1:10" ht="12.75" customHeight="1">
      <c r="A3" s="127" t="s">
        <v>168</v>
      </c>
      <c r="B3" s="127" t="s">
        <v>171</v>
      </c>
      <c r="C3" s="127" t="s">
        <v>172</v>
      </c>
      <c r="D3" s="127">
        <v>3</v>
      </c>
      <c r="E3" s="127" t="s">
        <v>203</v>
      </c>
      <c r="F3" s="127">
        <v>4</v>
      </c>
      <c r="G3" s="127" t="s">
        <v>34</v>
      </c>
      <c r="H3" s="127">
        <v>0</v>
      </c>
      <c r="I3" s="127" t="s">
        <v>34</v>
      </c>
      <c r="J3" s="140">
        <v>3750</v>
      </c>
    </row>
    <row r="4" spans="1:10" ht="12.75" customHeight="1">
      <c r="A4" s="127" t="s">
        <v>168</v>
      </c>
      <c r="B4" s="127" t="s">
        <v>173</v>
      </c>
      <c r="C4" s="127" t="s">
        <v>174</v>
      </c>
      <c r="D4" s="127">
        <v>3</v>
      </c>
      <c r="E4" s="127" t="s">
        <v>203</v>
      </c>
      <c r="F4" s="127">
        <v>8</v>
      </c>
      <c r="G4" s="127" t="s">
        <v>34</v>
      </c>
      <c r="H4" s="127">
        <v>0</v>
      </c>
      <c r="I4" s="127" t="s">
        <v>34</v>
      </c>
      <c r="J4" s="140">
        <v>7740</v>
      </c>
    </row>
    <row r="5" spans="1:10" ht="12.75" customHeight="1">
      <c r="A5" s="127" t="s">
        <v>168</v>
      </c>
      <c r="B5" s="127" t="s">
        <v>175</v>
      </c>
      <c r="C5" s="127" t="s">
        <v>176</v>
      </c>
      <c r="D5" s="127">
        <v>3</v>
      </c>
      <c r="E5" s="127" t="s">
        <v>203</v>
      </c>
      <c r="F5" s="127">
        <v>4</v>
      </c>
      <c r="G5" s="127" t="s">
        <v>34</v>
      </c>
      <c r="H5" s="127">
        <v>0</v>
      </c>
      <c r="I5" s="127" t="s">
        <v>34</v>
      </c>
      <c r="J5" s="140">
        <v>400</v>
      </c>
    </row>
    <row r="6" spans="1:10" ht="12.75" customHeight="1">
      <c r="A6" s="127" t="s">
        <v>168</v>
      </c>
      <c r="B6" s="127" t="s">
        <v>177</v>
      </c>
      <c r="C6" s="127" t="s">
        <v>178</v>
      </c>
      <c r="D6" s="127">
        <v>3</v>
      </c>
      <c r="E6" s="127" t="s">
        <v>203</v>
      </c>
      <c r="F6" s="127">
        <v>8</v>
      </c>
      <c r="G6" s="127" t="s">
        <v>34</v>
      </c>
      <c r="H6" s="127">
        <v>0</v>
      </c>
      <c r="I6" s="127" t="s">
        <v>34</v>
      </c>
      <c r="J6" s="140">
        <v>2075</v>
      </c>
    </row>
    <row r="7" spans="1:10" ht="12.75" customHeight="1">
      <c r="A7" s="127" t="s">
        <v>168</v>
      </c>
      <c r="B7" s="127" t="s">
        <v>179</v>
      </c>
      <c r="C7" s="127" t="s">
        <v>180</v>
      </c>
      <c r="D7" s="127">
        <v>3</v>
      </c>
      <c r="E7" s="127" t="s">
        <v>203</v>
      </c>
      <c r="F7" s="127">
        <v>8</v>
      </c>
      <c r="G7" s="127" t="s">
        <v>34</v>
      </c>
      <c r="H7" s="127">
        <v>4</v>
      </c>
      <c r="I7" s="127" t="s">
        <v>34</v>
      </c>
      <c r="J7" s="140">
        <v>1780</v>
      </c>
    </row>
    <row r="8" spans="1:10" ht="12.75" customHeight="1">
      <c r="A8" s="127" t="s">
        <v>168</v>
      </c>
      <c r="B8" s="127" t="s">
        <v>181</v>
      </c>
      <c r="C8" s="127" t="s">
        <v>182</v>
      </c>
      <c r="D8" s="127">
        <v>3</v>
      </c>
      <c r="E8" s="127" t="s">
        <v>203</v>
      </c>
      <c r="F8" s="127">
        <v>8</v>
      </c>
      <c r="G8" s="127" t="s">
        <v>34</v>
      </c>
      <c r="H8" s="127">
        <v>0</v>
      </c>
      <c r="I8" s="127" t="s">
        <v>34</v>
      </c>
      <c r="J8" s="140">
        <v>840</v>
      </c>
    </row>
    <row r="9" spans="1:10" ht="12.75" customHeight="1">
      <c r="A9" s="127" t="s">
        <v>168</v>
      </c>
      <c r="B9" s="127" t="s">
        <v>183</v>
      </c>
      <c r="C9" s="127" t="s">
        <v>184</v>
      </c>
      <c r="D9" s="127">
        <v>3</v>
      </c>
      <c r="E9" s="127" t="s">
        <v>203</v>
      </c>
      <c r="F9" s="127">
        <v>4</v>
      </c>
      <c r="G9" s="127" t="s">
        <v>34</v>
      </c>
      <c r="H9" s="127">
        <v>4</v>
      </c>
      <c r="I9" s="127" t="s">
        <v>34</v>
      </c>
      <c r="J9" s="140">
        <v>7525</v>
      </c>
    </row>
    <row r="10" spans="1:10" ht="12.75" customHeight="1">
      <c r="A10" s="127" t="s">
        <v>168</v>
      </c>
      <c r="B10" s="127" t="s">
        <v>185</v>
      </c>
      <c r="C10" s="127" t="s">
        <v>186</v>
      </c>
      <c r="D10" s="127">
        <v>3</v>
      </c>
      <c r="E10" s="127" t="s">
        <v>203</v>
      </c>
      <c r="F10" s="127">
        <v>4</v>
      </c>
      <c r="G10" s="127" t="s">
        <v>34</v>
      </c>
      <c r="H10" s="127">
        <v>0</v>
      </c>
      <c r="I10" s="127" t="s">
        <v>34</v>
      </c>
      <c r="J10" s="140">
        <v>3050</v>
      </c>
    </row>
    <row r="11" spans="1:10" ht="12.75" customHeight="1">
      <c r="A11" s="127" t="s">
        <v>168</v>
      </c>
      <c r="B11" s="127" t="s">
        <v>187</v>
      </c>
      <c r="C11" s="127" t="s">
        <v>188</v>
      </c>
      <c r="D11" s="127">
        <v>3</v>
      </c>
      <c r="E11" s="127" t="s">
        <v>203</v>
      </c>
      <c r="F11" s="127">
        <v>8</v>
      </c>
      <c r="G11" s="127" t="s">
        <v>34</v>
      </c>
      <c r="H11" s="127">
        <v>0</v>
      </c>
      <c r="I11" s="127" t="s">
        <v>34</v>
      </c>
      <c r="J11" s="140">
        <v>1264</v>
      </c>
    </row>
    <row r="12" spans="1:10" ht="12.75" customHeight="1">
      <c r="A12" s="127" t="s">
        <v>168</v>
      </c>
      <c r="B12" s="127" t="s">
        <v>189</v>
      </c>
      <c r="C12" s="127" t="s">
        <v>190</v>
      </c>
      <c r="D12" s="127">
        <v>3</v>
      </c>
      <c r="E12" s="127" t="s">
        <v>203</v>
      </c>
      <c r="F12" s="127">
        <v>8</v>
      </c>
      <c r="G12" s="127" t="s">
        <v>34</v>
      </c>
      <c r="H12" s="127">
        <v>0</v>
      </c>
      <c r="I12" s="127" t="s">
        <v>34</v>
      </c>
      <c r="J12" s="140">
        <v>1180</v>
      </c>
    </row>
    <row r="13" spans="1:10" ht="12.75" customHeight="1">
      <c r="A13" s="127" t="s">
        <v>168</v>
      </c>
      <c r="B13" s="127" t="s">
        <v>191</v>
      </c>
      <c r="C13" s="127" t="s">
        <v>192</v>
      </c>
      <c r="D13" s="127">
        <v>3</v>
      </c>
      <c r="E13" s="127" t="s">
        <v>203</v>
      </c>
      <c r="F13" s="127">
        <v>8</v>
      </c>
      <c r="G13" s="127" t="s">
        <v>34</v>
      </c>
      <c r="H13" s="127">
        <v>0</v>
      </c>
      <c r="I13" s="127" t="s">
        <v>34</v>
      </c>
      <c r="J13" s="140">
        <v>6162</v>
      </c>
    </row>
    <row r="14" spans="1:10" ht="12.75" customHeight="1">
      <c r="A14" s="127" t="s">
        <v>168</v>
      </c>
      <c r="B14" s="127" t="s">
        <v>193</v>
      </c>
      <c r="C14" s="127" t="s">
        <v>194</v>
      </c>
      <c r="D14" s="127">
        <v>3</v>
      </c>
      <c r="E14" s="127" t="s">
        <v>203</v>
      </c>
      <c r="F14" s="127">
        <v>8</v>
      </c>
      <c r="G14" s="127" t="s">
        <v>34</v>
      </c>
      <c r="H14" s="127">
        <v>0</v>
      </c>
      <c r="I14" s="127" t="s">
        <v>34</v>
      </c>
      <c r="J14" s="140">
        <v>1260</v>
      </c>
    </row>
    <row r="15" spans="1:10" ht="12.75" customHeight="1">
      <c r="A15" s="127" t="s">
        <v>168</v>
      </c>
      <c r="B15" s="127" t="s">
        <v>195</v>
      </c>
      <c r="C15" s="127" t="s">
        <v>196</v>
      </c>
      <c r="D15" s="127">
        <v>3</v>
      </c>
      <c r="E15" s="127" t="s">
        <v>203</v>
      </c>
      <c r="F15" s="127">
        <v>4</v>
      </c>
      <c r="G15" s="127" t="s">
        <v>34</v>
      </c>
      <c r="H15" s="127">
        <v>0</v>
      </c>
      <c r="I15" s="127" t="s">
        <v>34</v>
      </c>
      <c r="J15" s="140">
        <v>1125</v>
      </c>
    </row>
    <row r="16" spans="1:10" ht="12.75" customHeight="1">
      <c r="A16" s="127" t="s">
        <v>168</v>
      </c>
      <c r="B16" s="127" t="s">
        <v>197</v>
      </c>
      <c r="C16" s="127" t="s">
        <v>198</v>
      </c>
      <c r="D16" s="127">
        <v>3</v>
      </c>
      <c r="E16" s="127" t="s">
        <v>203</v>
      </c>
      <c r="F16" s="127">
        <v>8</v>
      </c>
      <c r="G16" s="127" t="s">
        <v>34</v>
      </c>
      <c r="H16" s="127">
        <v>0</v>
      </c>
      <c r="I16" s="127" t="s">
        <v>34</v>
      </c>
      <c r="J16" s="140">
        <v>3875</v>
      </c>
    </row>
    <row r="17" spans="1:10" ht="12.75" customHeight="1">
      <c r="A17" s="128" t="s">
        <v>168</v>
      </c>
      <c r="B17" s="128" t="s">
        <v>199</v>
      </c>
      <c r="C17" s="128" t="s">
        <v>200</v>
      </c>
      <c r="D17" s="128">
        <v>3</v>
      </c>
      <c r="E17" s="128" t="s">
        <v>203</v>
      </c>
      <c r="F17" s="128">
        <v>4</v>
      </c>
      <c r="G17" s="128" t="s">
        <v>34</v>
      </c>
      <c r="H17" s="128">
        <v>0</v>
      </c>
      <c r="I17" s="128" t="s">
        <v>34</v>
      </c>
      <c r="J17" s="141">
        <v>661</v>
      </c>
    </row>
    <row r="18" spans="1:10" ht="12.75" customHeight="1">
      <c r="A18" s="31"/>
      <c r="B18" s="57">
        <f>COUNTA(B2:B17)</f>
        <v>16</v>
      </c>
      <c r="C18" s="20"/>
      <c r="D18" s="20"/>
      <c r="E18" s="20"/>
      <c r="F18" s="20">
        <f>COUNTIF(F2:F17, "&gt;0")</f>
        <v>16</v>
      </c>
      <c r="G18" s="20"/>
      <c r="H18" s="29"/>
      <c r="I18" s="31"/>
      <c r="J18" s="49">
        <f>SUM(J2:J17)</f>
        <v>43907</v>
      </c>
    </row>
    <row r="19" spans="1:10">
      <c r="A19" s="30"/>
      <c r="B19" s="20"/>
      <c r="C19" s="20"/>
      <c r="D19" s="31"/>
      <c r="E19" s="31"/>
      <c r="F19" s="20"/>
      <c r="G19" s="31"/>
      <c r="H19" s="29"/>
      <c r="I19" s="30"/>
      <c r="J19" s="126"/>
    </row>
    <row r="20" spans="1:10">
      <c r="A20" s="30"/>
      <c r="B20" s="29"/>
      <c r="C20" s="29"/>
      <c r="D20" s="30"/>
      <c r="E20" s="30"/>
      <c r="F20" s="29"/>
      <c r="G20" s="30"/>
      <c r="H20" s="29"/>
      <c r="I20" s="30"/>
      <c r="J20" s="49"/>
    </row>
    <row r="21" spans="1:10">
      <c r="A21" s="64"/>
      <c r="B21" s="64"/>
      <c r="C21" s="92" t="s">
        <v>117</v>
      </c>
      <c r="D21" s="93"/>
      <c r="E21" s="93"/>
      <c r="F21" s="64"/>
      <c r="G21" s="64"/>
      <c r="H21" s="64"/>
      <c r="I21" s="64"/>
    </row>
    <row r="22" spans="1:10">
      <c r="A22" s="64"/>
      <c r="B22" s="64"/>
      <c r="C22" s="94" t="s">
        <v>112</v>
      </c>
      <c r="D22" s="95">
        <f>SUM(B18)</f>
        <v>16</v>
      </c>
      <c r="E22" s="93"/>
      <c r="F22" s="64"/>
      <c r="G22" s="64"/>
      <c r="H22" s="64"/>
      <c r="I22" s="64"/>
      <c r="J22" s="2"/>
    </row>
    <row r="23" spans="1:10">
      <c r="C23" s="94" t="s">
        <v>115</v>
      </c>
      <c r="D23" s="95">
        <f>SUM(F18)</f>
        <v>16</v>
      </c>
      <c r="E23" s="93"/>
      <c r="J23" s="85"/>
    </row>
    <row r="24" spans="1:10">
      <c r="C24" s="106" t="s">
        <v>161</v>
      </c>
      <c r="D24" s="125">
        <f>D23/D22</f>
        <v>1</v>
      </c>
      <c r="E24" s="93"/>
    </row>
    <row r="25" spans="1:10">
      <c r="C25" s="94" t="s">
        <v>116</v>
      </c>
      <c r="D25" s="96">
        <f>SUM(J18)</f>
        <v>43907</v>
      </c>
      <c r="E25" s="97" t="s">
        <v>202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New Hampshire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1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5" width="8.140625" customWidth="1"/>
    <col min="6" max="7" width="7.7109375" customWidth="1"/>
    <col min="8" max="8" width="8.85546875" customWidth="1"/>
    <col min="9" max="18" width="7.7109375" customWidth="1"/>
  </cols>
  <sheetData>
    <row r="1" spans="1:33">
      <c r="A1" s="56"/>
      <c r="B1" s="156" t="s">
        <v>41</v>
      </c>
      <c r="C1" s="156"/>
      <c r="D1" s="56"/>
      <c r="E1" s="56"/>
      <c r="F1" s="157" t="s">
        <v>167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33" s="24" customFormat="1" ht="39" customHeight="1">
      <c r="A2" s="25" t="s">
        <v>15</v>
      </c>
      <c r="B2" s="25" t="s">
        <v>16</v>
      </c>
      <c r="C2" s="25" t="s">
        <v>78</v>
      </c>
      <c r="D2" s="25" t="s">
        <v>92</v>
      </c>
      <c r="E2" s="25" t="s">
        <v>93</v>
      </c>
      <c r="F2" s="25" t="s">
        <v>94</v>
      </c>
      <c r="G2" s="25" t="s">
        <v>95</v>
      </c>
      <c r="H2" s="3" t="s">
        <v>96</v>
      </c>
      <c r="I2" s="25" t="s">
        <v>97</v>
      </c>
      <c r="J2" s="25" t="s">
        <v>24</v>
      </c>
      <c r="K2" s="25" t="s">
        <v>22</v>
      </c>
      <c r="L2" s="25" t="s">
        <v>23</v>
      </c>
      <c r="M2" s="25" t="s">
        <v>25</v>
      </c>
      <c r="N2" s="25" t="s">
        <v>98</v>
      </c>
      <c r="O2" s="25" t="s">
        <v>99</v>
      </c>
      <c r="P2" s="25" t="s">
        <v>100</v>
      </c>
      <c r="Q2" s="25" t="s">
        <v>101</v>
      </c>
      <c r="R2" s="25" t="s">
        <v>102</v>
      </c>
    </row>
    <row r="3" spans="1:33">
      <c r="A3" s="127" t="s">
        <v>168</v>
      </c>
      <c r="B3" s="127" t="s">
        <v>169</v>
      </c>
      <c r="C3" s="127" t="s">
        <v>170</v>
      </c>
      <c r="D3" s="127" t="s">
        <v>32</v>
      </c>
      <c r="E3" s="127" t="s">
        <v>32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 t="s">
        <v>32</v>
      </c>
      <c r="R3" s="127"/>
      <c r="S3" s="30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>
      <c r="A4" s="127" t="s">
        <v>168</v>
      </c>
      <c r="B4" s="127" t="s">
        <v>171</v>
      </c>
      <c r="C4" s="127" t="s">
        <v>172</v>
      </c>
      <c r="D4" s="127" t="s">
        <v>32</v>
      </c>
      <c r="E4" s="127" t="s">
        <v>39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30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>
      <c r="A5" s="127" t="s">
        <v>168</v>
      </c>
      <c r="B5" s="127" t="s">
        <v>173</v>
      </c>
      <c r="C5" s="127" t="s">
        <v>174</v>
      </c>
      <c r="D5" s="127" t="s">
        <v>32</v>
      </c>
      <c r="E5" s="127" t="s">
        <v>32</v>
      </c>
      <c r="F5" s="127"/>
      <c r="G5" s="127" t="s">
        <v>32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30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>
      <c r="A6" s="127" t="s">
        <v>168</v>
      </c>
      <c r="B6" s="127" t="s">
        <v>175</v>
      </c>
      <c r="C6" s="127" t="s">
        <v>176</v>
      </c>
      <c r="D6" s="127" t="s">
        <v>32</v>
      </c>
      <c r="E6" s="127" t="s">
        <v>32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 t="s">
        <v>32</v>
      </c>
      <c r="S6" s="30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>
      <c r="A7" s="127" t="s">
        <v>168</v>
      </c>
      <c r="B7" s="127" t="s">
        <v>177</v>
      </c>
      <c r="C7" s="127" t="s">
        <v>178</v>
      </c>
      <c r="D7" s="127" t="s">
        <v>32</v>
      </c>
      <c r="E7" s="127" t="s">
        <v>39</v>
      </c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30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>
      <c r="A8" s="127" t="s">
        <v>168</v>
      </c>
      <c r="B8" s="127" t="s">
        <v>179</v>
      </c>
      <c r="C8" s="127" t="s">
        <v>180</v>
      </c>
      <c r="D8" s="127" t="s">
        <v>32</v>
      </c>
      <c r="E8" s="127" t="s">
        <v>39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30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>
      <c r="A9" s="127" t="s">
        <v>168</v>
      </c>
      <c r="B9" s="127" t="s">
        <v>181</v>
      </c>
      <c r="C9" s="127" t="s">
        <v>182</v>
      </c>
      <c r="D9" s="127" t="s">
        <v>32</v>
      </c>
      <c r="E9" s="127" t="s">
        <v>32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 t="s">
        <v>32</v>
      </c>
      <c r="R9" s="127" t="s">
        <v>32</v>
      </c>
      <c r="S9" s="30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>
      <c r="A10" s="127" t="s">
        <v>168</v>
      </c>
      <c r="B10" s="127" t="s">
        <v>183</v>
      </c>
      <c r="C10" s="127" t="s">
        <v>184</v>
      </c>
      <c r="D10" s="127" t="s">
        <v>32</v>
      </c>
      <c r="E10" s="127" t="s">
        <v>39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30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>
      <c r="A11" s="127" t="s">
        <v>168</v>
      </c>
      <c r="B11" s="127" t="s">
        <v>185</v>
      </c>
      <c r="C11" s="127" t="s">
        <v>186</v>
      </c>
      <c r="D11" s="127" t="s">
        <v>32</v>
      </c>
      <c r="E11" s="127" t="s">
        <v>39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30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>
      <c r="A12" s="127" t="s">
        <v>168</v>
      </c>
      <c r="B12" s="127" t="s">
        <v>187</v>
      </c>
      <c r="C12" s="127" t="s">
        <v>188</v>
      </c>
      <c r="D12" s="127" t="s">
        <v>32</v>
      </c>
      <c r="E12" s="127" t="s">
        <v>32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 t="s">
        <v>32</v>
      </c>
      <c r="R12" s="127"/>
      <c r="S12" s="30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>
      <c r="A13" s="127" t="s">
        <v>168</v>
      </c>
      <c r="B13" s="127" t="s">
        <v>189</v>
      </c>
      <c r="C13" s="127" t="s">
        <v>190</v>
      </c>
      <c r="D13" s="127" t="s">
        <v>32</v>
      </c>
      <c r="E13" s="127" t="s">
        <v>39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30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>
      <c r="A14" s="127" t="s">
        <v>168</v>
      </c>
      <c r="B14" s="127" t="s">
        <v>191</v>
      </c>
      <c r="C14" s="127" t="s">
        <v>192</v>
      </c>
      <c r="D14" s="127" t="s">
        <v>32</v>
      </c>
      <c r="E14" s="127" t="s">
        <v>39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30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>
      <c r="A15" s="127" t="s">
        <v>168</v>
      </c>
      <c r="B15" s="127" t="s">
        <v>193</v>
      </c>
      <c r="C15" s="127" t="s">
        <v>194</v>
      </c>
      <c r="D15" s="127" t="s">
        <v>32</v>
      </c>
      <c r="E15" s="127" t="s">
        <v>32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 t="s">
        <v>32</v>
      </c>
      <c r="R15" s="127" t="s">
        <v>32</v>
      </c>
      <c r="S15" s="30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>
      <c r="A16" s="127" t="s">
        <v>168</v>
      </c>
      <c r="B16" s="127" t="s">
        <v>195</v>
      </c>
      <c r="C16" s="127" t="s">
        <v>196</v>
      </c>
      <c r="D16" s="127" t="s">
        <v>32</v>
      </c>
      <c r="E16" s="127" t="s">
        <v>39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30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18">
      <c r="A17" s="127" t="s">
        <v>168</v>
      </c>
      <c r="B17" s="127" t="s">
        <v>197</v>
      </c>
      <c r="C17" s="127" t="s">
        <v>198</v>
      </c>
      <c r="D17" s="127" t="s">
        <v>32</v>
      </c>
      <c r="E17" s="127" t="s">
        <v>32</v>
      </c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 t="s">
        <v>32</v>
      </c>
      <c r="R17" s="127" t="s">
        <v>32</v>
      </c>
      <c r="S17" s="30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>
      <c r="A18" s="128" t="s">
        <v>168</v>
      </c>
      <c r="B18" s="128" t="s">
        <v>199</v>
      </c>
      <c r="C18" s="128" t="s">
        <v>200</v>
      </c>
      <c r="D18" s="128" t="s">
        <v>32</v>
      </c>
      <c r="E18" s="128" t="s">
        <v>32</v>
      </c>
      <c r="F18" s="128"/>
      <c r="G18" s="128"/>
      <c r="H18" s="128"/>
      <c r="I18" s="128"/>
      <c r="J18" s="128"/>
      <c r="K18" s="128"/>
      <c r="L18" s="128"/>
      <c r="M18" s="128" t="s">
        <v>32</v>
      </c>
      <c r="N18" s="128"/>
      <c r="O18" s="128"/>
      <c r="P18" s="128"/>
      <c r="Q18" s="128"/>
      <c r="R18" s="128"/>
      <c r="S18" s="30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>
      <c r="A19" s="32"/>
      <c r="B19" s="33">
        <f>COUNTA(B3:B18)</f>
        <v>16</v>
      </c>
      <c r="C19" s="56"/>
      <c r="D19" s="33">
        <f t="shared" ref="D19:R19" si="0">COUNTIF(D3:D18,"Yes")</f>
        <v>16</v>
      </c>
      <c r="E19" s="33">
        <f t="shared" si="0"/>
        <v>8</v>
      </c>
      <c r="F19" s="33">
        <f t="shared" si="0"/>
        <v>0</v>
      </c>
      <c r="G19" s="33">
        <f t="shared" si="0"/>
        <v>1</v>
      </c>
      <c r="H19" s="33">
        <f t="shared" si="0"/>
        <v>0</v>
      </c>
      <c r="I19" s="33">
        <f t="shared" si="0"/>
        <v>0</v>
      </c>
      <c r="J19" s="33">
        <f t="shared" si="0"/>
        <v>0</v>
      </c>
      <c r="K19" s="33">
        <f t="shared" si="0"/>
        <v>0</v>
      </c>
      <c r="L19" s="33">
        <f t="shared" si="0"/>
        <v>0</v>
      </c>
      <c r="M19" s="33">
        <f t="shared" si="0"/>
        <v>1</v>
      </c>
      <c r="N19" s="33">
        <f t="shared" si="0"/>
        <v>0</v>
      </c>
      <c r="O19" s="33">
        <f t="shared" si="0"/>
        <v>0</v>
      </c>
      <c r="P19" s="33">
        <f t="shared" si="0"/>
        <v>0</v>
      </c>
      <c r="Q19" s="33">
        <f t="shared" si="0"/>
        <v>5</v>
      </c>
      <c r="R19" s="33">
        <f t="shared" si="0"/>
        <v>4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>
      <c r="A20" s="46"/>
      <c r="B20" s="46"/>
      <c r="C20" s="8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33">
      <c r="A21" s="47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33">
      <c r="A22" s="47"/>
      <c r="C22" s="101" t="s">
        <v>75</v>
      </c>
      <c r="D22" s="102"/>
      <c r="E22" s="102"/>
      <c r="F22" s="102"/>
      <c r="G22" s="102"/>
      <c r="H22" s="102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33">
      <c r="A23" s="47"/>
      <c r="B23" s="91"/>
      <c r="C23" s="103"/>
      <c r="D23" s="104"/>
      <c r="E23" s="105"/>
      <c r="F23" s="106" t="s">
        <v>115</v>
      </c>
      <c r="G23" s="97">
        <f>SUM(B19)</f>
        <v>16</v>
      </c>
      <c r="H23" s="102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33">
      <c r="B24" s="90"/>
      <c r="C24" s="103"/>
      <c r="D24" s="104"/>
      <c r="E24" s="104"/>
      <c r="F24" s="107" t="s">
        <v>118</v>
      </c>
      <c r="G24" s="97">
        <f>SUM(D19)</f>
        <v>16</v>
      </c>
      <c r="H24" s="103"/>
    </row>
    <row r="25" spans="1:33">
      <c r="B25" s="90"/>
      <c r="C25" s="103"/>
      <c r="D25" s="104"/>
      <c r="E25" s="104"/>
      <c r="F25" s="107" t="s">
        <v>119</v>
      </c>
      <c r="G25" s="97">
        <f>SUM(E19)</f>
        <v>8</v>
      </c>
      <c r="H25" s="103"/>
    </row>
    <row r="26" spans="1:33">
      <c r="B26" s="90"/>
      <c r="C26" s="103"/>
      <c r="D26" s="103"/>
      <c r="E26" s="103"/>
      <c r="F26" s="103"/>
      <c r="G26" s="103"/>
      <c r="H26" s="103"/>
    </row>
    <row r="27" spans="1:33">
      <c r="B27" s="90"/>
      <c r="C27" s="101" t="s">
        <v>120</v>
      </c>
      <c r="D27" s="103"/>
      <c r="E27" s="103"/>
      <c r="F27" s="103"/>
      <c r="G27" s="108" t="s">
        <v>110</v>
      </c>
      <c r="H27" s="108" t="s">
        <v>121</v>
      </c>
    </row>
    <row r="28" spans="1:33">
      <c r="B28" s="90"/>
      <c r="C28" s="103"/>
      <c r="D28" s="103"/>
      <c r="E28" s="103"/>
      <c r="F28" s="109" t="s">
        <v>126</v>
      </c>
      <c r="G28" s="97">
        <f>SUM(F19)</f>
        <v>0</v>
      </c>
      <c r="H28" s="111">
        <f>G28/(G41)</f>
        <v>0</v>
      </c>
    </row>
    <row r="29" spans="1:33">
      <c r="B29" s="90"/>
      <c r="C29" s="103"/>
      <c r="D29" s="103"/>
      <c r="E29" s="103"/>
      <c r="F29" s="109" t="s">
        <v>127</v>
      </c>
      <c r="G29" s="97">
        <f>SUM(G19)</f>
        <v>1</v>
      </c>
      <c r="H29" s="111">
        <f>G29/G41</f>
        <v>9.0909090909090912E-2</v>
      </c>
    </row>
    <row r="30" spans="1:33">
      <c r="B30" s="90"/>
      <c r="C30" s="103"/>
      <c r="D30" s="103"/>
      <c r="E30" s="103"/>
      <c r="F30" s="109" t="s">
        <v>128</v>
      </c>
      <c r="G30" s="97">
        <f>SUM(H19)</f>
        <v>0</v>
      </c>
      <c r="H30" s="111">
        <f>G30/G41</f>
        <v>0</v>
      </c>
    </row>
    <row r="31" spans="1:33">
      <c r="B31" s="90"/>
      <c r="C31" s="103"/>
      <c r="D31" s="103"/>
      <c r="E31" s="103"/>
      <c r="F31" s="109" t="s">
        <v>129</v>
      </c>
      <c r="G31" s="97">
        <f>SUM(I19)</f>
        <v>0</v>
      </c>
      <c r="H31" s="111">
        <f>G31/G41</f>
        <v>0</v>
      </c>
    </row>
    <row r="32" spans="1:33">
      <c r="B32" s="90"/>
      <c r="C32" s="103"/>
      <c r="D32" s="103"/>
      <c r="E32" s="103"/>
      <c r="F32" s="109" t="s">
        <v>130</v>
      </c>
      <c r="G32" s="97">
        <f>SUM(J19)</f>
        <v>0</v>
      </c>
      <c r="H32" s="111">
        <f>G32/G41</f>
        <v>0</v>
      </c>
    </row>
    <row r="33" spans="2:8">
      <c r="B33" s="90"/>
      <c r="C33" s="103"/>
      <c r="D33" s="103"/>
      <c r="E33" s="103"/>
      <c r="F33" s="109" t="s">
        <v>131</v>
      </c>
      <c r="G33" s="97">
        <f>SUM(K19)</f>
        <v>0</v>
      </c>
      <c r="H33" s="111">
        <f>G33/G41</f>
        <v>0</v>
      </c>
    </row>
    <row r="34" spans="2:8">
      <c r="B34" s="90"/>
      <c r="C34" s="103"/>
      <c r="D34" s="103"/>
      <c r="E34" s="103"/>
      <c r="F34" s="109" t="s">
        <v>132</v>
      </c>
      <c r="G34" s="97">
        <f>SUM(L19)</f>
        <v>0</v>
      </c>
      <c r="H34" s="111">
        <f>G34/G41</f>
        <v>0</v>
      </c>
    </row>
    <row r="35" spans="2:8">
      <c r="B35" s="90"/>
      <c r="C35" s="103"/>
      <c r="D35" s="103"/>
      <c r="E35" s="103"/>
      <c r="F35" s="109" t="s">
        <v>133</v>
      </c>
      <c r="G35" s="97">
        <f>SUM(M19)</f>
        <v>1</v>
      </c>
      <c r="H35" s="111">
        <f>G35/G41</f>
        <v>9.0909090909090912E-2</v>
      </c>
    </row>
    <row r="36" spans="2:8">
      <c r="B36" s="90"/>
      <c r="C36" s="103"/>
      <c r="D36" s="103"/>
      <c r="E36" s="103"/>
      <c r="F36" s="109" t="s">
        <v>134</v>
      </c>
      <c r="G36" s="97">
        <f>SUM(N19)</f>
        <v>0</v>
      </c>
      <c r="H36" s="111">
        <f>G36/G41</f>
        <v>0</v>
      </c>
    </row>
    <row r="37" spans="2:8">
      <c r="B37" s="90"/>
      <c r="C37" s="103"/>
      <c r="D37" s="103"/>
      <c r="E37" s="103"/>
      <c r="F37" s="109" t="s">
        <v>135</v>
      </c>
      <c r="G37" s="97">
        <f>SUM(O19)</f>
        <v>0</v>
      </c>
      <c r="H37" s="111">
        <f>G37/G41</f>
        <v>0</v>
      </c>
    </row>
    <row r="38" spans="2:8">
      <c r="B38" s="90"/>
      <c r="C38" s="103"/>
      <c r="D38" s="103"/>
      <c r="E38" s="103"/>
      <c r="F38" s="109" t="s">
        <v>136</v>
      </c>
      <c r="G38" s="97">
        <f>SUM(P19)</f>
        <v>0</v>
      </c>
      <c r="H38" s="111">
        <f>G38/G41</f>
        <v>0</v>
      </c>
    </row>
    <row r="39" spans="2:8">
      <c r="B39" s="90"/>
      <c r="C39" s="103"/>
      <c r="D39" s="103"/>
      <c r="E39" s="103"/>
      <c r="F39" s="109" t="s">
        <v>137</v>
      </c>
      <c r="G39" s="97">
        <f>SUM(Q19)</f>
        <v>5</v>
      </c>
      <c r="H39" s="111">
        <f>G39/G41</f>
        <v>0.45454545454545453</v>
      </c>
    </row>
    <row r="40" spans="2:8">
      <c r="B40" s="90"/>
      <c r="C40" s="103"/>
      <c r="D40" s="103"/>
      <c r="E40" s="103"/>
      <c r="F40" s="109" t="s">
        <v>138</v>
      </c>
      <c r="G40" s="122">
        <f>SUM(R19)</f>
        <v>4</v>
      </c>
      <c r="H40" s="113">
        <f>G40/G41</f>
        <v>0.36363636363636365</v>
      </c>
    </row>
    <row r="41" spans="2:8">
      <c r="B41" s="90"/>
      <c r="C41" s="103"/>
      <c r="D41" s="103"/>
      <c r="E41" s="103"/>
      <c r="F41" s="109"/>
      <c r="G41" s="121">
        <f>SUM(G28:G40)</f>
        <v>11</v>
      </c>
      <c r="H41" s="112">
        <f>SUM(H28:H40)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74" orientation="landscape" r:id="rId1"/>
  <headerFooter alignWithMargins="0">
    <oddHeader>&amp;C&amp;"Arial,Bold"&amp;16 2010 Swimming Season
Possible Pollution Sources for Monitored New Hampshire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32"/>
  <sheetViews>
    <sheetView zoomScaleNormal="100" workbookViewId="0">
      <pane ySplit="1" topLeftCell="A2" activePane="bottomLeft" state="frozen"/>
      <selection pane="bottomLeft" activeCell="E11" sqref="E11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15</v>
      </c>
      <c r="B1" s="25" t="s">
        <v>16</v>
      </c>
      <c r="C1" s="25" t="s">
        <v>78</v>
      </c>
      <c r="D1" s="25" t="s">
        <v>103</v>
      </c>
      <c r="E1" s="26" t="s">
        <v>213</v>
      </c>
      <c r="F1" s="26" t="s">
        <v>214</v>
      </c>
      <c r="G1" s="27" t="s">
        <v>104</v>
      </c>
      <c r="H1" s="25" t="s">
        <v>105</v>
      </c>
      <c r="I1" s="25" t="s">
        <v>106</v>
      </c>
      <c r="J1" s="25" t="s">
        <v>107</v>
      </c>
    </row>
    <row r="2" spans="1:10" ht="12.75" customHeight="1">
      <c r="A2" s="127" t="s">
        <v>168</v>
      </c>
      <c r="B2" s="127" t="s">
        <v>171</v>
      </c>
      <c r="C2" s="127" t="s">
        <v>172</v>
      </c>
      <c r="D2" s="127" t="s">
        <v>37</v>
      </c>
      <c r="E2" s="142">
        <v>40403</v>
      </c>
      <c r="F2" s="142">
        <v>40407</v>
      </c>
      <c r="G2" s="127">
        <v>4</v>
      </c>
      <c r="H2" s="127" t="s">
        <v>35</v>
      </c>
      <c r="I2" s="127" t="s">
        <v>36</v>
      </c>
      <c r="J2" s="127" t="s">
        <v>26</v>
      </c>
    </row>
    <row r="3" spans="1:10" ht="12.75" customHeight="1">
      <c r="A3" s="127" t="s">
        <v>168</v>
      </c>
      <c r="B3" s="127" t="s">
        <v>177</v>
      </c>
      <c r="C3" s="127" t="s">
        <v>178</v>
      </c>
      <c r="D3" s="127" t="s">
        <v>37</v>
      </c>
      <c r="E3" s="142">
        <v>40344</v>
      </c>
      <c r="F3" s="142">
        <v>40345</v>
      </c>
      <c r="G3" s="127">
        <v>1</v>
      </c>
      <c r="H3" s="127" t="s">
        <v>205</v>
      </c>
      <c r="I3" s="127" t="s">
        <v>211</v>
      </c>
      <c r="J3" s="127" t="s">
        <v>206</v>
      </c>
    </row>
    <row r="4" spans="1:10" ht="12.75" customHeight="1">
      <c r="A4" s="127" t="s">
        <v>168</v>
      </c>
      <c r="B4" s="127" t="s">
        <v>181</v>
      </c>
      <c r="C4" s="127" t="s">
        <v>182</v>
      </c>
      <c r="D4" s="127" t="s">
        <v>37</v>
      </c>
      <c r="E4" s="142">
        <v>40345</v>
      </c>
      <c r="F4" s="142">
        <v>40346</v>
      </c>
      <c r="G4" s="127">
        <v>1</v>
      </c>
      <c r="H4" s="127" t="s">
        <v>35</v>
      </c>
      <c r="I4" s="127" t="s">
        <v>36</v>
      </c>
      <c r="J4" s="127" t="s">
        <v>26</v>
      </c>
    </row>
    <row r="5" spans="1:10" ht="12.75" customHeight="1">
      <c r="A5" s="127" t="s">
        <v>168</v>
      </c>
      <c r="B5" s="127" t="s">
        <v>181</v>
      </c>
      <c r="C5" s="127" t="s">
        <v>182</v>
      </c>
      <c r="D5" s="127" t="s">
        <v>37</v>
      </c>
      <c r="E5" s="142">
        <v>40372</v>
      </c>
      <c r="F5" s="142">
        <v>40376</v>
      </c>
      <c r="G5" s="127">
        <v>4</v>
      </c>
      <c r="H5" s="127" t="s">
        <v>35</v>
      </c>
      <c r="I5" s="127" t="s">
        <v>36</v>
      </c>
      <c r="J5" s="127" t="s">
        <v>26</v>
      </c>
    </row>
    <row r="6" spans="1:10" ht="12.75" customHeight="1">
      <c r="A6" s="127" t="s">
        <v>168</v>
      </c>
      <c r="B6" s="127" t="s">
        <v>193</v>
      </c>
      <c r="C6" s="127" t="s">
        <v>194</v>
      </c>
      <c r="D6" s="127" t="s">
        <v>37</v>
      </c>
      <c r="E6" s="142">
        <v>40344</v>
      </c>
      <c r="F6" s="142">
        <v>40348</v>
      </c>
      <c r="G6" s="127">
        <v>4</v>
      </c>
      <c r="H6" s="127" t="s">
        <v>35</v>
      </c>
      <c r="I6" s="127" t="s">
        <v>36</v>
      </c>
      <c r="J6" s="127" t="s">
        <v>26</v>
      </c>
    </row>
    <row r="7" spans="1:10" ht="12.75" customHeight="1">
      <c r="A7" s="128" t="s">
        <v>168</v>
      </c>
      <c r="B7" s="128" t="s">
        <v>197</v>
      </c>
      <c r="C7" s="128" t="s">
        <v>198</v>
      </c>
      <c r="D7" s="128" t="s">
        <v>37</v>
      </c>
      <c r="E7" s="143">
        <v>40407</v>
      </c>
      <c r="F7" s="143">
        <v>40409</v>
      </c>
      <c r="G7" s="128">
        <v>2</v>
      </c>
      <c r="H7" s="128" t="s">
        <v>35</v>
      </c>
      <c r="I7" s="128" t="s">
        <v>36</v>
      </c>
      <c r="J7" s="128" t="s">
        <v>26</v>
      </c>
    </row>
    <row r="8" spans="1:10" ht="12.75" customHeight="1">
      <c r="A8" s="32"/>
      <c r="B8" s="58">
        <f>SUM(IF(FREQUENCY(MATCH(B2:B7,B2:B7,0),MATCH(B2:B7,B2:B7,0))&gt;0,1))</f>
        <v>5</v>
      </c>
      <c r="C8" s="58"/>
      <c r="D8" s="29">
        <f>COUNTA(D2:D7)</f>
        <v>6</v>
      </c>
      <c r="E8" s="29"/>
      <c r="F8" s="29"/>
      <c r="G8" s="29">
        <f>SUM(G2:G7)</f>
        <v>16</v>
      </c>
      <c r="H8" s="32"/>
      <c r="I8" s="32"/>
      <c r="J8" s="32"/>
    </row>
    <row r="9" spans="1:10" ht="12.75" customHeight="1">
      <c r="A9" s="32"/>
      <c r="B9" s="58"/>
      <c r="C9" s="33"/>
      <c r="D9" s="29"/>
      <c r="E9" s="29"/>
      <c r="F9" s="29"/>
      <c r="G9" s="29"/>
      <c r="H9" s="32"/>
      <c r="I9" s="32"/>
      <c r="J9" s="32"/>
    </row>
    <row r="10" spans="1:10" ht="12.75" customHeight="1">
      <c r="A10" s="32"/>
      <c r="B10" s="58"/>
      <c r="C10" s="33"/>
      <c r="D10" s="29"/>
      <c r="E10" s="29"/>
      <c r="F10" s="29"/>
      <c r="G10" s="29"/>
      <c r="H10" s="32"/>
      <c r="I10" s="32"/>
      <c r="J10" s="32"/>
    </row>
    <row r="11" spans="1:10" ht="12.75" customHeight="1">
      <c r="A11" s="32"/>
      <c r="B11" s="98" t="s">
        <v>76</v>
      </c>
      <c r="C11" s="114"/>
      <c r="D11" s="115"/>
      <c r="E11" s="115"/>
      <c r="F11" s="29"/>
      <c r="G11" s="29"/>
      <c r="H11" s="32"/>
      <c r="I11" s="32"/>
      <c r="J11" s="32"/>
    </row>
    <row r="12" spans="1:10" ht="12.75" customHeight="1">
      <c r="A12" s="32"/>
      <c r="B12" s="116"/>
      <c r="C12" s="117" t="s">
        <v>143</v>
      </c>
      <c r="D12" s="97">
        <f>SUM(B8)</f>
        <v>5</v>
      </c>
      <c r="E12" s="115"/>
      <c r="F12" s="29"/>
      <c r="G12" s="29"/>
      <c r="H12" s="32"/>
      <c r="I12" s="32"/>
      <c r="J12" s="32"/>
    </row>
    <row r="13" spans="1:10" ht="12.75" customHeight="1">
      <c r="A13" s="32"/>
      <c r="B13" s="116"/>
      <c r="C13" s="117" t="s">
        <v>144</v>
      </c>
      <c r="D13" s="97">
        <f>SUM(D8)</f>
        <v>6</v>
      </c>
      <c r="E13" s="115"/>
      <c r="F13" s="29"/>
      <c r="G13" s="29"/>
      <c r="H13" s="32"/>
      <c r="I13" s="32"/>
      <c r="J13" s="32"/>
    </row>
    <row r="14" spans="1:10" ht="12.75" customHeight="1">
      <c r="A14" s="32"/>
      <c r="B14" s="116"/>
      <c r="C14" s="117" t="s">
        <v>145</v>
      </c>
      <c r="D14" s="96">
        <f>SUM(G8)</f>
        <v>16</v>
      </c>
      <c r="E14" s="115"/>
      <c r="F14" s="29"/>
      <c r="G14" s="29"/>
      <c r="H14" s="32"/>
      <c r="I14" s="32"/>
      <c r="J14" s="32"/>
    </row>
    <row r="15" spans="1:10" ht="12.75" customHeight="1">
      <c r="A15" s="32"/>
      <c r="B15" s="116"/>
      <c r="C15" s="114"/>
      <c r="D15" s="115"/>
      <c r="E15" s="115"/>
      <c r="F15" s="29"/>
      <c r="G15" s="29"/>
      <c r="H15" s="32"/>
      <c r="I15" s="32"/>
      <c r="J15" s="32"/>
    </row>
    <row r="16" spans="1:10" ht="12.75" customHeight="1">
      <c r="A16" s="32"/>
      <c r="B16" s="103"/>
      <c r="C16" s="118" t="s">
        <v>124</v>
      </c>
      <c r="D16" s="115"/>
      <c r="E16" s="115"/>
      <c r="F16" s="29"/>
      <c r="G16" s="29"/>
      <c r="H16" s="32"/>
      <c r="I16" s="32"/>
      <c r="J16" s="32"/>
    </row>
    <row r="17" spans="1:11" ht="12.75" customHeight="1">
      <c r="A17" s="32"/>
      <c r="B17" s="116"/>
      <c r="C17" s="99"/>
      <c r="D17" s="108" t="s">
        <v>110</v>
      </c>
      <c r="E17" s="108" t="s">
        <v>111</v>
      </c>
      <c r="F17" s="29"/>
      <c r="G17" s="29"/>
      <c r="H17" s="32"/>
      <c r="I17" s="32"/>
      <c r="J17" s="32"/>
    </row>
    <row r="18" spans="1:11" ht="12.75" customHeight="1">
      <c r="A18" s="81"/>
      <c r="B18" s="103"/>
      <c r="C18" s="119" t="s">
        <v>139</v>
      </c>
      <c r="D18" s="99"/>
      <c r="E18" s="99"/>
      <c r="F18" s="30"/>
      <c r="G18" s="82"/>
      <c r="H18" s="32"/>
      <c r="I18" s="32"/>
      <c r="J18" s="51"/>
    </row>
    <row r="19" spans="1:11" ht="12.75" customHeight="1">
      <c r="A19" s="81"/>
      <c r="B19" s="103"/>
      <c r="C19" s="120" t="s">
        <v>108</v>
      </c>
      <c r="D19" s="97">
        <f>COUNTIF(H2:H7, "*ELEV_BACT*")</f>
        <v>5</v>
      </c>
      <c r="E19" s="125">
        <f>D19/D21</f>
        <v>0.83333333333333337</v>
      </c>
      <c r="F19" s="30"/>
      <c r="G19" s="82"/>
      <c r="H19" s="32"/>
      <c r="I19" s="32"/>
      <c r="J19" s="51"/>
    </row>
    <row r="20" spans="1:11" ht="12.75" customHeight="1">
      <c r="A20" s="29"/>
      <c r="B20" s="110"/>
      <c r="C20" s="120" t="s">
        <v>207</v>
      </c>
      <c r="D20" s="122">
        <f>COUNTIF(H2:H7, "*SEWAGE*")</f>
        <v>1</v>
      </c>
      <c r="E20" s="113">
        <f>D20/D21</f>
        <v>0.16666666666666666</v>
      </c>
      <c r="F20" s="32"/>
      <c r="G20" s="46"/>
      <c r="H20" s="32"/>
      <c r="I20" s="32"/>
      <c r="J20" s="32"/>
    </row>
    <row r="21" spans="1:11" ht="12.75" customHeight="1">
      <c r="B21" s="103"/>
      <c r="C21" s="123"/>
      <c r="D21" s="124">
        <f>SUM(D19:D20)</f>
        <v>6</v>
      </c>
      <c r="E21" s="111">
        <f>SUM(E19:E20)</f>
        <v>1</v>
      </c>
      <c r="F21" s="32"/>
      <c r="H21" s="80"/>
      <c r="I21" s="32"/>
      <c r="J21" s="32"/>
    </row>
    <row r="22" spans="1:11" ht="12.75" customHeight="1">
      <c r="B22" s="103"/>
      <c r="C22" s="119" t="s">
        <v>140</v>
      </c>
      <c r="D22" s="99"/>
      <c r="E22" s="121"/>
      <c r="G22" s="78"/>
      <c r="H22" s="79"/>
      <c r="I22" s="45"/>
      <c r="J22" s="87"/>
    </row>
    <row r="23" spans="1:11" ht="12.75" customHeight="1">
      <c r="B23" s="103"/>
      <c r="C23" s="120" t="s">
        <v>212</v>
      </c>
      <c r="D23" s="97">
        <f>COUNTIF(I2:I7, "*PREEMPT*")</f>
        <v>1</v>
      </c>
      <c r="E23" s="125">
        <f>D23/D25</f>
        <v>0.16666666666666666</v>
      </c>
      <c r="G23" s="78"/>
      <c r="H23" s="79"/>
      <c r="I23" s="45"/>
      <c r="J23" s="87"/>
    </row>
    <row r="24" spans="1:11" ht="12.75" customHeight="1">
      <c r="B24" s="103"/>
      <c r="C24" s="120" t="s">
        <v>109</v>
      </c>
      <c r="D24" s="122">
        <f>COUNTIF(I2:I7, "*ENTERO*")</f>
        <v>5</v>
      </c>
      <c r="E24" s="113">
        <f>D24/D25</f>
        <v>0.83333333333333337</v>
      </c>
      <c r="H24" s="88"/>
      <c r="I24" s="45"/>
      <c r="J24" s="87"/>
      <c r="K24" s="67"/>
    </row>
    <row r="25" spans="1:11" ht="12.75" customHeight="1">
      <c r="B25" s="103"/>
      <c r="C25" s="123"/>
      <c r="D25" s="124">
        <f>SUM(D23:D24)</f>
        <v>6</v>
      </c>
      <c r="E25" s="111">
        <f>SUM(E23:E24)</f>
        <v>1</v>
      </c>
      <c r="H25" s="80"/>
      <c r="I25" s="32"/>
      <c r="J25" s="45"/>
      <c r="K25" s="67"/>
    </row>
    <row r="26" spans="1:11" ht="12.75" customHeight="1">
      <c r="B26" s="103"/>
      <c r="C26" s="119" t="s">
        <v>141</v>
      </c>
      <c r="D26" s="99"/>
      <c r="E26" s="121"/>
      <c r="H26" s="79"/>
      <c r="I26" s="45"/>
      <c r="J26" s="87"/>
      <c r="K26" s="67"/>
    </row>
    <row r="27" spans="1:11" ht="12.75" customHeight="1">
      <c r="B27" s="103"/>
      <c r="C27" s="120" t="s">
        <v>208</v>
      </c>
      <c r="D27" s="97">
        <f>COUNTIF(J2:J7, "*SEPTIC*")</f>
        <v>1</v>
      </c>
      <c r="E27" s="125">
        <f>D27/D29</f>
        <v>0.16666666666666666</v>
      </c>
      <c r="H27" s="79"/>
      <c r="I27" s="45"/>
      <c r="J27" s="87"/>
      <c r="K27" s="67"/>
    </row>
    <row r="28" spans="1:11" ht="12.75" customHeight="1">
      <c r="B28" s="103"/>
      <c r="C28" s="120" t="s">
        <v>125</v>
      </c>
      <c r="D28" s="122">
        <f>COUNTIF(J2:J7, "*UNKNOWN*")</f>
        <v>5</v>
      </c>
      <c r="E28" s="113">
        <f>D28/D29</f>
        <v>0.83333333333333337</v>
      </c>
      <c r="H28" s="67"/>
      <c r="I28" s="45"/>
      <c r="J28" s="87"/>
    </row>
    <row r="29" spans="1:11" ht="12.75" customHeight="1">
      <c r="B29" s="103"/>
      <c r="C29" s="103"/>
      <c r="D29" s="124">
        <f>SUM(D27:D28)</f>
        <v>6</v>
      </c>
      <c r="E29" s="111">
        <f>SUM(E27:E28)</f>
        <v>1</v>
      </c>
      <c r="H29" s="67"/>
      <c r="I29" s="45"/>
      <c r="J29" s="87"/>
    </row>
    <row r="30" spans="1:11" ht="12.75" customHeight="1">
      <c r="H30" s="67"/>
      <c r="I30" s="45"/>
      <c r="J30" s="87"/>
    </row>
    <row r="31" spans="1:11" ht="12.75" customHeight="1">
      <c r="H31" s="67"/>
      <c r="I31" s="45"/>
      <c r="J31" s="87"/>
    </row>
    <row r="32" spans="1:11" ht="12" customHeight="1">
      <c r="H32" s="24"/>
      <c r="I32" s="89"/>
      <c r="J32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Hampshire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22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61" t="s">
        <v>28</v>
      </c>
      <c r="C1" s="162"/>
      <c r="D1" s="162"/>
      <c r="E1" s="162"/>
      <c r="F1" s="31"/>
      <c r="G1" s="159" t="s">
        <v>27</v>
      </c>
      <c r="H1" s="160"/>
      <c r="I1" s="160"/>
      <c r="J1" s="160"/>
      <c r="K1" s="160"/>
    </row>
    <row r="2" spans="1:147" s="8" customFormat="1" ht="48" customHeight="1">
      <c r="A2" s="4" t="s">
        <v>15</v>
      </c>
      <c r="B2" s="3" t="s">
        <v>16</v>
      </c>
      <c r="C2" s="3" t="s">
        <v>11</v>
      </c>
      <c r="D2" s="3" t="s">
        <v>3</v>
      </c>
      <c r="E2" s="3" t="s">
        <v>21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8" customHeight="1">
      <c r="A3" s="127" t="s">
        <v>168</v>
      </c>
      <c r="B3" s="127" t="s">
        <v>171</v>
      </c>
      <c r="C3" s="127" t="s">
        <v>172</v>
      </c>
      <c r="D3" s="55">
        <v>1</v>
      </c>
      <c r="E3" s="55">
        <v>4</v>
      </c>
      <c r="F3" s="55"/>
      <c r="G3" s="55"/>
      <c r="H3" s="55"/>
      <c r="I3" s="55">
        <v>1</v>
      </c>
      <c r="J3" s="55"/>
      <c r="K3" s="55"/>
    </row>
    <row r="4" spans="1:147" ht="18" customHeight="1">
      <c r="A4" s="127" t="s">
        <v>168</v>
      </c>
      <c r="B4" s="127" t="s">
        <v>177</v>
      </c>
      <c r="C4" s="127" t="s">
        <v>178</v>
      </c>
      <c r="D4" s="139">
        <v>1</v>
      </c>
      <c r="E4" s="139">
        <v>1</v>
      </c>
      <c r="F4" s="139"/>
      <c r="G4" s="139">
        <v>1</v>
      </c>
      <c r="H4" s="139"/>
      <c r="I4" s="139"/>
      <c r="J4" s="139"/>
      <c r="K4" s="139"/>
    </row>
    <row r="5" spans="1:147" ht="18" customHeight="1">
      <c r="A5" s="127" t="s">
        <v>168</v>
      </c>
      <c r="B5" s="127" t="s">
        <v>181</v>
      </c>
      <c r="C5" s="127" t="s">
        <v>182</v>
      </c>
      <c r="D5" s="139">
        <v>2</v>
      </c>
      <c r="E5" s="139">
        <v>5</v>
      </c>
      <c r="F5" s="139"/>
      <c r="G5" s="139">
        <v>1</v>
      </c>
      <c r="H5" s="139"/>
      <c r="I5" s="139">
        <v>1</v>
      </c>
      <c r="J5" s="139"/>
      <c r="K5" s="139"/>
    </row>
    <row r="6" spans="1:147" ht="18" customHeight="1">
      <c r="A6" s="127" t="s">
        <v>168</v>
      </c>
      <c r="B6" s="127" t="s">
        <v>193</v>
      </c>
      <c r="C6" s="127" t="s">
        <v>194</v>
      </c>
      <c r="D6" s="139">
        <v>1</v>
      </c>
      <c r="E6" s="139">
        <v>4</v>
      </c>
      <c r="F6" s="139"/>
      <c r="G6" s="139"/>
      <c r="H6" s="139"/>
      <c r="I6" s="139">
        <v>1</v>
      </c>
      <c r="J6" s="139"/>
      <c r="K6" s="139"/>
    </row>
    <row r="7" spans="1:147" ht="18" customHeight="1">
      <c r="A7" s="128" t="s">
        <v>168</v>
      </c>
      <c r="B7" s="128" t="s">
        <v>197</v>
      </c>
      <c r="C7" s="128" t="s">
        <v>198</v>
      </c>
      <c r="D7" s="63">
        <v>1</v>
      </c>
      <c r="E7" s="63">
        <v>2</v>
      </c>
      <c r="F7" s="63"/>
      <c r="G7" s="63"/>
      <c r="H7" s="63">
        <v>1</v>
      </c>
      <c r="I7" s="63"/>
      <c r="J7" s="63"/>
      <c r="K7" s="63"/>
    </row>
    <row r="8" spans="1:147" ht="12.75" customHeight="1">
      <c r="A8" s="32"/>
      <c r="B8" s="33">
        <f>COUNTA(B3:B7)</f>
        <v>5</v>
      </c>
      <c r="C8" s="33"/>
      <c r="D8" s="44">
        <f>SUM(D3:D7)</f>
        <v>6</v>
      </c>
      <c r="E8" s="44">
        <f>SUM(E3:E7)</f>
        <v>16</v>
      </c>
      <c r="F8" s="44"/>
      <c r="G8" s="44">
        <f>SUM(G3:G7)</f>
        <v>2</v>
      </c>
      <c r="H8" s="44">
        <f>SUM(H3:H7)</f>
        <v>1</v>
      </c>
      <c r="I8" s="44">
        <f>SUM(I3:I7)</f>
        <v>3</v>
      </c>
      <c r="J8" s="44">
        <f>SUM(J3:J7)</f>
        <v>0</v>
      </c>
      <c r="K8" s="44">
        <f>SUM(K3:K7)</f>
        <v>0</v>
      </c>
    </row>
    <row r="9" spans="1:147" ht="12.75" customHeight="1">
      <c r="A9" s="32"/>
      <c r="B9" s="33"/>
      <c r="C9" s="33"/>
      <c r="D9" s="29"/>
      <c r="E9" s="29"/>
      <c r="F9" s="35"/>
      <c r="G9" s="29"/>
      <c r="H9" s="29"/>
      <c r="I9" s="29"/>
      <c r="J9" s="29"/>
      <c r="K9" s="29"/>
    </row>
    <row r="10" spans="1:147" ht="12.75" customHeight="1">
      <c r="A10" s="32"/>
      <c r="B10" s="33"/>
      <c r="C10" s="33"/>
      <c r="D10" s="29"/>
      <c r="E10" s="29"/>
      <c r="F10" s="35"/>
      <c r="G10" s="29"/>
      <c r="H10" s="29"/>
      <c r="I10" s="29"/>
      <c r="J10" s="29"/>
      <c r="K10" s="29"/>
    </row>
    <row r="11" spans="1:147" ht="12.75" customHeight="1">
      <c r="B11" s="98" t="s">
        <v>142</v>
      </c>
      <c r="C11" s="114"/>
      <c r="D11" s="115"/>
    </row>
    <row r="12" spans="1:147" ht="12.75" customHeight="1">
      <c r="B12" s="116"/>
      <c r="C12" s="117" t="s">
        <v>143</v>
      </c>
      <c r="D12" s="97">
        <f>SUM(B8)</f>
        <v>5</v>
      </c>
    </row>
    <row r="13" spans="1:147" ht="12.75" customHeight="1">
      <c r="B13" s="116"/>
      <c r="C13" s="117" t="s">
        <v>122</v>
      </c>
      <c r="D13" s="97">
        <f>SUM(D8)</f>
        <v>6</v>
      </c>
    </row>
    <row r="14" spans="1:147" ht="12.75" customHeight="1">
      <c r="B14" s="116"/>
      <c r="C14" s="117" t="s">
        <v>123</v>
      </c>
      <c r="D14" s="96">
        <f>SUM(E8)</f>
        <v>16</v>
      </c>
    </row>
    <row r="15" spans="1:147" ht="12.75" customHeight="1"/>
    <row r="16" spans="1:147" ht="12.75" customHeight="1">
      <c r="C16" s="101" t="s">
        <v>151</v>
      </c>
      <c r="D16" s="103"/>
      <c r="E16" s="103"/>
      <c r="F16" s="103"/>
      <c r="G16" s="108" t="s">
        <v>110</v>
      </c>
      <c r="H16" s="108" t="s">
        <v>121</v>
      </c>
    </row>
    <row r="17" spans="3:8" ht="12.75" customHeight="1">
      <c r="C17" s="123"/>
      <c r="D17" s="123"/>
      <c r="E17" s="106" t="s">
        <v>146</v>
      </c>
      <c r="G17" s="97">
        <f>SUM(G8)</f>
        <v>2</v>
      </c>
      <c r="H17" s="111">
        <f>G17/(G22)</f>
        <v>0.33333333333333331</v>
      </c>
    </row>
    <row r="18" spans="3:8" ht="12.75" customHeight="1">
      <c r="C18" s="123"/>
      <c r="D18" s="123"/>
      <c r="E18" s="106" t="s">
        <v>147</v>
      </c>
      <c r="G18" s="97">
        <f>SUM(H8)</f>
        <v>1</v>
      </c>
      <c r="H18" s="111">
        <f>G18/G22</f>
        <v>0.16666666666666666</v>
      </c>
    </row>
    <row r="19" spans="3:8" ht="12.75" customHeight="1">
      <c r="C19" s="123"/>
      <c r="D19" s="123"/>
      <c r="E19" s="106" t="s">
        <v>148</v>
      </c>
      <c r="G19" s="97">
        <f>SUM(I8)</f>
        <v>3</v>
      </c>
      <c r="H19" s="111">
        <f>G19/G22</f>
        <v>0.5</v>
      </c>
    </row>
    <row r="20" spans="3:8" ht="12.75" customHeight="1">
      <c r="C20" s="123"/>
      <c r="D20" s="123"/>
      <c r="E20" s="106" t="s">
        <v>149</v>
      </c>
      <c r="G20" s="97">
        <f>SUM(J8)</f>
        <v>0</v>
      </c>
      <c r="H20" s="111">
        <f>G20/G22</f>
        <v>0</v>
      </c>
    </row>
    <row r="21" spans="3:8" ht="12.75" customHeight="1">
      <c r="C21" s="123"/>
      <c r="D21" s="123"/>
      <c r="E21" s="106" t="s">
        <v>150</v>
      </c>
      <c r="G21" s="122">
        <f>SUM(K8)</f>
        <v>0</v>
      </c>
      <c r="H21" s="113">
        <f>G21/G22</f>
        <v>0</v>
      </c>
    </row>
    <row r="22" spans="3:8" ht="12.75" customHeight="1">
      <c r="C22" s="123"/>
      <c r="D22" s="123"/>
      <c r="E22" s="123"/>
      <c r="F22" s="106"/>
      <c r="G22" s="121">
        <f>SUM(G17:G21)</f>
        <v>6</v>
      </c>
      <c r="H22" s="111">
        <f>SUM(H17:H21)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New Hampshire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5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4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0" customFormat="1" ht="12" customHeight="1">
      <c r="B1" s="164" t="s">
        <v>29</v>
      </c>
      <c r="C1" s="164"/>
      <c r="D1" s="65"/>
      <c r="E1" s="66"/>
      <c r="F1" s="65"/>
      <c r="G1" s="163" t="s">
        <v>31</v>
      </c>
      <c r="H1" s="163"/>
      <c r="I1" s="163"/>
      <c r="J1" s="65"/>
      <c r="K1" s="164" t="s">
        <v>38</v>
      </c>
      <c r="L1" s="164"/>
    </row>
    <row r="2" spans="1:12" s="53" customFormat="1" ht="48.75" customHeight="1">
      <c r="A2" s="3" t="s">
        <v>15</v>
      </c>
      <c r="B2" s="3" t="s">
        <v>16</v>
      </c>
      <c r="C2" s="3" t="s">
        <v>11</v>
      </c>
      <c r="D2" s="3"/>
      <c r="E2" s="15" t="s">
        <v>30</v>
      </c>
      <c r="F2" s="3"/>
      <c r="G2" s="3" t="s">
        <v>42</v>
      </c>
      <c r="H2" s="3" t="s">
        <v>17</v>
      </c>
      <c r="I2" s="3" t="s">
        <v>18</v>
      </c>
      <c r="J2" s="3"/>
      <c r="K2" s="3" t="s">
        <v>19</v>
      </c>
      <c r="L2" s="3" t="s">
        <v>20</v>
      </c>
    </row>
    <row r="3" spans="1:12" ht="12.75" customHeight="1">
      <c r="A3" s="127" t="s">
        <v>168</v>
      </c>
      <c r="B3" s="127" t="s">
        <v>169</v>
      </c>
      <c r="C3" s="127" t="s">
        <v>170</v>
      </c>
      <c r="D3" s="67"/>
      <c r="E3" s="67">
        <v>98</v>
      </c>
      <c r="F3" s="5"/>
      <c r="G3" s="13"/>
      <c r="H3" s="130"/>
      <c r="I3" s="38">
        <f t="shared" ref="I3:I18" si="0">H3/E3</f>
        <v>0</v>
      </c>
      <c r="J3" s="59"/>
      <c r="K3" s="39">
        <f t="shared" ref="K3:K18" si="1">E3-H3</f>
        <v>98</v>
      </c>
      <c r="L3" s="38">
        <f t="shared" ref="L3:L18" si="2">K3/E3</f>
        <v>1</v>
      </c>
    </row>
    <row r="4" spans="1:12" ht="12.75" customHeight="1">
      <c r="A4" s="127" t="s">
        <v>168</v>
      </c>
      <c r="B4" s="127" t="s">
        <v>171</v>
      </c>
      <c r="C4" s="127" t="s">
        <v>172</v>
      </c>
      <c r="D4" s="67"/>
      <c r="E4" s="67">
        <v>98</v>
      </c>
      <c r="F4" s="5"/>
      <c r="G4" s="13" t="s">
        <v>32</v>
      </c>
      <c r="H4" s="137">
        <v>4</v>
      </c>
      <c r="I4" s="38">
        <f t="shared" si="0"/>
        <v>4.0816326530612242E-2</v>
      </c>
      <c r="J4" s="59"/>
      <c r="K4" s="39">
        <f t="shared" si="1"/>
        <v>94</v>
      </c>
      <c r="L4" s="38">
        <f t="shared" si="2"/>
        <v>0.95918367346938771</v>
      </c>
    </row>
    <row r="5" spans="1:12" ht="12.75" customHeight="1">
      <c r="A5" s="127" t="s">
        <v>168</v>
      </c>
      <c r="B5" s="127" t="s">
        <v>173</v>
      </c>
      <c r="C5" s="127" t="s">
        <v>174</v>
      </c>
      <c r="D5" s="67"/>
      <c r="E5" s="67">
        <v>98</v>
      </c>
      <c r="F5" s="5"/>
      <c r="G5" s="13"/>
      <c r="H5" s="137"/>
      <c r="I5" s="38">
        <f t="shared" si="0"/>
        <v>0</v>
      </c>
      <c r="J5" s="59"/>
      <c r="K5" s="39">
        <f t="shared" si="1"/>
        <v>98</v>
      </c>
      <c r="L5" s="38">
        <f t="shared" si="2"/>
        <v>1</v>
      </c>
    </row>
    <row r="6" spans="1:12" ht="12.75" customHeight="1">
      <c r="A6" s="127" t="s">
        <v>168</v>
      </c>
      <c r="B6" s="127" t="s">
        <v>175</v>
      </c>
      <c r="C6" s="127" t="s">
        <v>176</v>
      </c>
      <c r="D6" s="67"/>
      <c r="E6" s="67">
        <v>98</v>
      </c>
      <c r="F6" s="5"/>
      <c r="G6" s="13"/>
      <c r="H6" s="137"/>
      <c r="I6" s="38">
        <f t="shared" si="0"/>
        <v>0</v>
      </c>
      <c r="J6" s="59"/>
      <c r="K6" s="39">
        <f t="shared" si="1"/>
        <v>98</v>
      </c>
      <c r="L6" s="38">
        <f t="shared" si="2"/>
        <v>1</v>
      </c>
    </row>
    <row r="7" spans="1:12" ht="12.75" customHeight="1">
      <c r="A7" s="127" t="s">
        <v>168</v>
      </c>
      <c r="B7" s="127" t="s">
        <v>177</v>
      </c>
      <c r="C7" s="127" t="s">
        <v>178</v>
      </c>
      <c r="D7" s="67"/>
      <c r="E7" s="67">
        <v>98</v>
      </c>
      <c r="F7" s="5"/>
      <c r="G7" s="13" t="s">
        <v>32</v>
      </c>
      <c r="H7" s="137">
        <v>1</v>
      </c>
      <c r="I7" s="38">
        <f t="shared" si="0"/>
        <v>1.020408163265306E-2</v>
      </c>
      <c r="J7" s="59"/>
      <c r="K7" s="39">
        <f t="shared" si="1"/>
        <v>97</v>
      </c>
      <c r="L7" s="38">
        <f t="shared" si="2"/>
        <v>0.98979591836734693</v>
      </c>
    </row>
    <row r="8" spans="1:12" ht="12.75" customHeight="1">
      <c r="A8" s="127" t="s">
        <v>168</v>
      </c>
      <c r="B8" s="127" t="s">
        <v>179</v>
      </c>
      <c r="C8" s="127" t="s">
        <v>180</v>
      </c>
      <c r="D8" s="67"/>
      <c r="E8" s="67">
        <v>98</v>
      </c>
      <c r="F8" s="5"/>
      <c r="G8" s="13"/>
      <c r="H8" s="137"/>
      <c r="I8" s="38">
        <f t="shared" si="0"/>
        <v>0</v>
      </c>
      <c r="J8" s="59"/>
      <c r="K8" s="39">
        <f t="shared" si="1"/>
        <v>98</v>
      </c>
      <c r="L8" s="38">
        <f t="shared" si="2"/>
        <v>1</v>
      </c>
    </row>
    <row r="9" spans="1:12" ht="12.75" customHeight="1">
      <c r="A9" s="127" t="s">
        <v>168</v>
      </c>
      <c r="B9" s="127" t="s">
        <v>181</v>
      </c>
      <c r="C9" s="127" t="s">
        <v>182</v>
      </c>
      <c r="D9" s="67"/>
      <c r="E9" s="67">
        <v>98</v>
      </c>
      <c r="F9" s="5"/>
      <c r="G9" s="13" t="s">
        <v>32</v>
      </c>
      <c r="H9" s="137">
        <v>5</v>
      </c>
      <c r="I9" s="38">
        <f t="shared" si="0"/>
        <v>5.1020408163265307E-2</v>
      </c>
      <c r="J9" s="59"/>
      <c r="K9" s="39">
        <f t="shared" si="1"/>
        <v>93</v>
      </c>
      <c r="L9" s="38">
        <f t="shared" si="2"/>
        <v>0.94897959183673475</v>
      </c>
    </row>
    <row r="10" spans="1:12" ht="12.75" customHeight="1">
      <c r="A10" s="127" t="s">
        <v>168</v>
      </c>
      <c r="B10" s="127" t="s">
        <v>183</v>
      </c>
      <c r="C10" s="127" t="s">
        <v>184</v>
      </c>
      <c r="D10" s="67"/>
      <c r="E10" s="67">
        <v>98</v>
      </c>
      <c r="F10" s="5"/>
      <c r="G10" s="13"/>
      <c r="H10" s="137"/>
      <c r="I10" s="38">
        <f t="shared" si="0"/>
        <v>0</v>
      </c>
      <c r="J10" s="59"/>
      <c r="K10" s="39">
        <f t="shared" si="1"/>
        <v>98</v>
      </c>
      <c r="L10" s="38">
        <f t="shared" si="2"/>
        <v>1</v>
      </c>
    </row>
    <row r="11" spans="1:12" ht="12.75" customHeight="1">
      <c r="A11" s="127" t="s">
        <v>168</v>
      </c>
      <c r="B11" s="127" t="s">
        <v>185</v>
      </c>
      <c r="C11" s="127" t="s">
        <v>186</v>
      </c>
      <c r="D11" s="67"/>
      <c r="E11" s="67">
        <v>98</v>
      </c>
      <c r="F11" s="5"/>
      <c r="G11" s="13"/>
      <c r="H11" s="137"/>
      <c r="I11" s="38">
        <f t="shared" si="0"/>
        <v>0</v>
      </c>
      <c r="J11" s="59"/>
      <c r="K11" s="39">
        <f t="shared" si="1"/>
        <v>98</v>
      </c>
      <c r="L11" s="38">
        <f t="shared" si="2"/>
        <v>1</v>
      </c>
    </row>
    <row r="12" spans="1:12" ht="12.75" customHeight="1">
      <c r="A12" s="127" t="s">
        <v>168</v>
      </c>
      <c r="B12" s="127" t="s">
        <v>187</v>
      </c>
      <c r="C12" s="127" t="s">
        <v>188</v>
      </c>
      <c r="D12" s="67"/>
      <c r="E12" s="67">
        <v>98</v>
      </c>
      <c r="F12" s="5"/>
      <c r="G12" s="13"/>
      <c r="H12" s="137"/>
      <c r="I12" s="38">
        <f t="shared" si="0"/>
        <v>0</v>
      </c>
      <c r="J12" s="59"/>
      <c r="K12" s="39">
        <f t="shared" si="1"/>
        <v>98</v>
      </c>
      <c r="L12" s="38">
        <f t="shared" si="2"/>
        <v>1</v>
      </c>
    </row>
    <row r="13" spans="1:12" ht="12.75" customHeight="1">
      <c r="A13" s="127" t="s">
        <v>168</v>
      </c>
      <c r="B13" s="127" t="s">
        <v>189</v>
      </c>
      <c r="C13" s="127" t="s">
        <v>190</v>
      </c>
      <c r="D13" s="67"/>
      <c r="E13" s="67">
        <v>98</v>
      </c>
      <c r="F13" s="5"/>
      <c r="G13" s="13"/>
      <c r="H13" s="137"/>
      <c r="I13" s="38">
        <f t="shared" si="0"/>
        <v>0</v>
      </c>
      <c r="J13" s="59"/>
      <c r="K13" s="39">
        <f t="shared" si="1"/>
        <v>98</v>
      </c>
      <c r="L13" s="38">
        <f t="shared" si="2"/>
        <v>1</v>
      </c>
    </row>
    <row r="14" spans="1:12" ht="12.75" customHeight="1">
      <c r="A14" s="127" t="s">
        <v>168</v>
      </c>
      <c r="B14" s="127" t="s">
        <v>191</v>
      </c>
      <c r="C14" s="127" t="s">
        <v>192</v>
      </c>
      <c r="D14" s="67"/>
      <c r="E14" s="67">
        <v>98</v>
      </c>
      <c r="F14" s="5"/>
      <c r="G14" s="13"/>
      <c r="H14" s="137"/>
      <c r="I14" s="38">
        <f t="shared" si="0"/>
        <v>0</v>
      </c>
      <c r="J14" s="59"/>
      <c r="K14" s="39">
        <f t="shared" si="1"/>
        <v>98</v>
      </c>
      <c r="L14" s="38">
        <f t="shared" si="2"/>
        <v>1</v>
      </c>
    </row>
    <row r="15" spans="1:12" ht="12.75" customHeight="1">
      <c r="A15" s="127" t="s">
        <v>168</v>
      </c>
      <c r="B15" s="127" t="s">
        <v>193</v>
      </c>
      <c r="C15" s="127" t="s">
        <v>194</v>
      </c>
      <c r="D15" s="67"/>
      <c r="E15" s="67">
        <v>98</v>
      </c>
      <c r="F15" s="5"/>
      <c r="G15" s="13" t="s">
        <v>32</v>
      </c>
      <c r="H15" s="137">
        <v>4</v>
      </c>
      <c r="I15" s="38">
        <f t="shared" si="0"/>
        <v>4.0816326530612242E-2</v>
      </c>
      <c r="J15" s="59"/>
      <c r="K15" s="39">
        <f t="shared" si="1"/>
        <v>94</v>
      </c>
      <c r="L15" s="38">
        <f t="shared" si="2"/>
        <v>0.95918367346938771</v>
      </c>
    </row>
    <row r="16" spans="1:12" ht="12.75" customHeight="1">
      <c r="A16" s="127" t="s">
        <v>168</v>
      </c>
      <c r="B16" s="127" t="s">
        <v>195</v>
      </c>
      <c r="C16" s="127" t="s">
        <v>196</v>
      </c>
      <c r="D16" s="67"/>
      <c r="E16" s="67">
        <v>98</v>
      </c>
      <c r="F16" s="5"/>
      <c r="G16" s="13"/>
      <c r="H16" s="137"/>
      <c r="I16" s="38">
        <f t="shared" si="0"/>
        <v>0</v>
      </c>
      <c r="J16" s="59"/>
      <c r="K16" s="39">
        <f t="shared" si="1"/>
        <v>98</v>
      </c>
      <c r="L16" s="38">
        <f t="shared" si="2"/>
        <v>1</v>
      </c>
    </row>
    <row r="17" spans="1:12" ht="12.75" customHeight="1">
      <c r="A17" s="127" t="s">
        <v>168</v>
      </c>
      <c r="B17" s="127" t="s">
        <v>197</v>
      </c>
      <c r="C17" s="127" t="s">
        <v>198</v>
      </c>
      <c r="D17" s="67"/>
      <c r="E17" s="67">
        <v>98</v>
      </c>
      <c r="F17" s="5"/>
      <c r="G17" s="13" t="s">
        <v>32</v>
      </c>
      <c r="H17" s="137">
        <v>2</v>
      </c>
      <c r="I17" s="38">
        <f t="shared" si="0"/>
        <v>2.0408163265306121E-2</v>
      </c>
      <c r="J17" s="59"/>
      <c r="K17" s="39">
        <f t="shared" si="1"/>
        <v>96</v>
      </c>
      <c r="L17" s="38">
        <f t="shared" si="2"/>
        <v>0.97959183673469385</v>
      </c>
    </row>
    <row r="18" spans="1:12" ht="12.75" customHeight="1">
      <c r="A18" s="128" t="s">
        <v>168</v>
      </c>
      <c r="B18" s="128" t="s">
        <v>199</v>
      </c>
      <c r="C18" s="128" t="s">
        <v>200</v>
      </c>
      <c r="D18" s="68"/>
      <c r="E18" s="68">
        <v>98</v>
      </c>
      <c r="F18" s="60"/>
      <c r="G18" s="62"/>
      <c r="H18" s="63"/>
      <c r="I18" s="40">
        <f t="shared" si="0"/>
        <v>0</v>
      </c>
      <c r="J18" s="61"/>
      <c r="K18" s="41">
        <f t="shared" si="1"/>
        <v>98</v>
      </c>
      <c r="L18" s="40">
        <f t="shared" si="2"/>
        <v>1</v>
      </c>
    </row>
    <row r="19" spans="1:12">
      <c r="A19" s="32"/>
      <c r="B19" s="33">
        <f>COUNTA(B3:B18)</f>
        <v>16</v>
      </c>
      <c r="C19" s="32"/>
      <c r="E19" s="36">
        <f>SUM(E3:E18)</f>
        <v>1568</v>
      </c>
      <c r="F19" s="42"/>
      <c r="G19" s="33">
        <f>COUNTA(G3:G18)</f>
        <v>5</v>
      </c>
      <c r="H19" s="36">
        <f>SUM(H3:H18)</f>
        <v>16</v>
      </c>
      <c r="I19" s="43">
        <f>H19/E19</f>
        <v>1.020408163265306E-2</v>
      </c>
      <c r="J19" s="44"/>
      <c r="K19" s="36">
        <f>SUM(K3:K18)</f>
        <v>1552</v>
      </c>
      <c r="L19" s="43">
        <f>K19/E19</f>
        <v>0.98979591836734693</v>
      </c>
    </row>
    <row r="20" spans="1:12" ht="8.25" customHeight="1">
      <c r="A20" s="32"/>
      <c r="B20" s="33"/>
      <c r="C20" s="32"/>
      <c r="E20" s="36"/>
      <c r="F20" s="42"/>
      <c r="G20" s="33"/>
      <c r="H20" s="36"/>
      <c r="I20" s="43"/>
      <c r="J20" s="44"/>
      <c r="K20" s="36"/>
      <c r="L20" s="43"/>
    </row>
    <row r="21" spans="1:12">
      <c r="A21" s="32"/>
      <c r="B21" s="33"/>
      <c r="C21" s="32"/>
      <c r="E21" s="36"/>
      <c r="F21" s="42"/>
      <c r="G21" s="33"/>
      <c r="H21" s="36"/>
      <c r="I21" s="43"/>
      <c r="J21" s="129"/>
      <c r="K21" s="49"/>
      <c r="L21" s="43"/>
    </row>
    <row r="22" spans="1:12">
      <c r="A22" s="32"/>
      <c r="B22" s="33"/>
      <c r="C22" s="32"/>
      <c r="E22" s="36"/>
      <c r="F22" s="42"/>
      <c r="G22" s="33"/>
      <c r="H22" s="36"/>
      <c r="I22" s="43"/>
      <c r="J22" s="70"/>
      <c r="K22" s="49"/>
      <c r="L22" s="43"/>
    </row>
    <row r="23" spans="1:12">
      <c r="B23" s="98" t="s">
        <v>152</v>
      </c>
      <c r="C23" s="114"/>
      <c r="D23" s="115"/>
      <c r="G23" s="37"/>
      <c r="H23" s="37"/>
    </row>
    <row r="24" spans="1:12">
      <c r="B24" s="98"/>
      <c r="C24" s="117" t="s">
        <v>115</v>
      </c>
      <c r="D24" s="115"/>
      <c r="E24" s="97">
        <f>SUM(B19)</f>
        <v>16</v>
      </c>
      <c r="G24" s="37"/>
      <c r="H24" s="37"/>
    </row>
    <row r="25" spans="1:12">
      <c r="B25" s="98"/>
      <c r="C25" s="117" t="s">
        <v>153</v>
      </c>
      <c r="D25" s="115"/>
      <c r="E25" s="96">
        <f>SUM(E19)</f>
        <v>1568</v>
      </c>
      <c r="G25" s="37"/>
      <c r="H25" s="37"/>
    </row>
    <row r="26" spans="1:12">
      <c r="B26" s="116"/>
      <c r="C26" s="117" t="s">
        <v>143</v>
      </c>
      <c r="D26" s="97"/>
      <c r="E26" s="97">
        <f>SUM(G19)</f>
        <v>5</v>
      </c>
      <c r="G26" s="37"/>
      <c r="H26" s="37"/>
    </row>
    <row r="27" spans="1:12">
      <c r="B27" s="116"/>
      <c r="C27" s="117" t="s">
        <v>154</v>
      </c>
      <c r="D27" s="97" t="e">
        <f>SUM(#REF!+#REF!+#REF!+#REF!)</f>
        <v>#REF!</v>
      </c>
      <c r="E27" s="96">
        <f>SUM(H19)</f>
        <v>16</v>
      </c>
      <c r="G27" s="37"/>
      <c r="H27" s="37"/>
    </row>
    <row r="28" spans="1:12">
      <c r="B28" s="116"/>
      <c r="C28" s="117" t="s">
        <v>155</v>
      </c>
      <c r="D28" s="97" t="e">
        <f>SUM(#REF!+#REF!+#REF!+#REF!)</f>
        <v>#REF!</v>
      </c>
      <c r="E28" s="125">
        <f>E27/E25</f>
        <v>1.020408163265306E-2</v>
      </c>
      <c r="G28" s="37"/>
      <c r="H28" s="37"/>
    </row>
    <row r="29" spans="1:12">
      <c r="C29" s="117" t="s">
        <v>156</v>
      </c>
      <c r="E29" s="96">
        <f>SUM(K19)</f>
        <v>1552</v>
      </c>
      <c r="G29" s="37"/>
      <c r="H29" s="37"/>
    </row>
    <row r="30" spans="1:12">
      <c r="C30" s="117" t="s">
        <v>157</v>
      </c>
      <c r="E30" s="125">
        <f>E29/E25</f>
        <v>0.98979591836734693</v>
      </c>
      <c r="G30" s="37"/>
      <c r="H30" s="37"/>
    </row>
    <row r="31" spans="1:12">
      <c r="G31" s="37"/>
      <c r="H31" s="37"/>
    </row>
    <row r="32" spans="1:12">
      <c r="G32" s="37"/>
      <c r="H32" s="37"/>
    </row>
    <row r="33" spans="7:8">
      <c r="G33" s="37"/>
      <c r="H33" s="37"/>
    </row>
    <row r="34" spans="7:8">
      <c r="G34" s="37"/>
      <c r="H34" s="37"/>
    </row>
    <row r="35" spans="7:8">
      <c r="G35" s="37"/>
      <c r="H35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New Hampshire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0" customWidth="1"/>
    <col min="5" max="5" width="8.5703125" style="50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71</v>
      </c>
      <c r="E1" s="72" t="s">
        <v>209</v>
      </c>
      <c r="F1" s="3" t="s">
        <v>74</v>
      </c>
      <c r="G1" s="3" t="s">
        <v>72</v>
      </c>
      <c r="H1" s="3" t="s">
        <v>73</v>
      </c>
      <c r="I1" s="15" t="s">
        <v>30</v>
      </c>
      <c r="J1" s="3" t="s">
        <v>42</v>
      </c>
      <c r="K1" s="3" t="s">
        <v>17</v>
      </c>
      <c r="L1" s="3" t="s">
        <v>18</v>
      </c>
    </row>
    <row r="2" spans="1:12" ht="12.75" customHeight="1">
      <c r="A2" s="127" t="s">
        <v>168</v>
      </c>
      <c r="B2" s="127" t="s">
        <v>169</v>
      </c>
      <c r="C2" s="127" t="s">
        <v>170</v>
      </c>
      <c r="D2" s="127">
        <v>1</v>
      </c>
      <c r="E2" s="140">
        <v>1220</v>
      </c>
      <c r="F2" s="67" t="s">
        <v>32</v>
      </c>
      <c r="G2" s="127">
        <v>8</v>
      </c>
      <c r="H2" s="127" t="s">
        <v>34</v>
      </c>
      <c r="I2" s="32">
        <v>98</v>
      </c>
      <c r="J2" s="131"/>
      <c r="K2" s="131"/>
      <c r="L2" s="132">
        <f>K2/I2</f>
        <v>0</v>
      </c>
    </row>
    <row r="3" spans="1:12" ht="12.75" customHeight="1">
      <c r="A3" s="127" t="s">
        <v>168</v>
      </c>
      <c r="B3" s="127" t="s">
        <v>173</v>
      </c>
      <c r="C3" s="127" t="s">
        <v>174</v>
      </c>
      <c r="D3" s="127">
        <v>1</v>
      </c>
      <c r="E3" s="140">
        <v>7740</v>
      </c>
      <c r="F3" s="67" t="s">
        <v>32</v>
      </c>
      <c r="G3" s="127">
        <v>8</v>
      </c>
      <c r="H3" s="127" t="s">
        <v>34</v>
      </c>
      <c r="I3" s="32">
        <v>98</v>
      </c>
      <c r="J3" s="131"/>
      <c r="K3" s="131"/>
      <c r="L3" s="132">
        <f t="shared" ref="L3:L11" si="0">K3/I3</f>
        <v>0</v>
      </c>
    </row>
    <row r="4" spans="1:12" ht="12.75" customHeight="1">
      <c r="A4" s="127" t="s">
        <v>168</v>
      </c>
      <c r="B4" s="127" t="s">
        <v>177</v>
      </c>
      <c r="C4" s="127" t="s">
        <v>178</v>
      </c>
      <c r="D4" s="127">
        <v>1</v>
      </c>
      <c r="E4" s="140">
        <v>2075</v>
      </c>
      <c r="F4" s="67" t="s">
        <v>32</v>
      </c>
      <c r="G4" s="127">
        <v>8</v>
      </c>
      <c r="H4" s="127" t="s">
        <v>34</v>
      </c>
      <c r="I4" s="32">
        <v>98</v>
      </c>
      <c r="J4" s="139" t="s">
        <v>32</v>
      </c>
      <c r="K4" s="131">
        <v>1</v>
      </c>
      <c r="L4" s="132">
        <f t="shared" si="0"/>
        <v>1.020408163265306E-2</v>
      </c>
    </row>
    <row r="5" spans="1:12" ht="12.75" customHeight="1">
      <c r="A5" s="127" t="s">
        <v>168</v>
      </c>
      <c r="B5" s="127" t="s">
        <v>179</v>
      </c>
      <c r="C5" s="127" t="s">
        <v>180</v>
      </c>
      <c r="D5" s="127">
        <v>1</v>
      </c>
      <c r="E5" s="140">
        <v>1780</v>
      </c>
      <c r="F5" s="67" t="s">
        <v>32</v>
      </c>
      <c r="G5" s="127">
        <v>8</v>
      </c>
      <c r="H5" s="127" t="s">
        <v>34</v>
      </c>
      <c r="I5" s="32">
        <v>98</v>
      </c>
      <c r="J5" s="131"/>
      <c r="K5" s="131"/>
      <c r="L5" s="132">
        <f t="shared" si="0"/>
        <v>0</v>
      </c>
    </row>
    <row r="6" spans="1:12" ht="12.75" customHeight="1">
      <c r="A6" s="127" t="s">
        <v>168</v>
      </c>
      <c r="B6" s="127" t="s">
        <v>181</v>
      </c>
      <c r="C6" s="127" t="s">
        <v>182</v>
      </c>
      <c r="D6" s="127">
        <v>1</v>
      </c>
      <c r="E6" s="140">
        <v>840</v>
      </c>
      <c r="F6" s="67" t="s">
        <v>32</v>
      </c>
      <c r="G6" s="127">
        <v>8</v>
      </c>
      <c r="H6" s="127" t="s">
        <v>34</v>
      </c>
      <c r="I6" s="32">
        <v>98</v>
      </c>
      <c r="J6" s="139" t="s">
        <v>32</v>
      </c>
      <c r="K6" s="131">
        <v>5</v>
      </c>
      <c r="L6" s="132">
        <f t="shared" si="0"/>
        <v>5.1020408163265307E-2</v>
      </c>
    </row>
    <row r="7" spans="1:12" ht="12.75" customHeight="1">
      <c r="A7" s="127" t="s">
        <v>168</v>
      </c>
      <c r="B7" s="127" t="s">
        <v>187</v>
      </c>
      <c r="C7" s="127" t="s">
        <v>188</v>
      </c>
      <c r="D7" s="127">
        <v>1</v>
      </c>
      <c r="E7" s="140">
        <v>1264</v>
      </c>
      <c r="F7" s="67" t="s">
        <v>32</v>
      </c>
      <c r="G7" s="127">
        <v>8</v>
      </c>
      <c r="H7" s="127" t="s">
        <v>34</v>
      </c>
      <c r="I7" s="32">
        <v>98</v>
      </c>
      <c r="J7" s="131"/>
      <c r="K7" s="131"/>
      <c r="L7" s="132">
        <f t="shared" si="0"/>
        <v>0</v>
      </c>
    </row>
    <row r="8" spans="1:12" ht="12.75" customHeight="1">
      <c r="A8" s="127" t="s">
        <v>168</v>
      </c>
      <c r="B8" s="127" t="s">
        <v>189</v>
      </c>
      <c r="C8" s="127" t="s">
        <v>190</v>
      </c>
      <c r="D8" s="127">
        <v>1</v>
      </c>
      <c r="E8" s="140">
        <v>1180</v>
      </c>
      <c r="F8" s="67" t="s">
        <v>32</v>
      </c>
      <c r="G8" s="127">
        <v>8</v>
      </c>
      <c r="H8" s="127" t="s">
        <v>34</v>
      </c>
      <c r="I8" s="32">
        <v>98</v>
      </c>
      <c r="J8" s="144"/>
      <c r="K8" s="144"/>
      <c r="L8" s="132">
        <f t="shared" ref="L8:L10" si="1">K8/I8</f>
        <v>0</v>
      </c>
    </row>
    <row r="9" spans="1:12" ht="12.75" customHeight="1">
      <c r="A9" s="127" t="s">
        <v>168</v>
      </c>
      <c r="B9" s="127" t="s">
        <v>191</v>
      </c>
      <c r="C9" s="127" t="s">
        <v>192</v>
      </c>
      <c r="D9" s="127">
        <v>1</v>
      </c>
      <c r="E9" s="140">
        <v>6162</v>
      </c>
      <c r="F9" s="67" t="s">
        <v>32</v>
      </c>
      <c r="G9" s="127">
        <v>8</v>
      </c>
      <c r="H9" s="127" t="s">
        <v>34</v>
      </c>
      <c r="I9" s="32">
        <v>98</v>
      </c>
      <c r="J9" s="144"/>
      <c r="K9" s="144"/>
      <c r="L9" s="132">
        <f t="shared" si="1"/>
        <v>0</v>
      </c>
    </row>
    <row r="10" spans="1:12" ht="12.75" customHeight="1">
      <c r="A10" s="127" t="s">
        <v>168</v>
      </c>
      <c r="B10" s="127" t="s">
        <v>193</v>
      </c>
      <c r="C10" s="127" t="s">
        <v>194</v>
      </c>
      <c r="D10" s="127">
        <v>1</v>
      </c>
      <c r="E10" s="140">
        <v>1260</v>
      </c>
      <c r="F10" s="67" t="s">
        <v>32</v>
      </c>
      <c r="G10" s="127">
        <v>8</v>
      </c>
      <c r="H10" s="127" t="s">
        <v>34</v>
      </c>
      <c r="I10" s="32">
        <v>98</v>
      </c>
      <c r="J10" s="139" t="s">
        <v>32</v>
      </c>
      <c r="K10" s="139">
        <v>4</v>
      </c>
      <c r="L10" s="132">
        <f t="shared" si="1"/>
        <v>4.0816326530612242E-2</v>
      </c>
    </row>
    <row r="11" spans="1:12" ht="12.75" customHeight="1">
      <c r="A11" s="128" t="s">
        <v>168</v>
      </c>
      <c r="B11" s="128" t="s">
        <v>197</v>
      </c>
      <c r="C11" s="128" t="s">
        <v>198</v>
      </c>
      <c r="D11" s="128">
        <v>1</v>
      </c>
      <c r="E11" s="141">
        <v>3875</v>
      </c>
      <c r="F11" s="68" t="s">
        <v>32</v>
      </c>
      <c r="G11" s="128">
        <v>8</v>
      </c>
      <c r="H11" s="128" t="s">
        <v>34</v>
      </c>
      <c r="I11" s="138">
        <v>98</v>
      </c>
      <c r="J11" s="63" t="s">
        <v>32</v>
      </c>
      <c r="K11" s="63">
        <v>2</v>
      </c>
      <c r="L11" s="133">
        <f t="shared" si="0"/>
        <v>2.0408163265306121E-2</v>
      </c>
    </row>
    <row r="12" spans="1:12" ht="12.75" customHeight="1">
      <c r="A12" s="32"/>
      <c r="B12" s="33">
        <f>COUNTA(B2:B11)</f>
        <v>10</v>
      </c>
      <c r="C12" s="32"/>
      <c r="D12" s="71">
        <f>COUNTIF(D2:D11, "1")</f>
        <v>10</v>
      </c>
      <c r="E12" s="36">
        <f>SUM(E2:E11)</f>
        <v>27396</v>
      </c>
      <c r="F12" s="76">
        <f>G12/B12</f>
        <v>1</v>
      </c>
      <c r="G12" s="33">
        <f>COUNTIF(G2:G11, "&gt;0")</f>
        <v>10</v>
      </c>
      <c r="H12" s="57"/>
      <c r="I12" s="36">
        <f>SUM(I2:I11)</f>
        <v>980</v>
      </c>
      <c r="J12" s="33">
        <f>COUNTA(J2:J11)</f>
        <v>4</v>
      </c>
      <c r="K12" s="36">
        <f>SUM(K2:K11)</f>
        <v>12</v>
      </c>
      <c r="L12" s="43">
        <f>K12/I12</f>
        <v>1.2244897959183673E-2</v>
      </c>
    </row>
    <row r="13" spans="1:12" ht="12.75" customHeight="1">
      <c r="A13" s="32"/>
      <c r="B13" s="32"/>
      <c r="C13" s="32"/>
      <c r="D13" s="51"/>
      <c r="E13" s="51"/>
      <c r="F13" s="51"/>
      <c r="G13" s="51"/>
      <c r="H13" s="51"/>
      <c r="I13" s="36"/>
      <c r="J13" s="33"/>
      <c r="K13" s="36"/>
      <c r="L13" s="43"/>
    </row>
    <row r="14" spans="1:12" ht="12.75" customHeight="1">
      <c r="A14" s="45"/>
      <c r="B14" s="45"/>
      <c r="C14" s="45"/>
      <c r="D14" s="52"/>
      <c r="E14" s="52"/>
      <c r="F14" s="134"/>
      <c r="G14" s="134"/>
      <c r="H14" s="134"/>
      <c r="I14" s="45"/>
      <c r="J14" s="45"/>
      <c r="K14" s="45"/>
      <c r="L14" s="45"/>
    </row>
    <row r="15" spans="1:12" s="6" customFormat="1" ht="12.75" customHeight="1">
      <c r="A15" s="134"/>
      <c r="B15" s="134"/>
      <c r="C15" s="101" t="s">
        <v>77</v>
      </c>
      <c r="D15" s="114"/>
      <c r="E15" s="114"/>
      <c r="F15" s="54"/>
      <c r="G15" s="35"/>
      <c r="H15" s="35"/>
      <c r="I15" s="134"/>
      <c r="J15" s="134"/>
      <c r="K15" s="134"/>
      <c r="L15" s="134"/>
    </row>
    <row r="16" spans="1:12" s="6" customFormat="1" ht="12.75" customHeight="1">
      <c r="A16" s="134"/>
      <c r="B16" s="134"/>
      <c r="C16" s="101"/>
      <c r="D16" s="117" t="s">
        <v>158</v>
      </c>
      <c r="E16" s="97">
        <f>SUM(B12)</f>
        <v>10</v>
      </c>
      <c r="F16" s="134"/>
      <c r="G16" s="35"/>
      <c r="H16" s="35"/>
      <c r="I16" s="134"/>
      <c r="J16" s="134"/>
      <c r="K16" s="134"/>
      <c r="L16" s="134"/>
    </row>
    <row r="17" spans="1:12" s="6" customFormat="1" ht="12.75" customHeight="1">
      <c r="A17" s="134"/>
      <c r="B17" s="134"/>
      <c r="C17" s="101"/>
      <c r="D17" s="106" t="s">
        <v>159</v>
      </c>
      <c r="E17" s="96">
        <f>SUM(E12)</f>
        <v>27396</v>
      </c>
      <c r="F17" s="135" t="s">
        <v>202</v>
      </c>
      <c r="G17" s="35"/>
      <c r="H17" s="35"/>
      <c r="I17" s="134"/>
      <c r="J17" s="134"/>
      <c r="K17" s="134"/>
      <c r="L17" s="134"/>
    </row>
    <row r="18" spans="1:12" s="6" customFormat="1" ht="12.75" customHeight="1">
      <c r="A18" s="134"/>
      <c r="B18" s="134"/>
      <c r="C18" s="136"/>
      <c r="D18" s="106" t="s">
        <v>162</v>
      </c>
      <c r="E18" s="97">
        <f>SUM(G12)</f>
        <v>10</v>
      </c>
      <c r="F18" s="134"/>
      <c r="G18" s="35"/>
      <c r="H18" s="35"/>
      <c r="I18" s="134"/>
      <c r="J18" s="134"/>
      <c r="K18" s="134"/>
      <c r="L18" s="134"/>
    </row>
    <row r="19" spans="1:12" s="6" customFormat="1" ht="12.75" customHeight="1">
      <c r="A19" s="134"/>
      <c r="B19" s="134"/>
      <c r="C19" s="136"/>
      <c r="D19" s="106" t="s">
        <v>160</v>
      </c>
      <c r="E19" s="125">
        <f>E18/E16</f>
        <v>1</v>
      </c>
      <c r="F19" s="134"/>
      <c r="G19" s="35"/>
      <c r="H19" s="35"/>
      <c r="I19" s="134"/>
      <c r="J19" s="134"/>
      <c r="K19" s="134"/>
      <c r="L19" s="134"/>
    </row>
    <row r="20" spans="1:12" s="6" customFormat="1" ht="12.75" customHeight="1">
      <c r="A20" s="134"/>
      <c r="B20" s="134"/>
      <c r="C20" s="136"/>
      <c r="D20" s="106" t="s">
        <v>163</v>
      </c>
      <c r="E20" s="96">
        <f>SUM(I12)</f>
        <v>980</v>
      </c>
      <c r="F20" s="134"/>
      <c r="G20" s="35"/>
      <c r="H20" s="35"/>
      <c r="I20" s="134"/>
      <c r="J20" s="134"/>
      <c r="K20" s="134"/>
      <c r="L20" s="134"/>
    </row>
    <row r="21" spans="1:12" s="6" customFormat="1" ht="12.75" customHeight="1">
      <c r="A21" s="134"/>
      <c r="B21" s="134"/>
      <c r="C21" s="134"/>
      <c r="D21" s="117" t="s">
        <v>164</v>
      </c>
      <c r="E21" s="96">
        <f>SUM(J12)</f>
        <v>4</v>
      </c>
      <c r="F21" s="134"/>
      <c r="G21" s="35"/>
      <c r="H21" s="35"/>
      <c r="I21" s="134"/>
      <c r="J21" s="134"/>
      <c r="K21" s="134"/>
      <c r="L21" s="134"/>
    </row>
    <row r="22" spans="1:12" s="6" customFormat="1" ht="12.75" customHeight="1">
      <c r="A22" s="134"/>
      <c r="B22" s="134"/>
      <c r="C22" s="134"/>
      <c r="D22" s="117" t="s">
        <v>165</v>
      </c>
      <c r="E22" s="96">
        <f>SUM(K12)</f>
        <v>12</v>
      </c>
      <c r="F22" s="134"/>
      <c r="G22" s="35"/>
      <c r="H22" s="35"/>
      <c r="I22" s="134"/>
      <c r="J22" s="134"/>
      <c r="K22" s="134"/>
      <c r="L22" s="134"/>
    </row>
    <row r="23" spans="1:12" ht="12.75" customHeight="1">
      <c r="A23" s="45"/>
      <c r="B23" s="45"/>
      <c r="C23" s="45"/>
      <c r="D23" s="106" t="s">
        <v>166</v>
      </c>
      <c r="E23" s="125">
        <f>E22/E20</f>
        <v>1.2244897959183673E-2</v>
      </c>
      <c r="F23" s="134"/>
      <c r="G23" s="134"/>
      <c r="H23" s="134"/>
      <c r="I23" s="45"/>
      <c r="J23" s="45"/>
      <c r="K23" s="45"/>
      <c r="L23" s="45"/>
    </row>
    <row r="24" spans="1:12">
      <c r="D24" s="117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New Hampshire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2011-06-24T18:57:33Z</cp:lastPrinted>
  <dcterms:created xsi:type="dcterms:W3CDTF">2006-12-12T20:37:17Z</dcterms:created>
  <dcterms:modified xsi:type="dcterms:W3CDTF">2011-06-24T18:57:45Z</dcterms:modified>
</cp:coreProperties>
</file>