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75" yWindow="75" windowWidth="21105" windowHeight="5970"/>
  </bookViews>
  <sheets>
    <sheet name="Summary" sheetId="8" r:id="rId1"/>
    <sheet name="Attributes" sheetId="2" r:id="rId2"/>
    <sheet name="Monitoring" sheetId="10" r:id="rId3"/>
    <sheet name="Pollution Sources" sheetId="11" r:id="rId4"/>
    <sheet name="2012 Actions" sheetId="4" r:id="rId5"/>
    <sheet name="Action Durations" sheetId="9" r:id="rId6"/>
    <sheet name="Beach Days" sheetId="7" r:id="rId7"/>
  </sheets>
  <definedNames>
    <definedName name="_xlnm.Print_Area" localSheetId="4">'2012 Actions'!$A$1:$K$85</definedName>
    <definedName name="_xlnm.Print_Area" localSheetId="5">'Action Durations'!$A$1:$L$47</definedName>
    <definedName name="_xlnm.Print_Area" localSheetId="1">Attributes!$A$1:$J$93</definedName>
    <definedName name="_xlnm.Print_Area" localSheetId="6">'Beach Days'!$A$1:$L$59</definedName>
    <definedName name="_xlnm.Print_Area" localSheetId="2">Monitoring!$A$1:$I$97</definedName>
    <definedName name="_xlnm.Print_Area" localSheetId="3">'Pollution Sources'!$A$1:$S$71</definedName>
    <definedName name="_xlnm.Print_Area" localSheetId="0">Summary!$A$1:$U$20</definedName>
    <definedName name="_xlnm.Print_Titles" localSheetId="4">'2012 Actions'!$1:$1</definedName>
    <definedName name="_xlnm.Print_Titles" localSheetId="5">'Action Durations'!$1:$2</definedName>
    <definedName name="_xlnm.Print_Titles" localSheetId="1">Attributes!$1:$1</definedName>
    <definedName name="_xlnm.Print_Titles" localSheetId="6">'Beach Days'!$1:$2</definedName>
    <definedName name="_xlnm.Print_Titles" localSheetId="2">Monitoring!$1:$1</definedName>
    <definedName name="_xlnm.Print_Titles" localSheetId="3">'Pollution Sources'!$1:$2</definedName>
    <definedName name="_xlnm.Print_Titles" localSheetId="0">Summary!$1:$2</definedName>
  </definedNames>
  <calcPr calcId="145621"/>
</workbook>
</file>

<file path=xl/calcChain.xml><?xml version="1.0" encoding="utf-8"?>
<calcChain xmlns="http://schemas.openxmlformats.org/spreadsheetml/2006/main">
  <c r="E54" i="7" l="1"/>
  <c r="F85" i="4" l="1"/>
  <c r="F84" i="4"/>
  <c r="F83" i="4"/>
  <c r="E85" i="4"/>
  <c r="E84" i="4"/>
  <c r="E83" i="4"/>
  <c r="F81" i="4"/>
  <c r="F79" i="4"/>
  <c r="E79" i="4"/>
  <c r="F76" i="4"/>
  <c r="F75" i="4"/>
  <c r="E76" i="4"/>
  <c r="E75" i="4"/>
  <c r="K8" i="7" l="1"/>
  <c r="L8" i="7" s="1"/>
  <c r="I8" i="7"/>
  <c r="K7" i="7"/>
  <c r="L7" i="7" s="1"/>
  <c r="I7" i="7"/>
  <c r="K6" i="7"/>
  <c r="L6" i="7" s="1"/>
  <c r="I6" i="7"/>
  <c r="E102" i="10" l="1"/>
  <c r="E100" i="10"/>
  <c r="E88" i="10" l="1"/>
  <c r="D5" i="8" s="1"/>
  <c r="E52" i="10"/>
  <c r="E27" i="10"/>
  <c r="D3" i="8" s="1"/>
  <c r="D4" i="8" l="1"/>
  <c r="E95" i="10"/>
  <c r="L33" i="9" l="1"/>
  <c r="Q5" i="8" s="1"/>
  <c r="K33" i="9"/>
  <c r="P5" i="8" s="1"/>
  <c r="J33" i="9"/>
  <c r="O5" i="8" s="1"/>
  <c r="I33" i="9"/>
  <c r="N5" i="8" s="1"/>
  <c r="H33" i="9"/>
  <c r="M5" i="8" s="1"/>
  <c r="F33" i="9"/>
  <c r="E33" i="9"/>
  <c r="L5" i="8" s="1"/>
  <c r="B33" i="9"/>
  <c r="L17" i="9"/>
  <c r="Q4" i="8" s="1"/>
  <c r="K17" i="9"/>
  <c r="P4" i="8" s="1"/>
  <c r="J17" i="9"/>
  <c r="O4" i="8" s="1"/>
  <c r="I17" i="9"/>
  <c r="N4" i="8" s="1"/>
  <c r="H17" i="9"/>
  <c r="M4" i="8" s="1"/>
  <c r="F17" i="9"/>
  <c r="E17" i="9"/>
  <c r="L4" i="8" s="1"/>
  <c r="B17" i="9"/>
  <c r="E80" i="4" l="1"/>
  <c r="E78" i="4"/>
  <c r="E74" i="4"/>
  <c r="H63" i="4"/>
  <c r="E63" i="4"/>
  <c r="B63" i="4"/>
  <c r="H5" i="8" s="1"/>
  <c r="H29" i="4"/>
  <c r="E29" i="4"/>
  <c r="B29" i="4"/>
  <c r="H4" i="8" s="1"/>
  <c r="K47" i="7" l="1"/>
  <c r="L47" i="7" s="1"/>
  <c r="I47" i="7"/>
  <c r="K46" i="7"/>
  <c r="L46" i="7" s="1"/>
  <c r="I46" i="7"/>
  <c r="K45" i="7"/>
  <c r="L45" i="7" s="1"/>
  <c r="I45" i="7"/>
  <c r="K44" i="7"/>
  <c r="L44" i="7" s="1"/>
  <c r="I44" i="7"/>
  <c r="K43" i="7"/>
  <c r="L43" i="7" s="1"/>
  <c r="I43" i="7"/>
  <c r="K42" i="7"/>
  <c r="L42" i="7" s="1"/>
  <c r="I42" i="7"/>
  <c r="K26" i="7"/>
  <c r="L26" i="7" s="1"/>
  <c r="I26" i="7"/>
  <c r="K25" i="7"/>
  <c r="L25" i="7" s="1"/>
  <c r="I25" i="7"/>
  <c r="K14" i="7"/>
  <c r="L14" i="7" s="1"/>
  <c r="I14" i="7"/>
  <c r="K13" i="7"/>
  <c r="L13" i="7" s="1"/>
  <c r="I13" i="7"/>
  <c r="K12" i="7"/>
  <c r="L12" i="7" s="1"/>
  <c r="I12" i="7"/>
  <c r="K11" i="7"/>
  <c r="L11" i="7" s="1"/>
  <c r="I11" i="7"/>
  <c r="K10" i="7"/>
  <c r="L10" i="7" s="1"/>
  <c r="I10" i="7"/>
  <c r="K9" i="7"/>
  <c r="L9" i="7" s="1"/>
  <c r="I9" i="7"/>
  <c r="K5" i="7"/>
  <c r="L5" i="7" s="1"/>
  <c r="I5" i="7"/>
  <c r="K4" i="7"/>
  <c r="L4" i="7" s="1"/>
  <c r="I4" i="7"/>
  <c r="K3" i="7"/>
  <c r="L3" i="7" s="1"/>
  <c r="I3" i="7"/>
  <c r="E81" i="4"/>
  <c r="F74" i="4" l="1"/>
  <c r="F78" i="4"/>
  <c r="I88" i="10"/>
  <c r="I52" i="10"/>
  <c r="I27" i="10"/>
  <c r="B88" i="2"/>
  <c r="F88" i="2"/>
  <c r="K48" i="7"/>
  <c r="L48" i="7" s="1"/>
  <c r="I48" i="7"/>
  <c r="K41" i="7"/>
  <c r="L41" i="7" s="1"/>
  <c r="I41" i="7"/>
  <c r="K40" i="7"/>
  <c r="L40" i="7" s="1"/>
  <c r="I40" i="7"/>
  <c r="K39" i="7"/>
  <c r="L39" i="7" s="1"/>
  <c r="I39" i="7"/>
  <c r="K38" i="7"/>
  <c r="L38" i="7" s="1"/>
  <c r="I38" i="7"/>
  <c r="K37" i="7"/>
  <c r="L37" i="7" s="1"/>
  <c r="I37" i="7"/>
  <c r="K36" i="7"/>
  <c r="L36" i="7" s="1"/>
  <c r="I36" i="7"/>
  <c r="K35" i="7"/>
  <c r="L35" i="7" s="1"/>
  <c r="I35" i="7"/>
  <c r="K34" i="7"/>
  <c r="L34" i="7" s="1"/>
  <c r="I34" i="7"/>
  <c r="K33" i="7"/>
  <c r="L33" i="7" s="1"/>
  <c r="I33" i="7"/>
  <c r="K24" i="7"/>
  <c r="L24" i="7" s="1"/>
  <c r="I24" i="7"/>
  <c r="K23" i="7"/>
  <c r="L23" i="7" s="1"/>
  <c r="I23" i="7"/>
  <c r="K22" i="7"/>
  <c r="L22" i="7" s="1"/>
  <c r="I22" i="7"/>
  <c r="K21" i="7"/>
  <c r="L21" i="7" s="1"/>
  <c r="I21" i="7"/>
  <c r="K20" i="7"/>
  <c r="L20" i="7" s="1"/>
  <c r="I20" i="7"/>
  <c r="E97" i="10" l="1"/>
  <c r="K32" i="7"/>
  <c r="L32" i="7" s="1"/>
  <c r="I32" i="7"/>
  <c r="K29" i="7"/>
  <c r="L29" i="7" s="1"/>
  <c r="I29" i="7"/>
  <c r="K28" i="7"/>
  <c r="L28" i="7" s="1"/>
  <c r="I28" i="7"/>
  <c r="K27" i="7"/>
  <c r="L27" i="7" s="1"/>
  <c r="I27" i="7"/>
  <c r="K19" i="7"/>
  <c r="L19" i="7" s="1"/>
  <c r="I19" i="7"/>
  <c r="K16" i="7"/>
  <c r="L16" i="7" s="1"/>
  <c r="I16" i="7"/>
  <c r="K15" i="7"/>
  <c r="L15" i="7" s="1"/>
  <c r="I15" i="7"/>
  <c r="F5" i="8" l="1"/>
  <c r="F4" i="8"/>
  <c r="F3" i="8" l="1"/>
  <c r="F52" i="2"/>
  <c r="F27" i="2"/>
  <c r="H18" i="4"/>
  <c r="E69" i="4" s="1"/>
  <c r="E18" i="4"/>
  <c r="E68" i="4" s="1"/>
  <c r="B18" i="4"/>
  <c r="B49" i="11"/>
  <c r="E49" i="11"/>
  <c r="F49" i="11"/>
  <c r="G49" i="11"/>
  <c r="H49" i="11"/>
  <c r="I49" i="11"/>
  <c r="J49" i="11"/>
  <c r="K49" i="11"/>
  <c r="L49" i="11"/>
  <c r="M49" i="11"/>
  <c r="N49" i="11"/>
  <c r="O49" i="11"/>
  <c r="P49" i="11"/>
  <c r="Q49" i="11"/>
  <c r="R49" i="11"/>
  <c r="S49" i="11"/>
  <c r="E17" i="7"/>
  <c r="E30" i="7"/>
  <c r="S4" i="8" s="1"/>
  <c r="F30" i="11"/>
  <c r="F17" i="11"/>
  <c r="S17" i="11"/>
  <c r="S30" i="11"/>
  <c r="R17" i="11"/>
  <c r="R30" i="11"/>
  <c r="E17" i="11"/>
  <c r="E30" i="11"/>
  <c r="Q17" i="11"/>
  <c r="Q30" i="11"/>
  <c r="P17" i="11"/>
  <c r="P30" i="11"/>
  <c r="O17" i="11"/>
  <c r="O30" i="11"/>
  <c r="N17" i="11"/>
  <c r="N30" i="11"/>
  <c r="M17" i="11"/>
  <c r="M30" i="11"/>
  <c r="L17" i="11"/>
  <c r="L30" i="11"/>
  <c r="K17" i="11"/>
  <c r="K30" i="11"/>
  <c r="J17" i="11"/>
  <c r="J30" i="11"/>
  <c r="I17" i="11"/>
  <c r="I30" i="11"/>
  <c r="H17" i="11"/>
  <c r="H30" i="11"/>
  <c r="G17" i="11"/>
  <c r="G30" i="11"/>
  <c r="B17" i="11"/>
  <c r="B30" i="11"/>
  <c r="H17" i="7"/>
  <c r="H30" i="7"/>
  <c r="T4" i="8" s="1"/>
  <c r="H49" i="7"/>
  <c r="E49" i="7"/>
  <c r="G17" i="7"/>
  <c r="G30" i="7"/>
  <c r="G49" i="7"/>
  <c r="B17" i="7"/>
  <c r="B30" i="7"/>
  <c r="B49" i="7"/>
  <c r="B9" i="9"/>
  <c r="E37" i="9" s="1"/>
  <c r="B88" i="10"/>
  <c r="C5" i="8" s="1"/>
  <c r="B52" i="10"/>
  <c r="L9" i="9"/>
  <c r="K9" i="9"/>
  <c r="J9" i="9"/>
  <c r="I9" i="9"/>
  <c r="H9" i="9"/>
  <c r="E9" i="9"/>
  <c r="B27" i="10"/>
  <c r="F9" i="9"/>
  <c r="E39" i="9" s="1"/>
  <c r="B27" i="2"/>
  <c r="B52" i="2"/>
  <c r="O3" i="8" l="1"/>
  <c r="H44" i="9"/>
  <c r="L3" i="8"/>
  <c r="E38" i="9"/>
  <c r="M3" i="8"/>
  <c r="H42" i="9"/>
  <c r="Q3" i="8"/>
  <c r="H46" i="9"/>
  <c r="P3" i="8"/>
  <c r="H45" i="9"/>
  <c r="N3" i="8"/>
  <c r="N6" i="8" s="1"/>
  <c r="H43" i="9"/>
  <c r="E67" i="4"/>
  <c r="H3" i="8"/>
  <c r="E110" i="10"/>
  <c r="E108" i="10"/>
  <c r="E106" i="10"/>
  <c r="E104" i="10"/>
  <c r="E109" i="10"/>
  <c r="E107" i="10"/>
  <c r="E105" i="10"/>
  <c r="E103" i="10"/>
  <c r="E101" i="10"/>
  <c r="M6" i="8"/>
  <c r="O6" i="8"/>
  <c r="I5" i="8"/>
  <c r="E53" i="7"/>
  <c r="H58" i="11"/>
  <c r="H60" i="11"/>
  <c r="H62" i="11"/>
  <c r="H64" i="11"/>
  <c r="H66" i="11"/>
  <c r="H68" i="11"/>
  <c r="H69" i="11"/>
  <c r="E55" i="7"/>
  <c r="T5" i="8"/>
  <c r="E56" i="7"/>
  <c r="H55" i="11"/>
  <c r="H53" i="11"/>
  <c r="H59" i="11"/>
  <c r="H61" i="11"/>
  <c r="H63" i="11"/>
  <c r="H65" i="11"/>
  <c r="H67" i="11"/>
  <c r="H54" i="11"/>
  <c r="H70" i="11"/>
  <c r="D92" i="2"/>
  <c r="C4" i="8"/>
  <c r="E94" i="10"/>
  <c r="D93" i="2"/>
  <c r="U4" i="8"/>
  <c r="S5" i="8"/>
  <c r="T3" i="8"/>
  <c r="S3" i="8"/>
  <c r="S6" i="8" s="1"/>
  <c r="I17" i="7"/>
  <c r="F80" i="4"/>
  <c r="E5" i="8"/>
  <c r="J5" i="8"/>
  <c r="C3" i="8"/>
  <c r="K49" i="7"/>
  <c r="L49" i="7" s="1"/>
  <c r="I30" i="7"/>
  <c r="Q6" i="8"/>
  <c r="F6" i="8"/>
  <c r="I49" i="7"/>
  <c r="K17" i="7"/>
  <c r="P6" i="8"/>
  <c r="K30" i="7"/>
  <c r="L30" i="7" s="1"/>
  <c r="F103" i="10" l="1"/>
  <c r="F107" i="10"/>
  <c r="F100" i="10"/>
  <c r="F104" i="10"/>
  <c r="F108" i="10"/>
  <c r="F101" i="10"/>
  <c r="F105" i="10"/>
  <c r="F109" i="10"/>
  <c r="F102" i="10"/>
  <c r="F106" i="10"/>
  <c r="F110" i="10"/>
  <c r="T6" i="8"/>
  <c r="U6" i="8" s="1"/>
  <c r="U5" i="8"/>
  <c r="E4" i="8"/>
  <c r="E58" i="7"/>
  <c r="I4" i="8"/>
  <c r="J4" i="8"/>
  <c r="E3" i="8"/>
  <c r="E96" i="10"/>
  <c r="U3" i="8"/>
  <c r="L6" i="8"/>
  <c r="C6" i="8"/>
  <c r="E57" i="7"/>
  <c r="L17" i="7"/>
  <c r="H71" i="11"/>
  <c r="I59" i="11" s="1"/>
  <c r="H47" i="9"/>
  <c r="I46" i="9" s="1"/>
  <c r="D6" i="8"/>
  <c r="H6" i="8"/>
  <c r="J3" i="8"/>
  <c r="I3" i="8"/>
  <c r="E59" i="7" l="1"/>
  <c r="I70" i="11"/>
  <c r="I67" i="11"/>
  <c r="I65" i="11"/>
  <c r="I64" i="11"/>
  <c r="I62" i="11"/>
  <c r="I69" i="11"/>
  <c r="I60" i="11"/>
  <c r="I68" i="11"/>
  <c r="I58" i="11"/>
  <c r="I66" i="11"/>
  <c r="I63" i="11"/>
  <c r="I61" i="11"/>
  <c r="E6" i="8"/>
  <c r="I43" i="9"/>
  <c r="I45" i="9"/>
  <c r="I44" i="9"/>
  <c r="I42" i="9"/>
  <c r="J6" i="8"/>
  <c r="I6" i="8"/>
  <c r="I71" i="11" l="1"/>
  <c r="I47" i="9"/>
</calcChain>
</file>

<file path=xl/sharedStrings.xml><?xml version="1.0" encoding="utf-8"?>
<sst xmlns="http://schemas.openxmlformats.org/spreadsheetml/2006/main" count="1784" uniqueCount="345">
  <si>
    <t>No. of monitored beaches with actions</t>
  </si>
  <si>
    <t>No. of monitored beaches without actions</t>
  </si>
  <si>
    <t>Percent of monitored beaches affected by a beach action</t>
  </si>
  <si>
    <t>No. of beach actions</t>
  </si>
  <si>
    <t>No. of actions of 1 day duration</t>
  </si>
  <si>
    <t>No. of actions of 2 day duration</t>
  </si>
  <si>
    <t>No. of actions of 3 - 7 day duration</t>
  </si>
  <si>
    <t>No. of actions of 8 - 30 day duration</t>
  </si>
  <si>
    <t>No. of actions greater than 30 day duration</t>
  </si>
  <si>
    <t>No. of beach days (monitored beaches)</t>
  </si>
  <si>
    <t>No. of days under a beach action (monitored beaches)</t>
  </si>
  <si>
    <t>Beach Name</t>
  </si>
  <si>
    <t>County</t>
  </si>
  <si>
    <t>Beach ID</t>
  </si>
  <si>
    <t>No. of days under a beach action</t>
  </si>
  <si>
    <t>Percent days under a beach action</t>
  </si>
  <si>
    <t>No. of days not under a beach action</t>
  </si>
  <si>
    <t>Percent days not under a beach action</t>
  </si>
  <si>
    <t>No. of days under an action</t>
  </si>
  <si>
    <t>CSO</t>
  </si>
  <si>
    <t>SSO</t>
  </si>
  <si>
    <t>CAFO</t>
  </si>
  <si>
    <t>POTW</t>
  </si>
  <si>
    <t>UNKNOWN</t>
  </si>
  <si>
    <t>Swim Season Actions Sorted by Duration</t>
  </si>
  <si>
    <t>Monitored Beaches with Actions During Swim Season</t>
  </si>
  <si>
    <t>Monitored Beaches</t>
  </si>
  <si>
    <t>No. of beach days</t>
  </si>
  <si>
    <t>Under a Beach Action</t>
  </si>
  <si>
    <t>Yes</t>
  </si>
  <si>
    <t>Public/Public</t>
  </si>
  <si>
    <t>ELEV_BACT</t>
  </si>
  <si>
    <t>Contamination Advisory</t>
  </si>
  <si>
    <t>Not Under an Action</t>
  </si>
  <si>
    <t>No</t>
  </si>
  <si>
    <t>BEACH Act Beaches</t>
  </si>
  <si>
    <t>MONITORED BEACHES</t>
  </si>
  <si>
    <t>Actions During Swim Season</t>
  </si>
  <si>
    <t>No. of BEACH Act beaches</t>
  </si>
  <si>
    <t>Swim Season Beach Days</t>
  </si>
  <si>
    <t>Actions Sorted by Duration</t>
  </si>
  <si>
    <t>Total no. of beach actions</t>
  </si>
  <si>
    <t>No. of monitored beaches</t>
  </si>
  <si>
    <t>Percent of beaches monitored</t>
  </si>
  <si>
    <t xml:space="preserve">BEACH Act Beaches: </t>
  </si>
  <si>
    <t xml:space="preserve">Tier 1 beaches: </t>
  </si>
  <si>
    <t xml:space="preserve">Beach actions: </t>
  </si>
  <si>
    <t>Definitions</t>
  </si>
  <si>
    <t xml:space="preserve">Monitored beaches: </t>
  </si>
  <si>
    <t xml:space="preserve">Swim season: </t>
  </si>
  <si>
    <t xml:space="preserve">Action duration: </t>
  </si>
  <si>
    <t xml:space="preserve">Beach days: </t>
  </si>
  <si>
    <t>States indicate to EPA the period of time they consider to be the swim (or recreational) season for each beach. See "Monitoring" tab for swim season lengths.</t>
  </si>
  <si>
    <t>The number of days in the swim season. See "Beach Days" tab for the number of beach days under an action.</t>
  </si>
  <si>
    <t>Beaches that are monitored at regular intervals. See "Monitoring" tab for monitoring frequency information.</t>
  </si>
  <si>
    <t>BEACH Act refers to the Beaches Environmental Assessment, Closure, and Health Act of 2000 which focuses on coastal recreational waters. States/territories provide EPA with a list of their</t>
  </si>
  <si>
    <t>coastal recreational beaches.</t>
  </si>
  <si>
    <t>States and territories designate their significant public beaches as Tier 1 beaches (requirement of BEACH Act grant program).  These are the beaches that have the highest risk. See "Attributes" tab</t>
  </si>
  <si>
    <t>for Tier designations.</t>
  </si>
  <si>
    <t>for action information.</t>
  </si>
  <si>
    <t>Action duration is based on the times an action begins and ends. One "day" is considered the 24-hour period following the time an action is issued. Additional "days" are recorded when an action</t>
  </si>
  <si>
    <t>extends into any portion of subsequent 24-hour period(s). For example, an action that lasts 26 hours is recorded as a two-day action. See "Action Durations" tab for duration breakdowns.</t>
  </si>
  <si>
    <t>POLLUTION SOURCES SUMMARY</t>
  </si>
  <si>
    <t xml:space="preserve">Beach Name </t>
  </si>
  <si>
    <t xml:space="preserve">Beach name </t>
  </si>
  <si>
    <t>Beach accessibility</t>
  </si>
  <si>
    <t xml:space="preserve">Beach tier rank </t>
  </si>
  <si>
    <t>Start latitude</t>
  </si>
  <si>
    <t>Start longitude</t>
  </si>
  <si>
    <t>End latitude</t>
  </si>
  <si>
    <t>End longitude</t>
  </si>
  <si>
    <t>Pollution sources investigated?</t>
  </si>
  <si>
    <t>Pollution sources found?</t>
  </si>
  <si>
    <t>Runoff</t>
  </si>
  <si>
    <t>Storm</t>
  </si>
  <si>
    <t>Agriculture</t>
  </si>
  <si>
    <t>Boat</t>
  </si>
  <si>
    <t>Sewer line</t>
  </si>
  <si>
    <t>Septic</t>
  </si>
  <si>
    <t>Wildlife</t>
  </si>
  <si>
    <t>Other</t>
  </si>
  <si>
    <t>Unknown</t>
  </si>
  <si>
    <t xml:space="preserve">Action type </t>
  </si>
  <si>
    <t xml:space="preserve">Action start date/time </t>
  </si>
  <si>
    <t xml:space="preserve">Action end date/time </t>
  </si>
  <si>
    <t xml:space="preserve">Action duration (Days) </t>
  </si>
  <si>
    <t xml:space="preserve">Action reason(s) </t>
  </si>
  <si>
    <t>Action indicator(s)</t>
  </si>
  <si>
    <t>Action source(s)</t>
  </si>
  <si>
    <t>ELEV_BACT:</t>
  </si>
  <si>
    <t>Totals</t>
  </si>
  <si>
    <t>Percentages</t>
  </si>
  <si>
    <t>No. of BEACH Act beaches:</t>
  </si>
  <si>
    <t>Total length of BEACH Act beaches:</t>
  </si>
  <si>
    <t xml:space="preserve"> ATTRIBUTE SUMMARY</t>
  </si>
  <si>
    <t>No. of monitored beaches:</t>
  </si>
  <si>
    <t xml:space="preserve"> MONITORING SUMMARY</t>
  </si>
  <si>
    <t>No. of investigated monitored beaches:</t>
  </si>
  <si>
    <t>No. of investigated monitored beaches with possible pollution sources:</t>
  </si>
  <si>
    <t>POLLUTION SOURCE TALLY</t>
  </si>
  <si>
    <t>Percent</t>
  </si>
  <si>
    <t>No. of actions during the swim season:</t>
  </si>
  <si>
    <t>No. of days under an action during the swim season:</t>
  </si>
  <si>
    <t>ACTION REASON, INDICATOR, AND SOURCE TALLY</t>
  </si>
  <si>
    <t>UNKNOWN:</t>
  </si>
  <si>
    <r>
      <rPr>
        <b/>
        <sz val="9"/>
        <rFont val="Arial"/>
        <family val="2"/>
      </rPr>
      <t>Runoff</t>
    </r>
    <r>
      <rPr>
        <sz val="9"/>
        <rFont val="Arial"/>
        <family val="2"/>
      </rPr>
      <t xml:space="preserve"> (Non-storm related, dryweather runoff):</t>
    </r>
  </si>
  <si>
    <r>
      <rPr>
        <b/>
        <sz val="9"/>
        <rFont val="Arial"/>
        <family val="2"/>
      </rPr>
      <t>Storm</t>
    </r>
    <r>
      <rPr>
        <sz val="9"/>
        <rFont val="Arial"/>
        <family val="2"/>
      </rPr>
      <t xml:space="preserve"> (Storm related, wet-weather runoff):</t>
    </r>
  </si>
  <si>
    <r>
      <rPr>
        <b/>
        <sz val="9"/>
        <rFont val="Arial"/>
        <family val="2"/>
      </rPr>
      <t>Agriculture</t>
    </r>
    <r>
      <rPr>
        <sz val="9"/>
        <rFont val="Arial"/>
        <family val="2"/>
      </rPr>
      <t xml:space="preserve"> (Agricultural runoff):</t>
    </r>
  </si>
  <si>
    <r>
      <rPr>
        <b/>
        <sz val="9"/>
        <rFont val="Arial"/>
        <family val="2"/>
      </rPr>
      <t>Boat</t>
    </r>
    <r>
      <rPr>
        <sz val="9"/>
        <rFont val="Arial"/>
        <family val="2"/>
      </rPr>
      <t xml:space="preserve"> (Boat discharge):</t>
    </r>
  </si>
  <si>
    <r>
      <rPr>
        <b/>
        <sz val="9"/>
        <rFont val="Arial"/>
        <family val="2"/>
      </rPr>
      <t>CAFO</t>
    </r>
    <r>
      <rPr>
        <sz val="9"/>
        <rFont val="Arial"/>
        <family val="2"/>
      </rPr>
      <t xml:space="preserve"> (Concentrated animal feeding operation):</t>
    </r>
  </si>
  <si>
    <r>
      <rPr>
        <b/>
        <sz val="9"/>
        <rFont val="Arial"/>
        <family val="2"/>
      </rPr>
      <t>CSO</t>
    </r>
    <r>
      <rPr>
        <sz val="9"/>
        <rFont val="Arial"/>
        <family val="2"/>
      </rPr>
      <t xml:space="preserve"> (Combined sewer overflow):</t>
    </r>
  </si>
  <si>
    <r>
      <rPr>
        <b/>
        <sz val="9"/>
        <rFont val="Arial"/>
        <family val="2"/>
      </rPr>
      <t>SSO</t>
    </r>
    <r>
      <rPr>
        <sz val="9"/>
        <rFont val="Arial"/>
        <family val="2"/>
      </rPr>
      <t xml:space="preserve"> (Sanitary sewer overflow):</t>
    </r>
  </si>
  <si>
    <r>
      <rPr>
        <b/>
        <sz val="9"/>
        <rFont val="Arial"/>
        <family val="2"/>
      </rPr>
      <t>POTW</t>
    </r>
    <r>
      <rPr>
        <sz val="9"/>
        <rFont val="Arial"/>
        <family val="2"/>
      </rPr>
      <t xml:space="preserve"> (Publicly-owned treatment works):</t>
    </r>
  </si>
  <si>
    <r>
      <rPr>
        <b/>
        <sz val="9"/>
        <rFont val="Arial"/>
        <family val="2"/>
      </rPr>
      <t>Sewer line</t>
    </r>
    <r>
      <rPr>
        <sz val="9"/>
        <rFont val="Arial"/>
        <family val="2"/>
      </rPr>
      <t xml:space="preserve"> (Sewer line leak, blockage, or break):</t>
    </r>
  </si>
  <si>
    <r>
      <rPr>
        <b/>
        <sz val="9"/>
        <rFont val="Arial"/>
        <family val="2"/>
      </rPr>
      <t>Septic</t>
    </r>
    <r>
      <rPr>
        <sz val="9"/>
        <rFont val="Arial"/>
        <family val="2"/>
      </rPr>
      <t xml:space="preserve"> (Septic system leakage):</t>
    </r>
  </si>
  <si>
    <r>
      <rPr>
        <b/>
        <sz val="9"/>
        <rFont val="Arial"/>
        <family val="2"/>
      </rPr>
      <t>Wildlife</t>
    </r>
    <r>
      <rPr>
        <sz val="9"/>
        <rFont val="Arial"/>
        <family val="2"/>
      </rPr>
      <t xml:space="preserve"> (Wildlife pollution):</t>
    </r>
  </si>
  <si>
    <r>
      <rPr>
        <b/>
        <sz val="9"/>
        <rFont val="Arial"/>
        <family val="2"/>
      </rPr>
      <t>Other</t>
    </r>
    <r>
      <rPr>
        <sz val="9"/>
        <rFont val="Arial"/>
        <family val="2"/>
      </rPr>
      <t xml:space="preserve"> (Other source known but not listed above):</t>
    </r>
  </si>
  <si>
    <r>
      <rPr>
        <b/>
        <sz val="9"/>
        <rFont val="Arial"/>
        <family val="2"/>
      </rPr>
      <t>Unknown</t>
    </r>
    <r>
      <rPr>
        <sz val="9"/>
        <rFont val="Arial"/>
        <family val="2"/>
      </rPr>
      <t xml:space="preserve"> (Source exists but unidentified):</t>
    </r>
  </si>
  <si>
    <t>Action reasons summary:</t>
  </si>
  <si>
    <t>Action indicators summary:</t>
  </si>
  <si>
    <t>Action sources summary:</t>
  </si>
  <si>
    <t>No. of monitored beaches with actions during swim season:</t>
  </si>
  <si>
    <t>No. of actions during swim season:</t>
  </si>
  <si>
    <t>No. of days under an action during swim season:</t>
  </si>
  <si>
    <t>No. of actions of 1 day duration:</t>
  </si>
  <si>
    <t>No. of actions of 2 day duration:</t>
  </si>
  <si>
    <t>No. of actions of 3-7 day duration:</t>
  </si>
  <si>
    <t>No. of actions of 8-30 day duration:</t>
  </si>
  <si>
    <t>No. of actions of greater than 30 day duration:</t>
  </si>
  <si>
    <t>ACTION DURATION DAY TALLY</t>
  </si>
  <si>
    <t>No. of beach days in swim season:</t>
  </si>
  <si>
    <t>No. of beach days under an action during the swim season:</t>
  </si>
  <si>
    <t>Percent of beach days under an action during the swim season:</t>
  </si>
  <si>
    <t>No. of beach days not under an action during the swim season:</t>
  </si>
  <si>
    <t>Percent of beach days not under an action during the swim season:</t>
  </si>
  <si>
    <t>Percent of BEACH Act beaches monitored:</t>
  </si>
  <si>
    <t>POSSIBLE POLLUTION SOURCES</t>
  </si>
  <si>
    <t>ECOLI</t>
  </si>
  <si>
    <t>ECOLI:</t>
  </si>
  <si>
    <t>LAKE</t>
  </si>
  <si>
    <t>COOK</t>
  </si>
  <si>
    <t>MN689449</t>
  </si>
  <si>
    <t>Butterwort Cliffs Beach</t>
  </si>
  <si>
    <t>MN870284</t>
  </si>
  <si>
    <t>Cascade State Park Campground Beach</t>
  </si>
  <si>
    <t>MN503571</t>
  </si>
  <si>
    <t>Cascade State Park West Beach</t>
  </si>
  <si>
    <t>MN439126</t>
  </si>
  <si>
    <t>Chicago Bay Boat Launch Beach</t>
  </si>
  <si>
    <t>MN689602</t>
  </si>
  <si>
    <t>Coville Creek Beach</t>
  </si>
  <si>
    <t>MN447052</t>
  </si>
  <si>
    <t>Croftville Beach</t>
  </si>
  <si>
    <t>MN804694</t>
  </si>
  <si>
    <t>Cutface Creek Wayside Rest Beach</t>
  </si>
  <si>
    <t>MN933096</t>
  </si>
  <si>
    <t>Durfee Creek Area Beach</t>
  </si>
  <si>
    <t>MN225526</t>
  </si>
  <si>
    <t>Grand Marais Campground Beach</t>
  </si>
  <si>
    <t>MN344366</t>
  </si>
  <si>
    <t>Grand Marais Downtown Beach</t>
  </si>
  <si>
    <t>MN779934</t>
  </si>
  <si>
    <t>Horseshoe Bay Boat Launch Beach</t>
  </si>
  <si>
    <t>MN707089</t>
  </si>
  <si>
    <t>Judge C.R. Magney State Park East Beach</t>
  </si>
  <si>
    <t>MN103172</t>
  </si>
  <si>
    <t>Judge C.R. Magney State Park West Beach</t>
  </si>
  <si>
    <t>MN150766</t>
  </si>
  <si>
    <t>Kadunce Creek Beach</t>
  </si>
  <si>
    <t>MN890106</t>
  </si>
  <si>
    <t>Old Shore Road Beach Area</t>
  </si>
  <si>
    <t>MN944718</t>
  </si>
  <si>
    <t>Paradise Beach</t>
  </si>
  <si>
    <t>MN128244</t>
  </si>
  <si>
    <t>Ray Berglund Wayside Rest Beach</t>
  </si>
  <si>
    <t>MN840885</t>
  </si>
  <si>
    <t>Red Cliff Beach</t>
  </si>
  <si>
    <t>MN590913</t>
  </si>
  <si>
    <t>Schroeder Town Park Beach</t>
  </si>
  <si>
    <t>MN301415</t>
  </si>
  <si>
    <t>Sugarloaf Cove Beach</t>
  </si>
  <si>
    <t>MN926506</t>
  </si>
  <si>
    <t>Temperance River State Park Beach</t>
  </si>
  <si>
    <t>MN970177</t>
  </si>
  <si>
    <t>Temperance River State Park East Beach</t>
  </si>
  <si>
    <t>MN407103</t>
  </si>
  <si>
    <t>Agate Bay Beach</t>
  </si>
  <si>
    <t>MN927832</t>
  </si>
  <si>
    <t>Blueberry Hill Beach</t>
  </si>
  <si>
    <t>MN603895</t>
  </si>
  <si>
    <t>Burlington Bay Beach</t>
  </si>
  <si>
    <t>MN327487</t>
  </si>
  <si>
    <t>Flood Bay Beach</t>
  </si>
  <si>
    <t>MN395249</t>
  </si>
  <si>
    <t>Gooseberry Falls State Park Beach</t>
  </si>
  <si>
    <t>MN409498</t>
  </si>
  <si>
    <t>Knife River Marina Beach</t>
  </si>
  <si>
    <t>MN735919</t>
  </si>
  <si>
    <t>Manitou River Beach</t>
  </si>
  <si>
    <t>MN836337</t>
  </si>
  <si>
    <t>Palisade Beach</t>
  </si>
  <si>
    <t>MN159760</t>
  </si>
  <si>
    <t>Silver Bay Marina Beach</t>
  </si>
  <si>
    <t>MN595397</t>
  </si>
  <si>
    <t>Silver Cliff Beach</t>
  </si>
  <si>
    <t>MN643227</t>
  </si>
  <si>
    <t>Silver Creek Beach</t>
  </si>
  <si>
    <t>MN508391</t>
  </si>
  <si>
    <t>Split Rock Lighthouse State Park / Corundum Point Beach</t>
  </si>
  <si>
    <t>MN492975</t>
  </si>
  <si>
    <t>Split Rock Lighthouse State Park / Crazy Bay Beach</t>
  </si>
  <si>
    <t>MN683484</t>
  </si>
  <si>
    <t>Split Rock Lighthouse State Park / Gold Rock Point Beach</t>
  </si>
  <si>
    <t>MN633882</t>
  </si>
  <si>
    <t>Split Rock Lighthouse State Park / Split Rock Point Beach</t>
  </si>
  <si>
    <t>MN178531</t>
  </si>
  <si>
    <t>Split Rock Lighthouse State Park Beach</t>
  </si>
  <si>
    <t>MN143299</t>
  </si>
  <si>
    <t>Split Rock River Beach</t>
  </si>
  <si>
    <t>MN459713</t>
  </si>
  <si>
    <t>Stewart River Beach</t>
  </si>
  <si>
    <t>MN625462</t>
  </si>
  <si>
    <t>Tettegouche State Park / Baptism River Beach</t>
  </si>
  <si>
    <t>MN661643</t>
  </si>
  <si>
    <t>Tettegouche State Park / Crystal Bay Beach</t>
  </si>
  <si>
    <t>MN545770</t>
  </si>
  <si>
    <t>Tettegouche State Park Beach</t>
  </si>
  <si>
    <t>MN503625</t>
  </si>
  <si>
    <t>Twin Points Public Access Beach</t>
  </si>
  <si>
    <t>MN205888</t>
  </si>
  <si>
    <t>Two Harbors City Park Beach</t>
  </si>
  <si>
    <t>ST LOUIS</t>
  </si>
  <si>
    <t>MN570174</t>
  </si>
  <si>
    <t>42nd Avenue East Beach</t>
  </si>
  <si>
    <t>MN616231</t>
  </si>
  <si>
    <t>Bayfront Park Beach</t>
  </si>
  <si>
    <t>MN307508</t>
  </si>
  <si>
    <t>Blatnik Fishing Pier Beach</t>
  </si>
  <si>
    <t>MN891405</t>
  </si>
  <si>
    <t>Bluebird Landing Beach</t>
  </si>
  <si>
    <t>MN718175</t>
  </si>
  <si>
    <t>Boy Scout Landing Beach</t>
  </si>
  <si>
    <t>MN918956</t>
  </si>
  <si>
    <t>Brighton Beach</t>
  </si>
  <si>
    <t>MN201863</t>
  </si>
  <si>
    <t>Clyde Avenue Boat Landing Beach</t>
  </si>
  <si>
    <t>MN372694</t>
  </si>
  <si>
    <t>French River Beach</t>
  </si>
  <si>
    <t>MN493002</t>
  </si>
  <si>
    <t>Glensheen Cemetary Beach</t>
  </si>
  <si>
    <t>MN791328</t>
  </si>
  <si>
    <t>Indian Point Campground Beach</t>
  </si>
  <si>
    <t>MN114134</t>
  </si>
  <si>
    <t>Lakewalk Beach</t>
  </si>
  <si>
    <t>MN452693</t>
  </si>
  <si>
    <t>Lakewalk East / 16th Avenue East Beach</t>
  </si>
  <si>
    <t>MN530434</t>
  </si>
  <si>
    <t>Lakewalk East / 26th Avenue East Beach</t>
  </si>
  <si>
    <t>MN314613</t>
  </si>
  <si>
    <t>Lakewood Pump Station Beach</t>
  </si>
  <si>
    <t>MN761071</t>
  </si>
  <si>
    <t>Leif Erikson Park Beach</t>
  </si>
  <si>
    <t>MN713581</t>
  </si>
  <si>
    <t>Lester River Beach</t>
  </si>
  <si>
    <t>MN179927</t>
  </si>
  <si>
    <t>McQuade Road Safe Harbor Beach</t>
  </si>
  <si>
    <t>MN956135</t>
  </si>
  <si>
    <t>Minnesota Point Harbor Beach</t>
  </si>
  <si>
    <t>MN209496</t>
  </si>
  <si>
    <t>Morgan Park Beach</t>
  </si>
  <si>
    <t>MN957934</t>
  </si>
  <si>
    <t>North Shore Drive Wayside Rest / 72nd Avenue East Beach</t>
  </si>
  <si>
    <t>MN196533</t>
  </si>
  <si>
    <t>North Shore Drive Wayside Rest / Cant Road Beach</t>
  </si>
  <si>
    <t>MN801949</t>
  </si>
  <si>
    <t>Park Point 20th Street / Hearding Island Canal Beach</t>
  </si>
  <si>
    <t>MN346355</t>
  </si>
  <si>
    <t>Park Point Beach House</t>
  </si>
  <si>
    <t>MN802797</t>
  </si>
  <si>
    <t>Park Point Franklin Park / 13th Street South Beach</t>
  </si>
  <si>
    <t>MN218493</t>
  </si>
  <si>
    <t>Park Point Lafayette Community Club Beach</t>
  </si>
  <si>
    <t>MN524952</t>
  </si>
  <si>
    <t>Park Point New Duluth Boat Club / 14th Street Beach</t>
  </si>
  <si>
    <t>MN324141</t>
  </si>
  <si>
    <t>Park Point Sky Harbor Parking Lot Beach</t>
  </si>
  <si>
    <t>MN591851</t>
  </si>
  <si>
    <t>Park Point Southworth Marsh Beach</t>
  </si>
  <si>
    <t>MN816652</t>
  </si>
  <si>
    <t>Smithville Park Beach</t>
  </si>
  <si>
    <t>MN966726</t>
  </si>
  <si>
    <t>Stony Point Beach</t>
  </si>
  <si>
    <t>MN415778</t>
  </si>
  <si>
    <t>Stony Point Wayside Rest Beach</t>
  </si>
  <si>
    <t>MN798843</t>
  </si>
  <si>
    <t>Waterfront Trail / Interlake Beach</t>
  </si>
  <si>
    <t>MN366747</t>
  </si>
  <si>
    <t>Waterfront Trail / Radio Towers Beach</t>
  </si>
  <si>
    <t>MN177489</t>
  </si>
  <si>
    <t>Waterfront Trail / Riverside Beach</t>
  </si>
  <si>
    <t>OTHER</t>
  </si>
  <si>
    <t>OTHER:</t>
  </si>
  <si>
    <t xml:space="preserve"> MONITORING FREQUENCY SUMMARY</t>
  </si>
  <si>
    <t>No.</t>
  </si>
  <si>
    <t>Monitored once per month</t>
  </si>
  <si>
    <t>Monitored twice per month</t>
  </si>
  <si>
    <t>Monitored once a week</t>
  </si>
  <si>
    <t>Monitored five times per month</t>
  </si>
  <si>
    <t>Monitored six times per month</t>
  </si>
  <si>
    <t>Monitored twice a week</t>
  </si>
  <si>
    <t>Monitored ten times per month</t>
  </si>
  <si>
    <t>Monitored three times a week</t>
  </si>
  <si>
    <t>Monitored four times a week</t>
  </si>
  <si>
    <t>Monitored five times a week</t>
  </si>
  <si>
    <t>Monitored seven times a week</t>
  </si>
  <si>
    <t>Beach monitored?</t>
  </si>
  <si>
    <t>Swim season length (days)</t>
  </si>
  <si>
    <t>Swim season monitoring frequency (per week)</t>
  </si>
  <si>
    <t>Off-season monitoring frequency (per week)</t>
  </si>
  <si>
    <t xml:space="preserve"> = Beach is not monitored. It is not included in EPA's monitored beach summary statistics.</t>
  </si>
  <si>
    <t>MN916344</t>
  </si>
  <si>
    <t>GPBay1.5</t>
  </si>
  <si>
    <t>MN714878</t>
  </si>
  <si>
    <t>GPBay2.5</t>
  </si>
  <si>
    <t>MN413160</t>
  </si>
  <si>
    <t>RZB1</t>
  </si>
  <si>
    <t>Private/Private</t>
  </si>
  <si>
    <t>Miles</t>
  </si>
  <si>
    <t>Beach length (MI)</t>
  </si>
  <si>
    <t>Total length of monitored beaches (miles):</t>
  </si>
  <si>
    <t xml:space="preserve">Closure
</t>
  </si>
  <si>
    <t>STORM</t>
  </si>
  <si>
    <t>RAINFALL</t>
  </si>
  <si>
    <t>PREEMPT</t>
  </si>
  <si>
    <t>2012 ACTIONS SUMMARY</t>
  </si>
  <si>
    <t>-</t>
  </si>
  <si>
    <t>2012 ACTIONS DURATION SUMMARY</t>
  </si>
  <si>
    <t>Beach action in 2012?</t>
  </si>
  <si>
    <t>2012 BEACH DAYS SUMMARY</t>
  </si>
  <si>
    <t>Total length of monitored beaches (MI)</t>
  </si>
  <si>
    <t>RAINFALL:</t>
  </si>
  <si>
    <t>PREEMPT:</t>
  </si>
  <si>
    <t>STORM:</t>
  </si>
  <si>
    <t xml:space="preserve"> = Beach is flagged as not monitored in BEACON. In this draft report EPA is assuming this is an error and these beaches are being monitored once per week as in 2011.</t>
  </si>
  <si>
    <t xml:space="preserve">Beach-specific advisories or closings issued by the reporting state or local governments. An action is recorded for a beach even if only a portion of the beach is affected. See "2012 Actions" tab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</si>
</sst>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409]m/d/yy\ h:mm\ AM/PM;@"/>
    <numFmt numFmtId="166" formatCode="0.000"/>
    <numFmt numFmtId="167" formatCode="#,##0.000"/>
    <numFmt numFmtId="168" formatCode="[$-409]mmmm\ d\,\ yyyy;@"/>
  </numFmts>
  <fonts count="21" x14ac:knownFonts="1">
    <font>
      <sz val="10"/>
      <name val="Arial"/>
    </font>
    <font>
      <b/>
      <sz val="8"/>
      <name val="Arial"/>
      <family val="2"/>
    </font>
    <font>
      <sz val="8"/>
      <name val="Arial"/>
      <family val="2"/>
    </font>
    <font>
      <sz val="8"/>
      <name val="Arial"/>
      <family val="2"/>
    </font>
    <font>
      <b/>
      <sz val="7"/>
      <name val="Arial"/>
      <family val="2"/>
    </font>
    <font>
      <sz val="7"/>
      <name val="Arial"/>
      <family val="2"/>
    </font>
    <font>
      <b/>
      <i/>
      <sz val="7"/>
      <name val="Arial"/>
      <family val="2"/>
    </font>
    <font>
      <b/>
      <sz val="10"/>
      <name val="Arial"/>
      <family val="2"/>
    </font>
    <font>
      <sz val="7"/>
      <name val="Arial"/>
      <family val="2"/>
    </font>
    <font>
      <b/>
      <sz val="8"/>
      <color indexed="9"/>
      <name val="Arial"/>
      <family val="2"/>
    </font>
    <font>
      <sz val="8"/>
      <color indexed="9"/>
      <name val="Arial"/>
      <family val="2"/>
    </font>
    <font>
      <sz val="10"/>
      <color indexed="9"/>
      <name val="Arial"/>
      <family val="2"/>
    </font>
    <font>
      <sz val="7"/>
      <color theme="1"/>
      <name val="Arial"/>
      <family val="2"/>
    </font>
    <font>
      <b/>
      <sz val="7"/>
      <color rgb="FFFF0000"/>
      <name val="Arial"/>
      <family val="2"/>
    </font>
    <font>
      <sz val="7"/>
      <color theme="0"/>
      <name val="Arial"/>
      <family val="2"/>
    </font>
    <font>
      <sz val="8"/>
      <color rgb="FF151515"/>
      <name val="Arial"/>
      <family val="2"/>
    </font>
    <font>
      <b/>
      <sz val="9"/>
      <color rgb="FFFF0000"/>
      <name val="Arial"/>
      <family val="2"/>
    </font>
    <font>
      <sz val="9"/>
      <name val="Arial"/>
      <family val="2"/>
    </font>
    <font>
      <b/>
      <sz val="9"/>
      <name val="Arial"/>
      <family val="2"/>
    </font>
    <font>
      <sz val="9"/>
      <color theme="1"/>
      <name val="Arial"/>
      <family val="2"/>
    </font>
    <font>
      <sz val="10"/>
      <name val="Arial"/>
      <family val="2"/>
    </font>
  </fonts>
  <fills count="5">
    <fill>
      <patternFill patternType="none"/>
    </fill>
    <fill>
      <patternFill patternType="gray125"/>
    </fill>
    <fill>
      <patternFill patternType="solid">
        <fgColor indexed="8"/>
        <bgColor indexed="64"/>
      </patternFill>
    </fill>
    <fill>
      <patternFill patternType="solid">
        <fgColor theme="9" tint="0.39997558519241921"/>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9">
    <xf numFmtId="0" fontId="0" fillId="0" borderId="0" xfId="0"/>
    <xf numFmtId="0" fontId="5" fillId="0" borderId="0" xfId="0" applyFont="1"/>
    <xf numFmtId="0" fontId="5" fillId="0" borderId="0" xfId="0" applyFont="1"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0" fillId="0" borderId="0" xfId="0" applyFill="1"/>
    <xf numFmtId="0" fontId="0" fillId="0" borderId="0" xfId="0" applyFill="1" applyAlignment="1">
      <alignment horizontal="center"/>
    </xf>
    <xf numFmtId="0" fontId="2" fillId="0" borderId="0" xfId="0" applyFont="1" applyFill="1" applyBorder="1" applyAlignment="1">
      <alignment wrapText="1"/>
    </xf>
    <xf numFmtId="0" fontId="2" fillId="0" borderId="2" xfId="0" applyFont="1" applyFill="1" applyBorder="1" applyAlignment="1">
      <alignment wrapText="1"/>
    </xf>
    <xf numFmtId="0" fontId="1" fillId="0" borderId="0" xfId="0" applyFont="1" applyFill="1" applyBorder="1" applyAlignment="1">
      <alignment horizontal="center" wrapText="1"/>
    </xf>
    <xf numFmtId="3" fontId="4" fillId="0" borderId="0" xfId="0" applyNumberFormat="1" applyFont="1" applyFill="1" applyAlignment="1">
      <alignment horizontal="center"/>
    </xf>
    <xf numFmtId="0" fontId="5" fillId="0" borderId="0" xfId="0" applyFont="1" applyFill="1"/>
    <xf numFmtId="0" fontId="4" fillId="0" borderId="0" xfId="0" applyFont="1" applyFill="1" applyAlignment="1">
      <alignment horizontal="center"/>
    </xf>
    <xf numFmtId="0" fontId="5" fillId="0" borderId="0" xfId="0" applyFont="1" applyFill="1" applyAlignment="1">
      <alignment horizontal="center"/>
    </xf>
    <xf numFmtId="0" fontId="4" fillId="0" borderId="1" xfId="0" applyNumberFormat="1" applyFont="1" applyFill="1" applyBorder="1" applyAlignment="1">
      <alignment horizontal="center" wrapText="1"/>
    </xf>
    <xf numFmtId="3" fontId="4" fillId="0" borderId="1" xfId="0" applyNumberFormat="1" applyFont="1" applyFill="1" applyBorder="1" applyAlignment="1">
      <alignment horizontal="center" wrapText="1"/>
    </xf>
    <xf numFmtId="0" fontId="6" fillId="0" borderId="0" xfId="0" applyFont="1" applyFill="1" applyBorder="1" applyAlignment="1">
      <alignment horizontal="right" wrapText="1"/>
    </xf>
    <xf numFmtId="1" fontId="4" fillId="0" borderId="0" xfId="0" applyNumberFormat="1" applyFont="1" applyFill="1" applyAlignment="1">
      <alignment horizontal="center"/>
    </xf>
    <xf numFmtId="164" fontId="4" fillId="0" borderId="0" xfId="0" applyNumberFormat="1" applyFont="1" applyFill="1" applyAlignment="1">
      <alignment horizontal="center"/>
    </xf>
    <xf numFmtId="3" fontId="0" fillId="0" borderId="0" xfId="0" applyNumberFormat="1" applyFill="1"/>
    <xf numFmtId="0" fontId="4" fillId="0" borderId="0" xfId="0" applyFont="1" applyFill="1" applyBorder="1" applyAlignment="1">
      <alignment horizontal="center" wrapText="1"/>
    </xf>
    <xf numFmtId="0" fontId="5" fillId="0" borderId="0" xfId="0" applyFont="1" applyAlignment="1">
      <alignment horizontal="center" wrapText="1"/>
    </xf>
    <xf numFmtId="165" fontId="5" fillId="0" borderId="0" xfId="0" applyNumberFormat="1" applyFont="1"/>
    <xf numFmtId="3" fontId="5" fillId="0" borderId="0" xfId="0" applyNumberFormat="1" applyFont="1"/>
    <xf numFmtId="0" fontId="5" fillId="0" borderId="0" xfId="0" applyFont="1" applyBorder="1"/>
    <xf numFmtId="0" fontId="4" fillId="0" borderId="1" xfId="0" applyFont="1" applyBorder="1" applyAlignment="1">
      <alignment horizontal="center" wrapText="1"/>
    </xf>
    <xf numFmtId="165" fontId="4" fillId="0" borderId="1" xfId="0" applyNumberFormat="1" applyFont="1" applyBorder="1" applyAlignment="1">
      <alignment horizontal="center" wrapText="1"/>
    </xf>
    <xf numFmtId="3" fontId="4" fillId="0" borderId="1" xfId="0" applyNumberFormat="1" applyFont="1" applyBorder="1" applyAlignment="1">
      <alignment horizontal="center" wrapText="1"/>
    </xf>
    <xf numFmtId="0" fontId="5" fillId="0" borderId="0" xfId="0" applyFont="1" applyBorder="1" applyAlignment="1">
      <alignment horizontal="center"/>
    </xf>
    <xf numFmtId="0" fontId="4" fillId="0" borderId="0" xfId="0" applyFont="1" applyBorder="1" applyAlignment="1">
      <alignment horizontal="center" wrapText="1"/>
    </xf>
    <xf numFmtId="0" fontId="5" fillId="0" borderId="0" xfId="0" applyFont="1" applyBorder="1" applyAlignment="1">
      <alignment horizontal="center" wrapText="1"/>
    </xf>
    <xf numFmtId="0" fontId="5" fillId="0" borderId="0" xfId="0" applyFont="1" applyFill="1" applyBorder="1" applyAlignment="1">
      <alignment horizont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Fill="1" applyAlignment="1">
      <alignment vertical="center"/>
    </xf>
    <xf numFmtId="0" fontId="8" fillId="0" borderId="0" xfId="0" applyFont="1" applyFill="1" applyAlignment="1">
      <alignment horizontal="center" vertical="center"/>
    </xf>
    <xf numFmtId="3" fontId="4" fillId="0" borderId="0" xfId="0" applyNumberFormat="1" applyFont="1" applyBorder="1" applyAlignment="1">
      <alignment horizontal="center" vertical="center" wrapText="1"/>
    </xf>
    <xf numFmtId="0" fontId="8" fillId="0" borderId="0" xfId="0" applyFont="1" applyFill="1" applyAlignment="1">
      <alignment horizontal="center"/>
    </xf>
    <xf numFmtId="164" fontId="5" fillId="0" borderId="0" xfId="0" applyNumberFormat="1" applyFont="1" applyFill="1" applyBorder="1" applyAlignment="1">
      <alignment horizontal="center"/>
    </xf>
    <xf numFmtId="3" fontId="5" fillId="0" borderId="0" xfId="0" applyNumberFormat="1" applyFont="1" applyFill="1" applyBorder="1" applyAlignment="1">
      <alignment horizontal="center"/>
    </xf>
    <xf numFmtId="164" fontId="5" fillId="0" borderId="1" xfId="0" applyNumberFormat="1" applyFont="1" applyFill="1" applyBorder="1" applyAlignment="1">
      <alignment horizontal="center"/>
    </xf>
    <xf numFmtId="3" fontId="5" fillId="0" borderId="1" xfId="0" applyNumberFormat="1" applyFont="1" applyFill="1" applyBorder="1" applyAlignment="1">
      <alignment horizontal="center"/>
    </xf>
    <xf numFmtId="0" fontId="7" fillId="0" borderId="0" xfId="0" applyFont="1" applyFill="1" applyAlignment="1">
      <alignment horizontal="center" vertical="center"/>
    </xf>
    <xf numFmtId="164"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1" fontId="5" fillId="0" borderId="0" xfId="0" applyNumberFormat="1" applyFont="1" applyFill="1" applyAlignment="1">
      <alignment horizontal="center"/>
    </xf>
    <xf numFmtId="164" fontId="5" fillId="0" borderId="0" xfId="0" applyNumberFormat="1" applyFont="1" applyFill="1" applyAlignment="1">
      <alignment horizontal="center"/>
    </xf>
    <xf numFmtId="3" fontId="5" fillId="0" borderId="0" xfId="0" applyNumberFormat="1" applyFont="1" applyFill="1" applyAlignment="1">
      <alignment horizontal="center"/>
    </xf>
    <xf numFmtId="0" fontId="0" fillId="0" borderId="0" xfId="0" applyBorder="1"/>
    <xf numFmtId="164" fontId="4"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 xfId="0" applyFont="1" applyFill="1" applyBorder="1" applyAlignment="1">
      <alignment horizontal="center" wrapText="1"/>
    </xf>
    <xf numFmtId="3" fontId="0" fillId="0" borderId="0" xfId="0" applyNumberFormat="1" applyFill="1" applyAlignment="1">
      <alignment horizontal="center" vertical="center"/>
    </xf>
    <xf numFmtId="0" fontId="5" fillId="0" borderId="0" xfId="0" applyFont="1" applyFill="1" applyAlignment="1">
      <alignment horizontal="center" vertical="center"/>
    </xf>
    <xf numFmtId="0" fontId="0" fillId="0" borderId="0" xfId="0" applyAlignment="1">
      <alignment horizontal="center" vertical="center"/>
    </xf>
    <xf numFmtId="0" fontId="4" fillId="0" borderId="0" xfId="0" applyFont="1" applyFill="1" applyBorder="1" applyAlignment="1">
      <alignment horizontal="center" vertical="center" wrapText="1"/>
    </xf>
    <xf numFmtId="0" fontId="4" fillId="0" borderId="0" xfId="0" applyFont="1" applyAlignment="1">
      <alignment horizontal="center"/>
    </xf>
    <xf numFmtId="0" fontId="5" fillId="0" borderId="0" xfId="0" applyFont="1" applyFill="1" applyBorder="1" applyAlignment="1">
      <alignment horizontal="left" vertical="center"/>
    </xf>
    <xf numFmtId="0" fontId="0" fillId="0" borderId="1" xfId="0" applyFill="1" applyBorder="1"/>
    <xf numFmtId="0" fontId="5" fillId="0" borderId="1" xfId="0" applyFont="1" applyFill="1" applyBorder="1" applyAlignment="1">
      <alignment horizontal="left" vertical="center"/>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0" fillId="0" borderId="0" xfId="0" applyFill="1" applyBorder="1"/>
    <xf numFmtId="0" fontId="2"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center" vertical="center"/>
    </xf>
    <xf numFmtId="0" fontId="14" fillId="0" borderId="0" xfId="0" applyFont="1" applyFill="1" applyBorder="1" applyAlignment="1">
      <alignment horizontal="center" vertical="center" wrapText="1"/>
    </xf>
    <xf numFmtId="4" fontId="4" fillId="0" borderId="1" xfId="0" applyNumberFormat="1" applyFont="1" applyFill="1" applyBorder="1" applyAlignment="1">
      <alignment horizontal="center" wrapText="1"/>
    </xf>
    <xf numFmtId="0" fontId="2" fillId="0" borderId="0" xfId="0" applyFont="1" applyFill="1"/>
    <xf numFmtId="0" fontId="15" fillId="0" borderId="0" xfId="0" applyFont="1"/>
    <xf numFmtId="0" fontId="16" fillId="0" borderId="3" xfId="0" applyFont="1" applyFill="1" applyBorder="1" applyAlignment="1">
      <alignment horizontal="center"/>
    </xf>
    <xf numFmtId="0" fontId="5" fillId="0" borderId="0" xfId="0" applyFont="1" applyAlignment="1">
      <alignment horizontal="right"/>
    </xf>
    <xf numFmtId="0" fontId="12" fillId="0" borderId="0" xfId="0" applyFont="1" applyBorder="1" applyAlignment="1">
      <alignment horizontal="right" vertical="center" wrapText="1"/>
    </xf>
    <xf numFmtId="0" fontId="13" fillId="0" borderId="0" xfId="0" applyFont="1" applyBorder="1" applyAlignment="1">
      <alignment horizontal="right" vertical="center"/>
    </xf>
    <xf numFmtId="0" fontId="13" fillId="0" borderId="0" xfId="0" applyFont="1" applyBorder="1" applyAlignment="1">
      <alignment horizontal="center" vertical="top" wrapText="1"/>
    </xf>
    <xf numFmtId="0" fontId="4" fillId="0" borderId="0" xfId="0" quotePrefix="1" applyFont="1" applyFill="1" applyBorder="1" applyAlignment="1">
      <alignment horizontal="center" wrapText="1"/>
    </xf>
    <xf numFmtId="0" fontId="1" fillId="0" borderId="0" xfId="0" applyFont="1" applyFill="1" applyAlignment="1">
      <alignment horizontal="right"/>
    </xf>
    <xf numFmtId="0" fontId="7" fillId="0" borderId="0" xfId="0" applyFont="1" applyFill="1"/>
    <xf numFmtId="3" fontId="4" fillId="0" borderId="0" xfId="0" applyNumberFormat="1" applyFont="1" applyBorder="1" applyAlignment="1">
      <alignment horizontal="center" vertical="center"/>
    </xf>
    <xf numFmtId="0" fontId="0" fillId="0" borderId="0" xfId="0" applyBorder="1" applyAlignment="1">
      <alignment horizontal="center" vertical="center"/>
    </xf>
    <xf numFmtId="164" fontId="5" fillId="0" borderId="0" xfId="0" applyNumberFormat="1" applyFont="1" applyBorder="1" applyAlignment="1">
      <alignment horizontal="center" vertical="center"/>
    </xf>
    <xf numFmtId="1" fontId="5" fillId="0" borderId="0" xfId="0" applyNumberFormat="1" applyFont="1" applyBorder="1" applyAlignment="1">
      <alignment horizontal="center" vertical="center"/>
    </xf>
    <xf numFmtId="0" fontId="2" fillId="0" borderId="0" xfId="0" applyFont="1"/>
    <xf numFmtId="0" fontId="2" fillId="0" borderId="0" xfId="0" applyFont="1" applyBorder="1"/>
    <xf numFmtId="0" fontId="16" fillId="0" borderId="0" xfId="0" applyFont="1" applyBorder="1" applyAlignment="1">
      <alignment horizontal="left" vertical="center" wrapText="1"/>
    </xf>
    <xf numFmtId="0" fontId="17" fillId="0" borderId="0" xfId="0" applyFont="1" applyFill="1" applyBorder="1" applyAlignment="1">
      <alignment horizontal="center" vertical="center"/>
    </xf>
    <xf numFmtId="0" fontId="17" fillId="0" borderId="0" xfId="0" applyFont="1" applyFill="1" applyBorder="1" applyAlignment="1">
      <alignment horizontal="right" vertical="center" wrapText="1"/>
    </xf>
    <xf numFmtId="1" fontId="17"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6" fillId="0" borderId="0" xfId="0" applyFont="1" applyBorder="1" applyAlignment="1">
      <alignment horizontal="center" vertical="center"/>
    </xf>
    <xf numFmtId="0" fontId="17" fillId="0" borderId="0" xfId="0" applyFont="1" applyBorder="1"/>
    <xf numFmtId="0" fontId="17" fillId="0" borderId="0" xfId="0" applyFont="1"/>
    <xf numFmtId="0" fontId="18" fillId="0" borderId="0" xfId="0" applyFont="1"/>
    <xf numFmtId="0" fontId="18" fillId="0" borderId="0" xfId="0" applyFont="1" applyBorder="1"/>
    <xf numFmtId="0" fontId="17" fillId="0" borderId="0" xfId="0" applyFont="1" applyFill="1" applyBorder="1" applyAlignment="1">
      <alignment horizontal="right" vertical="center"/>
    </xf>
    <xf numFmtId="0" fontId="17" fillId="0" borderId="0" xfId="0" quotePrefix="1" applyFont="1" applyFill="1" applyBorder="1" applyAlignment="1">
      <alignment horizontal="right"/>
    </xf>
    <xf numFmtId="0" fontId="18" fillId="0" borderId="4" xfId="0" applyFont="1" applyFill="1" applyBorder="1" applyAlignment="1">
      <alignment horizontal="center" wrapText="1"/>
    </xf>
    <xf numFmtId="0" fontId="17" fillId="0" borderId="0" xfId="0" applyFont="1" applyFill="1" applyBorder="1" applyAlignment="1">
      <alignment horizontal="right"/>
    </xf>
    <xf numFmtId="164" fontId="17" fillId="0" borderId="0" xfId="0" applyNumberFormat="1" applyFont="1" applyAlignment="1">
      <alignment horizontal="center" vertical="center"/>
    </xf>
    <xf numFmtId="164" fontId="17" fillId="0" borderId="1" xfId="0" applyNumberFormat="1" applyFont="1" applyBorder="1" applyAlignment="1">
      <alignment horizontal="center" vertical="center"/>
    </xf>
    <xf numFmtId="0" fontId="18" fillId="0" borderId="0" xfId="0" applyFont="1" applyBorder="1" applyAlignment="1">
      <alignment horizontal="center" wrapText="1"/>
    </xf>
    <xf numFmtId="0" fontId="18" fillId="0" borderId="0" xfId="0" applyFont="1" applyAlignment="1">
      <alignment horizontal="center"/>
    </xf>
    <xf numFmtId="0" fontId="17" fillId="0" borderId="0" xfId="0" quotePrefix="1" applyFont="1" applyFill="1" applyBorder="1" applyAlignment="1">
      <alignment horizontal="right" vertical="center"/>
    </xf>
    <xf numFmtId="0" fontId="16" fillId="0" borderId="0" xfId="0" applyFont="1" applyBorder="1" applyAlignment="1">
      <alignment horizontal="right" vertical="center"/>
    </xf>
    <xf numFmtId="0" fontId="18" fillId="0" borderId="0" xfId="0" applyFont="1" applyBorder="1" applyAlignment="1">
      <alignment horizontal="righ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0" xfId="0" applyFont="1" applyAlignment="1">
      <alignment vertical="center"/>
    </xf>
    <xf numFmtId="1" fontId="17" fillId="0" borderId="0" xfId="0" applyNumberFormat="1" applyFont="1" applyAlignment="1">
      <alignment horizontal="center" vertical="center"/>
    </xf>
    <xf numFmtId="164" fontId="17" fillId="0" borderId="0" xfId="0" applyNumberFormat="1" applyFont="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wrapText="1"/>
    </xf>
    <xf numFmtId="1" fontId="5" fillId="0" borderId="1" xfId="0" applyNumberFormat="1" applyFont="1" applyFill="1" applyBorder="1" applyAlignment="1">
      <alignment horizontal="center"/>
    </xf>
    <xf numFmtId="0" fontId="20" fillId="0" borderId="0" xfId="0" applyFont="1" applyFill="1"/>
    <xf numFmtId="164" fontId="17" fillId="0" borderId="0" xfId="0" applyNumberFormat="1" applyFont="1" applyAlignment="1">
      <alignment horizontal="center"/>
    </xf>
    <xf numFmtId="0" fontId="5" fillId="0" borderId="0" xfId="0" applyFont="1" applyFill="1" applyAlignment="1">
      <alignment horizontal="center" vertical="center"/>
    </xf>
    <xf numFmtId="0" fontId="0" fillId="0" borderId="0" xfId="0" applyAlignment="1">
      <alignment horizontal="center" vertical="center"/>
    </xf>
    <xf numFmtId="14" fontId="9" fillId="2" borderId="0"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0" xfId="0" applyFont="1" applyFill="1" applyAlignment="1">
      <alignment horizontal="center" vertical="center"/>
    </xf>
    <xf numFmtId="164" fontId="17" fillId="0" borderId="0" xfId="0" applyNumberFormat="1" applyFont="1" applyFill="1" applyAlignment="1">
      <alignment horizontal="center" vertical="center"/>
    </xf>
    <xf numFmtId="0" fontId="0" fillId="0" borderId="0" xfId="0" applyAlignment="1">
      <alignment horizontal="center" vertical="center"/>
    </xf>
    <xf numFmtId="0" fontId="5" fillId="0" borderId="0" xfId="0" applyFont="1" applyFill="1" applyAlignment="1">
      <alignment horizontal="center" vertical="center"/>
    </xf>
    <xf numFmtId="0" fontId="18" fillId="0" borderId="0" xfId="0" applyFont="1" applyBorder="1" applyAlignment="1">
      <alignment horizontal="center" vertical="center"/>
    </xf>
    <xf numFmtId="1" fontId="5" fillId="0" borderId="0" xfId="0" applyNumberFormat="1" applyFont="1" applyFill="1" applyBorder="1" applyAlignment="1">
      <alignment horizontal="center"/>
    </xf>
    <xf numFmtId="0" fontId="17" fillId="0" borderId="0" xfId="0" applyFont="1" applyAlignment="1"/>
    <xf numFmtId="0" fontId="19" fillId="0" borderId="0" xfId="0" applyFont="1" applyBorder="1" applyAlignment="1">
      <alignment horizontal="right" vertical="center"/>
    </xf>
    <xf numFmtId="0" fontId="4" fillId="0" borderId="0" xfId="0" applyFont="1" applyBorder="1" applyAlignment="1">
      <alignment horizontal="center"/>
    </xf>
    <xf numFmtId="0" fontId="4" fillId="3" borderId="0" xfId="0" applyFont="1" applyFill="1" applyBorder="1" applyAlignment="1">
      <alignment horizontal="center"/>
    </xf>
    <xf numFmtId="0" fontId="5" fillId="0" borderId="0" xfId="0" applyFont="1" applyBorder="1" applyAlignment="1">
      <alignment horizontal="left"/>
    </xf>
    <xf numFmtId="0" fontId="12" fillId="0" borderId="0" xfId="0" applyFont="1" applyAlignment="1">
      <alignment horizontal="center" vertical="center"/>
    </xf>
    <xf numFmtId="166" fontId="12" fillId="0" borderId="0" xfId="0" applyNumberFormat="1" applyFont="1" applyAlignment="1">
      <alignment horizontal="center" vertical="center"/>
    </xf>
    <xf numFmtId="166" fontId="4" fillId="0" borderId="1" xfId="0" applyNumberFormat="1" applyFont="1" applyFill="1" applyBorder="1" applyAlignment="1">
      <alignment horizontal="center" wrapText="1"/>
    </xf>
    <xf numFmtId="166" fontId="4" fillId="0" borderId="0" xfId="0" applyNumberFormat="1" applyFont="1" applyFill="1" applyBorder="1" applyAlignment="1">
      <alignment horizontal="center"/>
    </xf>
    <xf numFmtId="166" fontId="5" fillId="0" borderId="0" xfId="0" applyNumberFormat="1" applyFont="1" applyBorder="1"/>
    <xf numFmtId="166" fontId="5" fillId="0" borderId="0" xfId="0" applyNumberFormat="1" applyFont="1" applyFill="1" applyBorder="1"/>
    <xf numFmtId="166" fontId="4" fillId="0" borderId="0" xfId="0" applyNumberFormat="1" applyFont="1" applyBorder="1" applyAlignment="1">
      <alignment horizontal="center" vertical="center"/>
    </xf>
    <xf numFmtId="167" fontId="17" fillId="0" borderId="0"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 xfId="0" applyBorder="1"/>
    <xf numFmtId="166" fontId="12" fillId="0" borderId="1" xfId="0" applyNumberFormat="1" applyFont="1" applyBorder="1" applyAlignment="1">
      <alignment horizontal="center" vertical="center"/>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168" fontId="12" fillId="0" borderId="0" xfId="0" applyNumberFormat="1" applyFont="1" applyAlignment="1">
      <alignment horizontal="center" vertical="center"/>
    </xf>
    <xf numFmtId="0" fontId="5" fillId="0" borderId="0" xfId="0" applyFont="1" applyFill="1" applyAlignment="1">
      <alignment horizontal="center" vertical="center"/>
    </xf>
    <xf numFmtId="168" fontId="12" fillId="0" borderId="1" xfId="0" applyNumberFormat="1" applyFont="1" applyBorder="1" applyAlignment="1">
      <alignment horizontal="center" vertical="center"/>
    </xf>
    <xf numFmtId="167" fontId="5" fillId="0" borderId="0" xfId="0" applyNumberFormat="1" applyFont="1" applyBorder="1" applyAlignment="1">
      <alignment horizontal="center" wrapText="1"/>
    </xf>
    <xf numFmtId="167" fontId="5" fillId="0" borderId="1" xfId="0" applyNumberFormat="1" applyFont="1" applyBorder="1" applyAlignment="1">
      <alignment horizontal="center" wrapText="1"/>
    </xf>
    <xf numFmtId="167" fontId="4" fillId="0" borderId="0" xfId="0" applyNumberFormat="1" applyFont="1" applyFill="1" applyAlignment="1">
      <alignment horizontal="center"/>
    </xf>
    <xf numFmtId="0" fontId="12" fillId="0" borderId="0" xfId="0" applyFont="1" applyFill="1" applyAlignment="1">
      <alignment horizontal="center" vertical="center"/>
    </xf>
    <xf numFmtId="0" fontId="12" fillId="4" borderId="0" xfId="0" applyFont="1" applyFill="1" applyAlignment="1">
      <alignment horizontal="center" vertical="center"/>
    </xf>
    <xf numFmtId="0" fontId="4" fillId="4" borderId="0" xfId="0" applyFont="1" applyFill="1" applyBorder="1" applyAlignment="1">
      <alignment horizontal="center"/>
    </xf>
    <xf numFmtId="0" fontId="12" fillId="0" borderId="0" xfId="0" applyFont="1" applyAlignment="1">
      <alignment horizontal="center" vertical="center" wrapText="1"/>
    </xf>
    <xf numFmtId="0" fontId="4" fillId="0" borderId="0" xfId="0" applyFont="1" applyFill="1" applyAlignment="1">
      <alignment horizontal="center" vertical="center"/>
    </xf>
    <xf numFmtId="0" fontId="0" fillId="0" borderId="0" xfId="0" applyAlignment="1">
      <alignment horizontal="center" vertical="center"/>
    </xf>
    <xf numFmtId="0" fontId="5" fillId="0" borderId="0" xfId="0" applyFont="1" applyFill="1" applyAlignment="1">
      <alignment horizontal="center" vertical="center"/>
    </xf>
    <xf numFmtId="14" fontId="9" fillId="2" borderId="0" xfId="0" applyNumberFormat="1" applyFont="1" applyFill="1" applyBorder="1" applyAlignment="1">
      <alignment horizontal="center" vertical="center" wrapText="1"/>
    </xf>
    <xf numFmtId="0" fontId="9" fillId="2" borderId="0" xfId="0" applyFont="1" applyFill="1" applyAlignment="1">
      <alignment horizontal="center" vertical="center"/>
    </xf>
    <xf numFmtId="0" fontId="0" fillId="2" borderId="0" xfId="0" applyFill="1" applyAlignment="1">
      <alignment horizontal="center" vertical="center"/>
    </xf>
    <xf numFmtId="0" fontId="9" fillId="2" borderId="0" xfId="0" applyFont="1" applyFill="1" applyAlignment="1">
      <alignment horizontal="center"/>
    </xf>
    <xf numFmtId="0" fontId="11" fillId="2" borderId="0" xfId="0" applyFont="1" applyFill="1" applyAlignment="1">
      <alignment horizontal="center"/>
    </xf>
    <xf numFmtId="0" fontId="9" fillId="2" borderId="0" xfId="0" applyFont="1" applyFill="1" applyBorder="1" applyAlignment="1">
      <alignment horizontal="center" wrapText="1"/>
    </xf>
    <xf numFmtId="0" fontId="10" fillId="2" borderId="0" xfId="0" applyFont="1" applyFill="1" applyBorder="1" applyAlignment="1">
      <alignment horizontal="center"/>
    </xf>
    <xf numFmtId="14" fontId="9" fillId="2" borderId="0" xfId="0" applyNumberFormat="1" applyFont="1" applyFill="1" applyBorder="1" applyAlignment="1">
      <alignment horizontal="center"/>
    </xf>
    <xf numFmtId="14" fontId="9" fillId="2" borderId="0"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20"/>
  <sheetViews>
    <sheetView tabSelected="1" workbookViewId="0"/>
  </sheetViews>
  <sheetFormatPr defaultRowHeight="12.75" x14ac:dyDescent="0.2"/>
  <cols>
    <col min="1" max="1" width="11.5703125" style="5" customWidth="1"/>
    <col min="2" max="2" width="0.5703125" style="5" customWidth="1"/>
    <col min="3" max="6" width="8.28515625" style="5" customWidth="1"/>
    <col min="7" max="7" width="0.5703125" style="5" customWidth="1"/>
    <col min="8" max="10" width="8.28515625" style="5" customWidth="1"/>
    <col min="11" max="11" width="0.5703125" style="5" customWidth="1"/>
    <col min="12" max="17" width="8.28515625" style="5" customWidth="1"/>
    <col min="18" max="18" width="0.5703125" style="5" customWidth="1"/>
    <col min="19" max="16384" width="9.140625" style="5"/>
  </cols>
  <sheetData>
    <row r="1" spans="1:21" x14ac:dyDescent="0.2">
      <c r="A1" s="11"/>
      <c r="B1" s="11"/>
      <c r="C1" s="167" t="s">
        <v>35</v>
      </c>
      <c r="D1" s="169"/>
      <c r="E1" s="169"/>
      <c r="F1" s="168"/>
      <c r="G1" s="72"/>
      <c r="H1" s="167" t="s">
        <v>37</v>
      </c>
      <c r="I1" s="167"/>
      <c r="J1" s="167"/>
      <c r="K1" s="58"/>
      <c r="L1" s="167" t="s">
        <v>40</v>
      </c>
      <c r="M1" s="168"/>
      <c r="N1" s="168"/>
      <c r="O1" s="168"/>
      <c r="P1" s="168"/>
      <c r="Q1" s="168"/>
      <c r="R1" s="58"/>
      <c r="S1" s="167" t="s">
        <v>39</v>
      </c>
      <c r="T1" s="168"/>
      <c r="U1" s="168"/>
    </row>
    <row r="2" spans="1:21" ht="88.5" customHeight="1" x14ac:dyDescent="0.2">
      <c r="A2" s="4" t="s">
        <v>12</v>
      </c>
      <c r="B2" s="4"/>
      <c r="C2" s="3" t="s">
        <v>38</v>
      </c>
      <c r="D2" s="3" t="s">
        <v>42</v>
      </c>
      <c r="E2" s="3" t="s">
        <v>43</v>
      </c>
      <c r="F2" s="3" t="s">
        <v>339</v>
      </c>
      <c r="G2" s="3"/>
      <c r="H2" s="3" t="s">
        <v>0</v>
      </c>
      <c r="I2" s="3" t="s">
        <v>1</v>
      </c>
      <c r="J2" s="3" t="s">
        <v>2</v>
      </c>
      <c r="K2" s="3"/>
      <c r="L2" s="14" t="s">
        <v>41</v>
      </c>
      <c r="M2" s="3" t="s">
        <v>4</v>
      </c>
      <c r="N2" s="3" t="s">
        <v>5</v>
      </c>
      <c r="O2" s="3" t="s">
        <v>6</v>
      </c>
      <c r="P2" s="3" t="s">
        <v>7</v>
      </c>
      <c r="Q2" s="3" t="s">
        <v>8</v>
      </c>
      <c r="R2" s="3"/>
      <c r="S2" s="14" t="s">
        <v>9</v>
      </c>
      <c r="T2" s="15" t="s">
        <v>10</v>
      </c>
      <c r="U2" s="3" t="s">
        <v>15</v>
      </c>
    </row>
    <row r="3" spans="1:21" x14ac:dyDescent="0.2">
      <c r="A3" s="70" t="s">
        <v>140</v>
      </c>
      <c r="B3" s="16"/>
      <c r="C3" s="32">
        <f>Monitoring!$B$27</f>
        <v>25</v>
      </c>
      <c r="D3" s="30">
        <f>Monitoring!$E$27</f>
        <v>14</v>
      </c>
      <c r="E3" s="48">
        <f>D3/C3</f>
        <v>0.56000000000000005</v>
      </c>
      <c r="F3" s="160">
        <f>Monitoring!$I$27</f>
        <v>11.708000000000002</v>
      </c>
      <c r="G3" s="13"/>
      <c r="H3" s="138">
        <f>'2012 Actions'!$B$18</f>
        <v>6</v>
      </c>
      <c r="I3" s="47">
        <f>D3-H3</f>
        <v>8</v>
      </c>
      <c r="J3" s="48">
        <f>H3/D3</f>
        <v>0.42857142857142855</v>
      </c>
      <c r="K3" s="13"/>
      <c r="L3" s="55">
        <f>'Action Durations'!E9</f>
        <v>16</v>
      </c>
      <c r="M3" s="138">
        <f>'Action Durations'!H9</f>
        <v>7</v>
      </c>
      <c r="N3" s="138">
        <f>'Action Durations'!I9</f>
        <v>2</v>
      </c>
      <c r="O3" s="138">
        <f>'Action Durations'!J9</f>
        <v>7</v>
      </c>
      <c r="P3" s="138">
        <f>'Action Durations'!K9</f>
        <v>0</v>
      </c>
      <c r="Q3" s="138">
        <f>'Action Durations'!L9</f>
        <v>0</v>
      </c>
      <c r="R3" s="13"/>
      <c r="S3" s="49">
        <f>'Beach Days'!E17</f>
        <v>1718</v>
      </c>
      <c r="T3" s="49">
        <f>'Beach Days'!H17</f>
        <v>52</v>
      </c>
      <c r="U3" s="38">
        <f>T3/S3</f>
        <v>3.0267753201396973E-2</v>
      </c>
    </row>
    <row r="4" spans="1:21" x14ac:dyDescent="0.2">
      <c r="A4" s="70" t="s">
        <v>139</v>
      </c>
      <c r="B4" s="16"/>
      <c r="C4" s="54">
        <f>Monitoring!$B$52</f>
        <v>23</v>
      </c>
      <c r="D4" s="30">
        <f>Monitoring!$E$52</f>
        <v>11</v>
      </c>
      <c r="E4" s="48">
        <f>D4/C4</f>
        <v>0.47826086956521741</v>
      </c>
      <c r="F4" s="160">
        <f>Monitoring!$I$52</f>
        <v>6.7239999999999993</v>
      </c>
      <c r="G4" s="13"/>
      <c r="H4" s="138">
        <f>'2012 Actions'!$B$29</f>
        <v>6</v>
      </c>
      <c r="I4" s="47">
        <f>D4-H4</f>
        <v>5</v>
      </c>
      <c r="J4" s="48">
        <f>H4/D4</f>
        <v>0.54545454545454541</v>
      </c>
      <c r="K4" s="13"/>
      <c r="L4" s="55">
        <f>'Action Durations'!E17</f>
        <v>9</v>
      </c>
      <c r="M4" s="138">
        <f>'Action Durations'!H17</f>
        <v>0</v>
      </c>
      <c r="N4" s="138">
        <f>'Action Durations'!I17</f>
        <v>2</v>
      </c>
      <c r="O4" s="138">
        <f>'Action Durations'!J17</f>
        <v>1</v>
      </c>
      <c r="P4" s="138">
        <f>'Action Durations'!K17</f>
        <v>6</v>
      </c>
      <c r="Q4" s="138">
        <f>'Action Durations'!L17</f>
        <v>0</v>
      </c>
      <c r="R4" s="13"/>
      <c r="S4" s="49">
        <f>'Beach Days'!E30</f>
        <v>1353</v>
      </c>
      <c r="T4" s="49">
        <f>'Beach Days'!H30</f>
        <v>55</v>
      </c>
      <c r="U4" s="38">
        <f>T4/S4</f>
        <v>4.065040650406504E-2</v>
      </c>
    </row>
    <row r="5" spans="1:21" x14ac:dyDescent="0.2">
      <c r="A5" s="70" t="s">
        <v>231</v>
      </c>
      <c r="B5" s="16"/>
      <c r="C5" s="124">
        <f>Monitoring!$B$88</f>
        <v>34</v>
      </c>
      <c r="D5" s="125">
        <f>Monitoring!$E$88</f>
        <v>17</v>
      </c>
      <c r="E5" s="40">
        <f>D5/C5</f>
        <v>0.5</v>
      </c>
      <c r="F5" s="161">
        <f>Monitoring!$I$88</f>
        <v>11.657999999999998</v>
      </c>
      <c r="G5" s="65"/>
      <c r="H5" s="126">
        <f>'2012 Actions'!$B$63</f>
        <v>14</v>
      </c>
      <c r="I5" s="126">
        <f>D5-H5</f>
        <v>3</v>
      </c>
      <c r="J5" s="40">
        <f>H5/D5</f>
        <v>0.82352941176470584</v>
      </c>
      <c r="K5" s="65"/>
      <c r="L5" s="66">
        <f>'Action Durations'!E33</f>
        <v>32</v>
      </c>
      <c r="M5" s="126">
        <f>'Action Durations'!H33</f>
        <v>5</v>
      </c>
      <c r="N5" s="126">
        <f>'Action Durations'!I33</f>
        <v>9</v>
      </c>
      <c r="O5" s="126">
        <f>'Action Durations'!J33</f>
        <v>5</v>
      </c>
      <c r="P5" s="126">
        <f>'Action Durations'!K33</f>
        <v>10</v>
      </c>
      <c r="Q5" s="126">
        <f>'Action Durations'!L33</f>
        <v>3</v>
      </c>
      <c r="R5" s="65"/>
      <c r="S5" s="41">
        <f>'Beach Days'!E49</f>
        <v>2091</v>
      </c>
      <c r="T5" s="41">
        <f>'Beach Days'!H49</f>
        <v>287</v>
      </c>
      <c r="U5" s="40">
        <f>T5/S5</f>
        <v>0.13725490196078433</v>
      </c>
    </row>
    <row r="6" spans="1:21" x14ac:dyDescent="0.2">
      <c r="C6" s="12">
        <f>SUM(C3:C5)</f>
        <v>82</v>
      </c>
      <c r="D6" s="12">
        <f>SUM(D3:D5)</f>
        <v>42</v>
      </c>
      <c r="E6" s="18">
        <f>D6/C6</f>
        <v>0.51219512195121952</v>
      </c>
      <c r="F6" s="162">
        <f>SUM(F3:F5)</f>
        <v>30.09</v>
      </c>
      <c r="G6" s="12"/>
      <c r="H6" s="12">
        <f>SUM(H3:H5)</f>
        <v>26</v>
      </c>
      <c r="I6" s="17">
        <f>D6-H6</f>
        <v>16</v>
      </c>
      <c r="J6" s="18">
        <f>H6/D6</f>
        <v>0.61904761904761907</v>
      </c>
      <c r="K6" s="12"/>
      <c r="L6" s="12">
        <f t="shared" ref="L6:Q6" si="0">SUM(L3:L5)</f>
        <v>57</v>
      </c>
      <c r="M6" s="12">
        <f t="shared" si="0"/>
        <v>12</v>
      </c>
      <c r="N6" s="12">
        <f t="shared" si="0"/>
        <v>13</v>
      </c>
      <c r="O6" s="12">
        <f t="shared" si="0"/>
        <v>13</v>
      </c>
      <c r="P6" s="12">
        <f t="shared" si="0"/>
        <v>16</v>
      </c>
      <c r="Q6" s="12">
        <f t="shared" si="0"/>
        <v>3</v>
      </c>
      <c r="R6" s="12"/>
      <c r="S6" s="10">
        <f>SUM(S3:S5)</f>
        <v>5162</v>
      </c>
      <c r="T6" s="10">
        <f>SUM(T3:T5)</f>
        <v>394</v>
      </c>
      <c r="U6" s="51">
        <f>T6/S6</f>
        <v>7.6327005036807435E-2</v>
      </c>
    </row>
    <row r="7" spans="1:21" x14ac:dyDescent="0.2">
      <c r="C7" s="12"/>
      <c r="D7" s="12"/>
      <c r="E7" s="18"/>
      <c r="F7" s="10"/>
      <c r="G7" s="12"/>
      <c r="H7" s="12"/>
      <c r="I7" s="17"/>
      <c r="J7" s="18"/>
      <c r="K7" s="12"/>
      <c r="L7" s="12"/>
      <c r="M7" s="12"/>
      <c r="N7" s="12"/>
      <c r="O7" s="12"/>
      <c r="P7" s="12"/>
      <c r="Q7" s="12"/>
      <c r="R7" s="12"/>
      <c r="S7" s="10"/>
      <c r="T7" s="10"/>
      <c r="U7" s="51"/>
    </row>
    <row r="8" spans="1:21" x14ac:dyDescent="0.2">
      <c r="T8" s="19"/>
    </row>
    <row r="9" spans="1:21" x14ac:dyDescent="0.2">
      <c r="A9" s="78" t="s">
        <v>47</v>
      </c>
      <c r="T9" s="19"/>
    </row>
    <row r="10" spans="1:21" x14ac:dyDescent="0.2">
      <c r="C10" s="84" t="s">
        <v>44</v>
      </c>
      <c r="D10" s="77" t="s">
        <v>55</v>
      </c>
    </row>
    <row r="11" spans="1:21" x14ac:dyDescent="0.2">
      <c r="C11" s="84"/>
      <c r="D11" s="77" t="s">
        <v>56</v>
      </c>
    </row>
    <row r="12" spans="1:21" x14ac:dyDescent="0.2">
      <c r="C12" s="84" t="s">
        <v>48</v>
      </c>
      <c r="D12" s="76" t="s">
        <v>54</v>
      </c>
    </row>
    <row r="13" spans="1:21" x14ac:dyDescent="0.2">
      <c r="C13" s="84" t="s">
        <v>45</v>
      </c>
      <c r="D13" s="77" t="s">
        <v>57</v>
      </c>
    </row>
    <row r="14" spans="1:21" x14ac:dyDescent="0.2">
      <c r="C14" s="84"/>
      <c r="D14" s="77" t="s">
        <v>58</v>
      </c>
    </row>
    <row r="15" spans="1:21" x14ac:dyDescent="0.2">
      <c r="C15" s="84" t="s">
        <v>46</v>
      </c>
      <c r="D15" s="76" t="s">
        <v>344</v>
      </c>
    </row>
    <row r="16" spans="1:21" x14ac:dyDescent="0.2">
      <c r="C16" s="84"/>
      <c r="D16" s="76" t="s">
        <v>59</v>
      </c>
    </row>
    <row r="17" spans="3:4" x14ac:dyDescent="0.2">
      <c r="C17" s="84" t="s">
        <v>50</v>
      </c>
      <c r="D17" s="76" t="s">
        <v>60</v>
      </c>
    </row>
    <row r="18" spans="3:4" x14ac:dyDescent="0.2">
      <c r="C18" s="85"/>
      <c r="D18" s="76" t="s">
        <v>61</v>
      </c>
    </row>
    <row r="19" spans="3:4" x14ac:dyDescent="0.2">
      <c r="C19" s="84" t="s">
        <v>49</v>
      </c>
      <c r="D19" s="76" t="s">
        <v>52</v>
      </c>
    </row>
    <row r="20" spans="3:4" x14ac:dyDescent="0.2">
      <c r="C20" s="84" t="s">
        <v>51</v>
      </c>
      <c r="D20" s="76" t="s">
        <v>53</v>
      </c>
    </row>
  </sheetData>
  <mergeCells count="4">
    <mergeCell ref="H1:J1"/>
    <mergeCell ref="L1:Q1"/>
    <mergeCell ref="S1:U1"/>
    <mergeCell ref="C1:F1"/>
  </mergeCells>
  <phoneticPr fontId="3" type="noConversion"/>
  <printOptions horizontalCentered="1" gridLines="1"/>
  <pageMargins left="0.25" right="0.25" top="1.5" bottom="0.75" header="0.5" footer="0.5"/>
  <pageSetup scale="80" orientation="landscape" r:id="rId1"/>
  <headerFooter alignWithMargins="0">
    <oddHeader>&amp;C&amp;"Arial,Bold"&amp;16 2012 Swimming Season
Minnesota Summary</oddHeader>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3"/>
  <sheetViews>
    <sheetView zoomScaleNormal="100" workbookViewId="0"/>
  </sheetViews>
  <sheetFormatPr defaultRowHeight="12.75" x14ac:dyDescent="0.2"/>
  <cols>
    <col min="1" max="1" width="12.5703125" style="28" customWidth="1"/>
    <col min="2" max="2" width="7.7109375" style="28" customWidth="1"/>
    <col min="3" max="3" width="33" style="28" customWidth="1"/>
    <col min="4" max="4" width="12.5703125" style="28" customWidth="1"/>
    <col min="5" max="5" width="8.28515625" style="53" customWidth="1"/>
    <col min="6" max="6" width="9.140625" style="148"/>
    <col min="7" max="10" width="9.7109375" style="28" customWidth="1"/>
    <col min="12" max="16384" width="9.140625" style="24"/>
  </cols>
  <sheetData>
    <row r="1" spans="1:10" ht="33.75" customHeight="1" x14ac:dyDescent="0.2">
      <c r="A1" s="25" t="s">
        <v>12</v>
      </c>
      <c r="B1" s="25" t="s">
        <v>13</v>
      </c>
      <c r="C1" s="25" t="s">
        <v>64</v>
      </c>
      <c r="D1" s="25" t="s">
        <v>65</v>
      </c>
      <c r="E1" s="3" t="s">
        <v>66</v>
      </c>
      <c r="F1" s="146" t="s">
        <v>328</v>
      </c>
      <c r="G1" s="25" t="s">
        <v>67</v>
      </c>
      <c r="H1" s="25" t="s">
        <v>68</v>
      </c>
      <c r="I1" s="25" t="s">
        <v>69</v>
      </c>
      <c r="J1" s="25" t="s">
        <v>70</v>
      </c>
    </row>
    <row r="2" spans="1:10" ht="12.75" customHeight="1" x14ac:dyDescent="0.2">
      <c r="A2" s="144" t="s">
        <v>140</v>
      </c>
      <c r="B2" s="144" t="s">
        <v>141</v>
      </c>
      <c r="C2" s="144" t="s">
        <v>142</v>
      </c>
      <c r="D2" s="144" t="s">
        <v>30</v>
      </c>
      <c r="E2" s="144">
        <v>3</v>
      </c>
      <c r="F2" s="145">
        <v>1.331</v>
      </c>
      <c r="G2" s="144">
        <v>47.715980000000002</v>
      </c>
      <c r="H2" s="144">
        <v>-90.486519999999999</v>
      </c>
      <c r="I2" s="144">
        <v>47.720590000000001</v>
      </c>
      <c r="J2" s="144">
        <v>-90.463200000000001</v>
      </c>
    </row>
    <row r="3" spans="1:10" ht="12.75" customHeight="1" x14ac:dyDescent="0.2">
      <c r="A3" s="144" t="s">
        <v>140</v>
      </c>
      <c r="B3" s="144" t="s">
        <v>143</v>
      </c>
      <c r="C3" s="144" t="s">
        <v>144</v>
      </c>
      <c r="D3" s="144" t="s">
        <v>30</v>
      </c>
      <c r="E3" s="144">
        <v>3</v>
      </c>
      <c r="F3" s="145">
        <v>1.962</v>
      </c>
      <c r="G3" s="144">
        <v>47.705640000000002</v>
      </c>
      <c r="H3" s="144">
        <v>-90.529179999999997</v>
      </c>
      <c r="I3" s="144">
        <v>47.714219999999997</v>
      </c>
      <c r="J3" s="144">
        <v>-90.489519999999999</v>
      </c>
    </row>
    <row r="4" spans="1:10" ht="12.75" customHeight="1" x14ac:dyDescent="0.2">
      <c r="A4" s="144" t="s">
        <v>140</v>
      </c>
      <c r="B4" s="144" t="s">
        <v>145</v>
      </c>
      <c r="C4" s="144" t="s">
        <v>146</v>
      </c>
      <c r="D4" s="144" t="s">
        <v>30</v>
      </c>
      <c r="E4" s="144">
        <v>3</v>
      </c>
      <c r="F4" s="145">
        <v>0.374</v>
      </c>
      <c r="G4" s="144">
        <v>47.701790000000003</v>
      </c>
      <c r="H4" s="144">
        <v>-90.538399999999996</v>
      </c>
      <c r="I4" s="144">
        <v>47.704810000000002</v>
      </c>
      <c r="J4" s="144">
        <v>-90.531930000000003</v>
      </c>
    </row>
    <row r="5" spans="1:10" ht="12.75" customHeight="1" x14ac:dyDescent="0.2">
      <c r="A5" s="144" t="s">
        <v>140</v>
      </c>
      <c r="B5" s="144" t="s">
        <v>147</v>
      </c>
      <c r="C5" s="144" t="s">
        <v>148</v>
      </c>
      <c r="D5" s="144" t="s">
        <v>30</v>
      </c>
      <c r="E5" s="144">
        <v>2</v>
      </c>
      <c r="F5" s="145">
        <v>3.1E-2</v>
      </c>
      <c r="G5" s="144">
        <v>47.838880000000003</v>
      </c>
      <c r="H5" s="144">
        <v>-89.970070000000007</v>
      </c>
      <c r="I5" s="144">
        <v>47.838920000000002</v>
      </c>
      <c r="J5" s="144">
        <v>-89.969539999999995</v>
      </c>
    </row>
    <row r="6" spans="1:10" ht="12.75" customHeight="1" x14ac:dyDescent="0.2">
      <c r="A6" s="144" t="s">
        <v>140</v>
      </c>
      <c r="B6" s="144" t="s">
        <v>149</v>
      </c>
      <c r="C6" s="144" t="s">
        <v>150</v>
      </c>
      <c r="D6" s="144" t="s">
        <v>30</v>
      </c>
      <c r="E6" s="144">
        <v>3</v>
      </c>
      <c r="F6" s="145">
        <v>2.0499999999999998</v>
      </c>
      <c r="G6" s="144">
        <v>47.794890000000002</v>
      </c>
      <c r="H6" s="144">
        <v>-90.118009999999998</v>
      </c>
      <c r="I6" s="144">
        <v>47.802340000000001</v>
      </c>
      <c r="J6" s="144">
        <v>-90.080370000000002</v>
      </c>
    </row>
    <row r="7" spans="1:10" ht="12.75" customHeight="1" x14ac:dyDescent="0.2">
      <c r="A7" s="144" t="s">
        <v>140</v>
      </c>
      <c r="B7" s="144" t="s">
        <v>151</v>
      </c>
      <c r="C7" s="144" t="s">
        <v>152</v>
      </c>
      <c r="D7" s="144" t="s">
        <v>30</v>
      </c>
      <c r="E7" s="144">
        <v>3</v>
      </c>
      <c r="F7" s="145">
        <v>1.1850000000000001</v>
      </c>
      <c r="G7" s="144">
        <v>47.769880000000001</v>
      </c>
      <c r="H7" s="144">
        <v>-90.259389999999996</v>
      </c>
      <c r="I7" s="144">
        <v>47.775269999999999</v>
      </c>
      <c r="J7" s="144">
        <v>-90.235460000000003</v>
      </c>
    </row>
    <row r="8" spans="1:10" ht="12.75" customHeight="1" x14ac:dyDescent="0.2">
      <c r="A8" s="144" t="s">
        <v>140</v>
      </c>
      <c r="B8" s="144" t="s">
        <v>153</v>
      </c>
      <c r="C8" s="144" t="s">
        <v>154</v>
      </c>
      <c r="D8" s="144" t="s">
        <v>30</v>
      </c>
      <c r="E8" s="144">
        <v>2</v>
      </c>
      <c r="F8" s="145">
        <v>2.0880000000000001</v>
      </c>
      <c r="G8" s="144">
        <v>47.727319999999999</v>
      </c>
      <c r="H8" s="144">
        <v>-90.442070000000001</v>
      </c>
      <c r="I8" s="144">
        <v>47.736409999999999</v>
      </c>
      <c r="J8" s="144">
        <v>-90.40419</v>
      </c>
    </row>
    <row r="9" spans="1:10" ht="12.75" customHeight="1" x14ac:dyDescent="0.2">
      <c r="A9" s="144" t="s">
        <v>140</v>
      </c>
      <c r="B9" s="144" t="s">
        <v>155</v>
      </c>
      <c r="C9" s="144" t="s">
        <v>156</v>
      </c>
      <c r="D9" s="144" t="s">
        <v>30</v>
      </c>
      <c r="E9" s="144">
        <v>2</v>
      </c>
      <c r="F9" s="145">
        <v>1.4330000000000001</v>
      </c>
      <c r="G9" s="144">
        <v>47.775350000000003</v>
      </c>
      <c r="H9" s="144">
        <v>-90.234909999999999</v>
      </c>
      <c r="I9" s="144">
        <v>47.775730000000003</v>
      </c>
      <c r="J9" s="144">
        <v>-90.204909999999998</v>
      </c>
    </row>
    <row r="10" spans="1:10" ht="12.75" customHeight="1" x14ac:dyDescent="0.2">
      <c r="A10" s="144" t="s">
        <v>140</v>
      </c>
      <c r="B10" s="144" t="s">
        <v>320</v>
      </c>
      <c r="C10" s="144" t="s">
        <v>321</v>
      </c>
      <c r="D10" s="144" t="s">
        <v>30</v>
      </c>
      <c r="E10" s="144">
        <v>1</v>
      </c>
      <c r="F10" s="145">
        <v>6.2E-2</v>
      </c>
      <c r="G10" s="144">
        <v>47.956736999999997</v>
      </c>
      <c r="H10" s="144">
        <v>-89.689238000000003</v>
      </c>
      <c r="I10" s="144">
        <v>47.957568999999999</v>
      </c>
      <c r="J10" s="144">
        <v>-89.688704999999999</v>
      </c>
    </row>
    <row r="11" spans="1:10" ht="12.75" customHeight="1" x14ac:dyDescent="0.2">
      <c r="A11" s="144" t="s">
        <v>140</v>
      </c>
      <c r="B11" s="144" t="s">
        <v>322</v>
      </c>
      <c r="C11" s="144" t="s">
        <v>323</v>
      </c>
      <c r="D11" s="144" t="s">
        <v>30</v>
      </c>
      <c r="E11" s="144">
        <v>1</v>
      </c>
      <c r="F11" s="145">
        <v>8.8999999999999996E-2</v>
      </c>
      <c r="G11" s="144">
        <v>47.963403</v>
      </c>
      <c r="H11" s="144">
        <v>-89.682028000000003</v>
      </c>
      <c r="I11" s="144">
        <v>47.964115999999997</v>
      </c>
      <c r="J11" s="144">
        <v>-89.680430000000001</v>
      </c>
    </row>
    <row r="12" spans="1:10" ht="12.75" customHeight="1" x14ac:dyDescent="0.2">
      <c r="A12" s="144" t="s">
        <v>140</v>
      </c>
      <c r="B12" s="144" t="s">
        <v>157</v>
      </c>
      <c r="C12" s="144" t="s">
        <v>158</v>
      </c>
      <c r="D12" s="144" t="s">
        <v>30</v>
      </c>
      <c r="E12" s="144">
        <v>2</v>
      </c>
      <c r="F12" s="145">
        <v>0.72699999999999998</v>
      </c>
      <c r="G12" s="144">
        <v>47.744579999999999</v>
      </c>
      <c r="H12" s="144">
        <v>-90.346609999999998</v>
      </c>
      <c r="I12" s="144">
        <v>47.747610000000002</v>
      </c>
      <c r="J12" s="144">
        <v>-90.342320000000001</v>
      </c>
    </row>
    <row r="13" spans="1:10" ht="12.75" customHeight="1" x14ac:dyDescent="0.2">
      <c r="A13" s="144" t="s">
        <v>140</v>
      </c>
      <c r="B13" s="144" t="s">
        <v>159</v>
      </c>
      <c r="C13" s="144" t="s">
        <v>160</v>
      </c>
      <c r="D13" s="144" t="s">
        <v>30</v>
      </c>
      <c r="E13" s="144">
        <v>2</v>
      </c>
      <c r="F13" s="145">
        <v>0.59499999999999997</v>
      </c>
      <c r="G13" s="144">
        <v>47.747720000000001</v>
      </c>
      <c r="H13" s="144">
        <v>-90.342309999999998</v>
      </c>
      <c r="I13" s="144">
        <v>47.745759999999997</v>
      </c>
      <c r="J13" s="144">
        <v>-90.333470000000005</v>
      </c>
    </row>
    <row r="14" spans="1:10" ht="12.75" customHeight="1" x14ac:dyDescent="0.2">
      <c r="A14" s="144" t="s">
        <v>140</v>
      </c>
      <c r="B14" s="144" t="s">
        <v>161</v>
      </c>
      <c r="C14" s="144" t="s">
        <v>162</v>
      </c>
      <c r="D14" s="144" t="s">
        <v>30</v>
      </c>
      <c r="E14" s="144">
        <v>3</v>
      </c>
      <c r="F14" s="145">
        <v>5.3999999999999999E-2</v>
      </c>
      <c r="G14" s="144">
        <v>47.850619999999999</v>
      </c>
      <c r="H14" s="144">
        <v>-89.93723</v>
      </c>
      <c r="I14" s="144">
        <v>47.850920000000002</v>
      </c>
      <c r="J14" s="144">
        <v>-89.936120000000003</v>
      </c>
    </row>
    <row r="15" spans="1:10" ht="12.75" customHeight="1" x14ac:dyDescent="0.2">
      <c r="A15" s="144" t="s">
        <v>140</v>
      </c>
      <c r="B15" s="144" t="s">
        <v>163</v>
      </c>
      <c r="C15" s="144" t="s">
        <v>164</v>
      </c>
      <c r="D15" s="144" t="s">
        <v>30</v>
      </c>
      <c r="E15" s="144">
        <v>3</v>
      </c>
      <c r="F15" s="145">
        <v>0.41799999999999998</v>
      </c>
      <c r="G15" s="144">
        <v>47.816519999999997</v>
      </c>
      <c r="H15" s="144">
        <v>-90.047600000000003</v>
      </c>
      <c r="I15" s="144">
        <v>47.81729</v>
      </c>
      <c r="J15" s="144">
        <v>-90.039919999999995</v>
      </c>
    </row>
    <row r="16" spans="1:10" ht="12.75" customHeight="1" x14ac:dyDescent="0.2">
      <c r="A16" s="144" t="s">
        <v>140</v>
      </c>
      <c r="B16" s="144" t="s">
        <v>165</v>
      </c>
      <c r="C16" s="144" t="s">
        <v>166</v>
      </c>
      <c r="D16" s="144" t="s">
        <v>30</v>
      </c>
      <c r="E16" s="144">
        <v>3</v>
      </c>
      <c r="F16" s="145">
        <v>0.49199999999999999</v>
      </c>
      <c r="G16" s="144">
        <v>47.81241</v>
      </c>
      <c r="H16" s="144">
        <v>-90.061059999999998</v>
      </c>
      <c r="I16" s="144">
        <v>47.813960000000002</v>
      </c>
      <c r="J16" s="144">
        <v>-90.051699999999997</v>
      </c>
    </row>
    <row r="17" spans="1:10" ht="12.75" customHeight="1" x14ac:dyDescent="0.2">
      <c r="A17" s="144" t="s">
        <v>140</v>
      </c>
      <c r="B17" s="144" t="s">
        <v>167</v>
      </c>
      <c r="C17" s="144" t="s">
        <v>168</v>
      </c>
      <c r="D17" s="144" t="s">
        <v>30</v>
      </c>
      <c r="E17" s="144">
        <v>2</v>
      </c>
      <c r="F17" s="145">
        <v>3.38</v>
      </c>
      <c r="G17" s="144">
        <v>47.782209999999999</v>
      </c>
      <c r="H17" s="144">
        <v>-90.184460000000001</v>
      </c>
      <c r="I17" s="144">
        <v>47.79466</v>
      </c>
      <c r="J17" s="144">
        <v>-90.118089999999995</v>
      </c>
    </row>
    <row r="18" spans="1:10" ht="12.75" customHeight="1" x14ac:dyDescent="0.2">
      <c r="A18" s="144" t="s">
        <v>140</v>
      </c>
      <c r="B18" s="144" t="s">
        <v>169</v>
      </c>
      <c r="C18" s="144" t="s">
        <v>170</v>
      </c>
      <c r="D18" s="144" t="s">
        <v>30</v>
      </c>
      <c r="E18" s="144">
        <v>2</v>
      </c>
      <c r="F18" s="145">
        <v>0.193</v>
      </c>
      <c r="G18" s="144">
        <v>47.756410000000002</v>
      </c>
      <c r="H18" s="144">
        <v>-90.314369999999997</v>
      </c>
      <c r="I18" s="144">
        <v>47.756900000000002</v>
      </c>
      <c r="J18" s="144">
        <v>-90.310419999999993</v>
      </c>
    </row>
    <row r="19" spans="1:10" ht="12.75" customHeight="1" x14ac:dyDescent="0.2">
      <c r="A19" s="144" t="s">
        <v>140</v>
      </c>
      <c r="B19" s="144" t="s">
        <v>171</v>
      </c>
      <c r="C19" s="144" t="s">
        <v>172</v>
      </c>
      <c r="D19" s="144" t="s">
        <v>30</v>
      </c>
      <c r="E19" s="144">
        <v>2</v>
      </c>
      <c r="F19" s="145">
        <v>1.343</v>
      </c>
      <c r="G19" s="144">
        <v>47.802520000000001</v>
      </c>
      <c r="H19" s="144">
        <v>-90.080160000000006</v>
      </c>
      <c r="I19" s="144">
        <v>47.812370000000001</v>
      </c>
      <c r="J19" s="144">
        <v>-90.061199999999999</v>
      </c>
    </row>
    <row r="20" spans="1:10" ht="12.75" customHeight="1" x14ac:dyDescent="0.2">
      <c r="A20" s="144" t="s">
        <v>140</v>
      </c>
      <c r="B20" s="144" t="s">
        <v>324</v>
      </c>
      <c r="C20" s="144" t="s">
        <v>325</v>
      </c>
      <c r="D20" s="144" t="s">
        <v>326</v>
      </c>
      <c r="E20" s="144">
        <v>1</v>
      </c>
      <c r="F20" s="145">
        <v>0.121</v>
      </c>
      <c r="G20" s="144">
        <v>47.874614999999999</v>
      </c>
      <c r="H20" s="144">
        <v>-89.860059000000007</v>
      </c>
      <c r="I20" s="144">
        <v>47.875002000000002</v>
      </c>
      <c r="J20" s="144">
        <v>-89.857697000000002</v>
      </c>
    </row>
    <row r="21" spans="1:10" ht="12.75" customHeight="1" x14ac:dyDescent="0.2">
      <c r="A21" s="144" t="s">
        <v>140</v>
      </c>
      <c r="B21" s="144" t="s">
        <v>173</v>
      </c>
      <c r="C21" s="144" t="s">
        <v>174</v>
      </c>
      <c r="D21" s="144" t="s">
        <v>30</v>
      </c>
      <c r="E21" s="144">
        <v>3</v>
      </c>
      <c r="F21" s="145">
        <v>0.253</v>
      </c>
      <c r="G21" s="144">
        <v>47.60765</v>
      </c>
      <c r="H21" s="144">
        <v>-90.772279999999995</v>
      </c>
      <c r="I21" s="144">
        <v>47.609020000000001</v>
      </c>
      <c r="J21" s="144">
        <v>-90.767359999999996</v>
      </c>
    </row>
    <row r="22" spans="1:10" ht="12.75" customHeight="1" x14ac:dyDescent="0.2">
      <c r="A22" s="144" t="s">
        <v>140</v>
      </c>
      <c r="B22" s="144" t="s">
        <v>175</v>
      </c>
      <c r="C22" s="144" t="s">
        <v>176</v>
      </c>
      <c r="D22" s="144" t="s">
        <v>30</v>
      </c>
      <c r="E22" s="144">
        <v>3</v>
      </c>
      <c r="F22" s="145">
        <v>1.2649999999999999</v>
      </c>
      <c r="G22" s="144">
        <v>47.775680000000001</v>
      </c>
      <c r="H22" s="144">
        <v>-90.204710000000006</v>
      </c>
      <c r="I22" s="144">
        <v>47.781939999999999</v>
      </c>
      <c r="J22" s="144">
        <v>-90.18468</v>
      </c>
    </row>
    <row r="23" spans="1:10" ht="12.75" customHeight="1" x14ac:dyDescent="0.2">
      <c r="A23" s="144" t="s">
        <v>140</v>
      </c>
      <c r="B23" s="144" t="s">
        <v>177</v>
      </c>
      <c r="C23" s="144" t="s">
        <v>178</v>
      </c>
      <c r="D23" s="144" t="s">
        <v>30</v>
      </c>
      <c r="E23" s="144">
        <v>2</v>
      </c>
      <c r="F23" s="145">
        <v>0.22600000000000001</v>
      </c>
      <c r="G23" s="144">
        <v>47.542920000000002</v>
      </c>
      <c r="H23" s="144">
        <v>-90.891990000000007</v>
      </c>
      <c r="I23" s="144">
        <v>47.544710000000002</v>
      </c>
      <c r="J23" s="144">
        <v>-90.890069999999994</v>
      </c>
    </row>
    <row r="24" spans="1:10" ht="12.75" customHeight="1" x14ac:dyDescent="0.2">
      <c r="A24" s="144" t="s">
        <v>140</v>
      </c>
      <c r="B24" s="144" t="s">
        <v>179</v>
      </c>
      <c r="C24" s="144" t="s">
        <v>180</v>
      </c>
      <c r="D24" s="144" t="s">
        <v>30</v>
      </c>
      <c r="E24" s="144">
        <v>2</v>
      </c>
      <c r="F24" s="145">
        <v>0.70199999999999996</v>
      </c>
      <c r="G24" s="144">
        <v>47.484920000000002</v>
      </c>
      <c r="H24" s="144">
        <v>-90.986469999999997</v>
      </c>
      <c r="I24" s="144">
        <v>47.488239999999998</v>
      </c>
      <c r="J24" s="144">
        <v>-90.981890000000007</v>
      </c>
    </row>
    <row r="25" spans="1:10" ht="12.75" customHeight="1" x14ac:dyDescent="0.2">
      <c r="A25" s="144" t="s">
        <v>140</v>
      </c>
      <c r="B25" s="144" t="s">
        <v>181</v>
      </c>
      <c r="C25" s="144" t="s">
        <v>182</v>
      </c>
      <c r="D25" s="144" t="s">
        <v>30</v>
      </c>
      <c r="E25" s="144">
        <v>2</v>
      </c>
      <c r="F25" s="145">
        <v>0.71799999999999997</v>
      </c>
      <c r="G25" s="144">
        <v>47.549790000000002</v>
      </c>
      <c r="H25" s="144">
        <v>-90.878889999999998</v>
      </c>
      <c r="I25" s="144">
        <v>47.554639999999999</v>
      </c>
      <c r="J25" s="144">
        <v>-90.868089999999995</v>
      </c>
    </row>
    <row r="26" spans="1:10" ht="12.75" customHeight="1" x14ac:dyDescent="0.2">
      <c r="A26" s="152" t="s">
        <v>140</v>
      </c>
      <c r="B26" s="152" t="s">
        <v>183</v>
      </c>
      <c r="C26" s="152" t="s">
        <v>184</v>
      </c>
      <c r="D26" s="152" t="s">
        <v>30</v>
      </c>
      <c r="E26" s="152">
        <v>3</v>
      </c>
      <c r="F26" s="154">
        <v>0.81499999999999995</v>
      </c>
      <c r="G26" s="152">
        <v>47.554729999999999</v>
      </c>
      <c r="H26" s="152">
        <v>-90.867990000000006</v>
      </c>
      <c r="I26" s="152">
        <v>47.562170000000002</v>
      </c>
      <c r="J26" s="152">
        <v>-90.857659999999996</v>
      </c>
    </row>
    <row r="27" spans="1:10" ht="12.75" customHeight="1" x14ac:dyDescent="0.2">
      <c r="A27" s="32"/>
      <c r="B27" s="33">
        <f>COUNTA(B2:B26)</f>
        <v>25</v>
      </c>
      <c r="C27" s="32"/>
      <c r="D27" s="32"/>
      <c r="E27" s="74"/>
      <c r="F27" s="147">
        <f>SUM(F2:F26)</f>
        <v>21.907000000000004</v>
      </c>
      <c r="G27" s="32"/>
      <c r="H27" s="32"/>
      <c r="I27" s="32"/>
      <c r="J27" s="32"/>
    </row>
    <row r="28" spans="1:10" ht="12.75" customHeight="1" x14ac:dyDescent="0.2">
      <c r="A28" s="32"/>
      <c r="B28" s="32"/>
      <c r="C28" s="32"/>
      <c r="D28" s="32"/>
      <c r="E28" s="54"/>
      <c r="G28" s="32"/>
      <c r="H28" s="32"/>
      <c r="I28" s="32"/>
      <c r="J28" s="32"/>
    </row>
    <row r="29" spans="1:10" ht="12.75" customHeight="1" x14ac:dyDescent="0.2">
      <c r="A29" s="144" t="s">
        <v>139</v>
      </c>
      <c r="B29" s="144" t="s">
        <v>185</v>
      </c>
      <c r="C29" s="144" t="s">
        <v>186</v>
      </c>
      <c r="D29" s="144" t="s">
        <v>30</v>
      </c>
      <c r="E29" s="144">
        <v>2</v>
      </c>
      <c r="F29" s="145">
        <v>0.33200000000000002</v>
      </c>
      <c r="G29" s="144">
        <v>47.016359999999999</v>
      </c>
      <c r="H29" s="144">
        <v>-91.668750000000003</v>
      </c>
      <c r="I29" s="144">
        <v>47.013599999999997</v>
      </c>
      <c r="J29" s="144">
        <v>-91.665400000000005</v>
      </c>
    </row>
    <row r="30" spans="1:10" ht="12.75" customHeight="1" x14ac:dyDescent="0.2">
      <c r="A30" s="144" t="s">
        <v>139</v>
      </c>
      <c r="B30" s="144" t="s">
        <v>187</v>
      </c>
      <c r="C30" s="144" t="s">
        <v>188</v>
      </c>
      <c r="D30" s="144" t="s">
        <v>30</v>
      </c>
      <c r="E30" s="144">
        <v>3</v>
      </c>
      <c r="F30" s="145">
        <v>0.34</v>
      </c>
      <c r="G30" s="144">
        <v>47.15625</v>
      </c>
      <c r="H30" s="144">
        <v>-91.4392</v>
      </c>
      <c r="I30" s="144">
        <v>47.159619999999997</v>
      </c>
      <c r="J30" s="144">
        <v>-91.436629999999994</v>
      </c>
    </row>
    <row r="31" spans="1:10" ht="12.75" customHeight="1" x14ac:dyDescent="0.2">
      <c r="A31" s="144" t="s">
        <v>139</v>
      </c>
      <c r="B31" s="144" t="s">
        <v>189</v>
      </c>
      <c r="C31" s="144" t="s">
        <v>190</v>
      </c>
      <c r="D31" s="144" t="s">
        <v>30</v>
      </c>
      <c r="E31" s="144">
        <v>2</v>
      </c>
      <c r="F31" s="145">
        <v>0.57099999999999995</v>
      </c>
      <c r="G31" s="144">
        <v>47.02373</v>
      </c>
      <c r="H31" s="144">
        <v>-91.659890000000004</v>
      </c>
      <c r="I31" s="144">
        <v>47.029170000000001</v>
      </c>
      <c r="J31" s="144">
        <v>-91.654430000000005</v>
      </c>
    </row>
    <row r="32" spans="1:10" ht="12.75" customHeight="1" x14ac:dyDescent="0.2">
      <c r="A32" s="144" t="s">
        <v>139</v>
      </c>
      <c r="B32" s="144" t="s">
        <v>191</v>
      </c>
      <c r="C32" s="144" t="s">
        <v>192</v>
      </c>
      <c r="D32" s="144" t="s">
        <v>30</v>
      </c>
      <c r="E32" s="144">
        <v>2</v>
      </c>
      <c r="F32" s="145">
        <v>0.39800000000000002</v>
      </c>
      <c r="G32" s="144">
        <v>47.035620000000002</v>
      </c>
      <c r="H32" s="144">
        <v>-91.642600000000002</v>
      </c>
      <c r="I32" s="144">
        <v>47.040410000000001</v>
      </c>
      <c r="J32" s="144">
        <v>-91.639200000000002</v>
      </c>
    </row>
    <row r="33" spans="1:10" ht="12.75" customHeight="1" x14ac:dyDescent="0.2">
      <c r="A33" s="144" t="s">
        <v>139</v>
      </c>
      <c r="B33" s="144" t="s">
        <v>193</v>
      </c>
      <c r="C33" s="144" t="s">
        <v>194</v>
      </c>
      <c r="D33" s="144" t="s">
        <v>30</v>
      </c>
      <c r="E33" s="144">
        <v>2</v>
      </c>
      <c r="F33" s="145">
        <v>1.607</v>
      </c>
      <c r="G33" s="144">
        <v>47.134189999999997</v>
      </c>
      <c r="H33" s="144">
        <v>-91.463319999999996</v>
      </c>
      <c r="I33" s="144">
        <v>47.148260000000001</v>
      </c>
      <c r="J33" s="144">
        <v>-91.447779999999995</v>
      </c>
    </row>
    <row r="34" spans="1:10" ht="12.75" customHeight="1" x14ac:dyDescent="0.2">
      <c r="A34" s="144" t="s">
        <v>139</v>
      </c>
      <c r="B34" s="144" t="s">
        <v>195</v>
      </c>
      <c r="C34" s="144" t="s">
        <v>196</v>
      </c>
      <c r="D34" s="144" t="s">
        <v>30</v>
      </c>
      <c r="E34" s="144">
        <v>2</v>
      </c>
      <c r="F34" s="145">
        <v>0.61299999999999999</v>
      </c>
      <c r="G34" s="144">
        <v>46.943060000000003</v>
      </c>
      <c r="H34" s="144">
        <v>-91.781509999999997</v>
      </c>
      <c r="I34" s="144">
        <v>46.948869999999999</v>
      </c>
      <c r="J34" s="144">
        <v>-91.777280000000005</v>
      </c>
    </row>
    <row r="35" spans="1:10" ht="12.75" customHeight="1" x14ac:dyDescent="0.2">
      <c r="A35" s="144" t="s">
        <v>139</v>
      </c>
      <c r="B35" s="144" t="s">
        <v>197</v>
      </c>
      <c r="C35" s="144" t="s">
        <v>198</v>
      </c>
      <c r="D35" s="144" t="s">
        <v>30</v>
      </c>
      <c r="E35" s="144">
        <v>3</v>
      </c>
      <c r="F35" s="145">
        <v>0.11</v>
      </c>
      <c r="G35" s="144">
        <v>47.443199999999997</v>
      </c>
      <c r="H35" s="144">
        <v>-91.061710000000005</v>
      </c>
      <c r="I35" s="144">
        <v>47.443899999999999</v>
      </c>
      <c r="J35" s="144">
        <v>-91.059970000000007</v>
      </c>
    </row>
    <row r="36" spans="1:10" ht="12.75" customHeight="1" x14ac:dyDescent="0.2">
      <c r="A36" s="144" t="s">
        <v>139</v>
      </c>
      <c r="B36" s="144" t="s">
        <v>199</v>
      </c>
      <c r="C36" s="144" t="s">
        <v>200</v>
      </c>
      <c r="D36" s="144" t="s">
        <v>30</v>
      </c>
      <c r="E36" s="144">
        <v>3</v>
      </c>
      <c r="F36" s="145">
        <v>1.4770000000000001</v>
      </c>
      <c r="G36" s="144">
        <v>47.317909999999998</v>
      </c>
      <c r="H36" s="144">
        <v>-91.21857</v>
      </c>
      <c r="I36" s="144">
        <v>47.330129999999997</v>
      </c>
      <c r="J36" s="144">
        <v>-91.206100000000006</v>
      </c>
    </row>
    <row r="37" spans="1:10" ht="12.75" customHeight="1" x14ac:dyDescent="0.2">
      <c r="A37" s="144" t="s">
        <v>139</v>
      </c>
      <c r="B37" s="144" t="s">
        <v>201</v>
      </c>
      <c r="C37" s="144" t="s">
        <v>202</v>
      </c>
      <c r="D37" s="144" t="s">
        <v>30</v>
      </c>
      <c r="E37" s="144">
        <v>2</v>
      </c>
      <c r="F37" s="145">
        <v>0.17899999999999999</v>
      </c>
      <c r="G37" s="144">
        <v>47.270319999999998</v>
      </c>
      <c r="H37" s="144">
        <v>-91.275589999999994</v>
      </c>
      <c r="I37" s="144">
        <v>47.27205</v>
      </c>
      <c r="J37" s="144">
        <v>-91.275580000000005</v>
      </c>
    </row>
    <row r="38" spans="1:10" ht="12.75" customHeight="1" x14ac:dyDescent="0.2">
      <c r="A38" s="144" t="s">
        <v>139</v>
      </c>
      <c r="B38" s="144" t="s">
        <v>203</v>
      </c>
      <c r="C38" s="144" t="s">
        <v>204</v>
      </c>
      <c r="D38" s="144" t="s">
        <v>30</v>
      </c>
      <c r="E38" s="144">
        <v>3</v>
      </c>
      <c r="F38" s="145">
        <v>0.375</v>
      </c>
      <c r="G38" s="144">
        <v>47.065669999999997</v>
      </c>
      <c r="H38" s="144">
        <v>-91.594520000000003</v>
      </c>
      <c r="I38" s="144">
        <v>47.070279999999997</v>
      </c>
      <c r="J38" s="144">
        <v>-91.590909999999994</v>
      </c>
    </row>
    <row r="39" spans="1:10" ht="12.75" customHeight="1" x14ac:dyDescent="0.2">
      <c r="A39" s="144" t="s">
        <v>139</v>
      </c>
      <c r="B39" s="144" t="s">
        <v>205</v>
      </c>
      <c r="C39" s="144" t="s">
        <v>206</v>
      </c>
      <c r="D39" s="144" t="s">
        <v>30</v>
      </c>
      <c r="E39" s="144">
        <v>3</v>
      </c>
      <c r="F39" s="145">
        <v>0.30099999999999999</v>
      </c>
      <c r="G39" s="144">
        <v>47.061720000000001</v>
      </c>
      <c r="H39" s="144">
        <v>-91.608789999999999</v>
      </c>
      <c r="I39" s="144">
        <v>47.063859999999998</v>
      </c>
      <c r="J39" s="144">
        <v>-91.603499999999997</v>
      </c>
    </row>
    <row r="40" spans="1:10" ht="18" customHeight="1" x14ac:dyDescent="0.2">
      <c r="A40" s="144" t="s">
        <v>139</v>
      </c>
      <c r="B40" s="144" t="s">
        <v>207</v>
      </c>
      <c r="C40" s="166" t="s">
        <v>208</v>
      </c>
      <c r="D40" s="144" t="s">
        <v>30</v>
      </c>
      <c r="E40" s="144">
        <v>3</v>
      </c>
      <c r="F40" s="145">
        <v>1.0620000000000001</v>
      </c>
      <c r="G40" s="144">
        <v>47.188429999999997</v>
      </c>
      <c r="H40" s="144">
        <v>-91.383330000000001</v>
      </c>
      <c r="I40" s="144">
        <v>47.195920000000001</v>
      </c>
      <c r="J40" s="144">
        <v>-91.374960000000002</v>
      </c>
    </row>
    <row r="41" spans="1:10" ht="12.75" customHeight="1" x14ac:dyDescent="0.2">
      <c r="A41" s="144" t="s">
        <v>139</v>
      </c>
      <c r="B41" s="144" t="s">
        <v>209</v>
      </c>
      <c r="C41" s="166" t="s">
        <v>210</v>
      </c>
      <c r="D41" s="144" t="s">
        <v>30</v>
      </c>
      <c r="E41" s="144">
        <v>3</v>
      </c>
      <c r="F41" s="145">
        <v>1.006</v>
      </c>
      <c r="G41" s="144">
        <v>47.184019999999997</v>
      </c>
      <c r="H41" s="144">
        <v>-91.398489999999995</v>
      </c>
      <c r="I41" s="144">
        <v>47.188330000000001</v>
      </c>
      <c r="J41" s="144">
        <v>-91.383240000000001</v>
      </c>
    </row>
    <row r="42" spans="1:10" ht="18" customHeight="1" x14ac:dyDescent="0.2">
      <c r="A42" s="144" t="s">
        <v>139</v>
      </c>
      <c r="B42" s="144" t="s">
        <v>211</v>
      </c>
      <c r="C42" s="166" t="s">
        <v>212</v>
      </c>
      <c r="D42" s="144" t="s">
        <v>30</v>
      </c>
      <c r="E42" s="144">
        <v>3</v>
      </c>
      <c r="F42" s="145">
        <v>1.5409999999999999</v>
      </c>
      <c r="G42" s="144">
        <v>47.199809999999999</v>
      </c>
      <c r="H42" s="144">
        <v>-91.367180000000005</v>
      </c>
      <c r="I42" s="144">
        <v>47.213149999999999</v>
      </c>
      <c r="J42" s="144">
        <v>-91.353890000000007</v>
      </c>
    </row>
    <row r="43" spans="1:10" ht="18" customHeight="1" x14ac:dyDescent="0.2">
      <c r="A43" s="144" t="s">
        <v>139</v>
      </c>
      <c r="B43" s="144" t="s">
        <v>213</v>
      </c>
      <c r="C43" s="166" t="s">
        <v>214</v>
      </c>
      <c r="D43" s="144" t="s">
        <v>30</v>
      </c>
      <c r="E43" s="144">
        <v>3</v>
      </c>
      <c r="F43" s="145">
        <v>0.47899999999999998</v>
      </c>
      <c r="G43" s="144">
        <v>47.181280000000001</v>
      </c>
      <c r="H43" s="144">
        <v>-91.404319999999998</v>
      </c>
      <c r="I43" s="144">
        <v>47.183999999999997</v>
      </c>
      <c r="J43" s="144">
        <v>-91.398340000000005</v>
      </c>
    </row>
    <row r="44" spans="1:10" ht="12.75" customHeight="1" x14ac:dyDescent="0.2">
      <c r="A44" s="144" t="s">
        <v>139</v>
      </c>
      <c r="B44" s="144" t="s">
        <v>215</v>
      </c>
      <c r="C44" s="144" t="s">
        <v>216</v>
      </c>
      <c r="D44" s="144" t="s">
        <v>30</v>
      </c>
      <c r="E44" s="144">
        <v>2</v>
      </c>
      <c r="F44" s="145">
        <v>0.82299999999999995</v>
      </c>
      <c r="G44" s="144">
        <v>47.196019999999997</v>
      </c>
      <c r="H44" s="144">
        <v>-91.375039999999998</v>
      </c>
      <c r="I44" s="144">
        <v>47.199849999999998</v>
      </c>
      <c r="J44" s="144">
        <v>-91.367289999999997</v>
      </c>
    </row>
    <row r="45" spans="1:10" ht="12.75" customHeight="1" x14ac:dyDescent="0.2">
      <c r="A45" s="144" t="s">
        <v>139</v>
      </c>
      <c r="B45" s="144" t="s">
        <v>217</v>
      </c>
      <c r="C45" s="144" t="s">
        <v>218</v>
      </c>
      <c r="D45" s="144" t="s">
        <v>30</v>
      </c>
      <c r="E45" s="144">
        <v>2</v>
      </c>
      <c r="F45" s="145">
        <v>0.56299999999999994</v>
      </c>
      <c r="G45" s="144">
        <v>47.177639999999997</v>
      </c>
      <c r="H45" s="144">
        <v>-91.409880000000001</v>
      </c>
      <c r="I45" s="144">
        <v>47.181199999999997</v>
      </c>
      <c r="J45" s="144">
        <v>-91.404499999999999</v>
      </c>
    </row>
    <row r="46" spans="1:10" ht="12.75" customHeight="1" x14ac:dyDescent="0.2">
      <c r="A46" s="144" t="s">
        <v>139</v>
      </c>
      <c r="B46" s="144" t="s">
        <v>219</v>
      </c>
      <c r="C46" s="144" t="s">
        <v>220</v>
      </c>
      <c r="D46" s="144" t="s">
        <v>30</v>
      </c>
      <c r="E46" s="144">
        <v>2</v>
      </c>
      <c r="F46" s="145">
        <v>0.311</v>
      </c>
      <c r="G46" s="144">
        <v>47.046959999999999</v>
      </c>
      <c r="H46" s="144">
        <v>-91.631050000000002</v>
      </c>
      <c r="I46" s="144">
        <v>47.04992</v>
      </c>
      <c r="J46" s="144">
        <v>-91.626720000000006</v>
      </c>
    </row>
    <row r="47" spans="1:10" ht="12.75" customHeight="1" x14ac:dyDescent="0.2">
      <c r="A47" s="144" t="s">
        <v>139</v>
      </c>
      <c r="B47" s="144" t="s">
        <v>221</v>
      </c>
      <c r="C47" s="144" t="s">
        <v>222</v>
      </c>
      <c r="D47" s="144" t="s">
        <v>30</v>
      </c>
      <c r="E47" s="144">
        <v>3</v>
      </c>
      <c r="F47" s="145">
        <v>0.90900000000000003</v>
      </c>
      <c r="G47" s="144">
        <v>47.330869999999997</v>
      </c>
      <c r="H47" s="144">
        <v>-91.204070000000002</v>
      </c>
      <c r="I47" s="144">
        <v>47.337159999999997</v>
      </c>
      <c r="J47" s="144">
        <v>-91.192530000000005</v>
      </c>
    </row>
    <row r="48" spans="1:10" ht="12.75" customHeight="1" x14ac:dyDescent="0.2">
      <c r="A48" s="144" t="s">
        <v>139</v>
      </c>
      <c r="B48" s="144" t="s">
        <v>223</v>
      </c>
      <c r="C48" s="144" t="s">
        <v>224</v>
      </c>
      <c r="D48" s="144" t="s">
        <v>30</v>
      </c>
      <c r="E48" s="144">
        <v>3</v>
      </c>
      <c r="F48" s="145">
        <v>1.3540000000000001</v>
      </c>
      <c r="G48" s="144">
        <v>47.339750000000002</v>
      </c>
      <c r="H48" s="144">
        <v>-91.184359999999998</v>
      </c>
      <c r="I48" s="144">
        <v>47.350659999999998</v>
      </c>
      <c r="J48" s="144">
        <v>-91.180040000000005</v>
      </c>
    </row>
    <row r="49" spans="1:10" ht="12.75" customHeight="1" x14ac:dyDescent="0.2">
      <c r="A49" s="144" t="s">
        <v>139</v>
      </c>
      <c r="B49" s="144" t="s">
        <v>225</v>
      </c>
      <c r="C49" s="144" t="s">
        <v>226</v>
      </c>
      <c r="D49" s="144" t="s">
        <v>30</v>
      </c>
      <c r="E49" s="144">
        <v>2</v>
      </c>
      <c r="F49" s="145">
        <v>0.67900000000000005</v>
      </c>
      <c r="G49" s="144">
        <v>47.337339999999998</v>
      </c>
      <c r="H49" s="144">
        <v>-91.192570000000003</v>
      </c>
      <c r="I49" s="144">
        <v>47.339660000000002</v>
      </c>
      <c r="J49" s="144">
        <v>-91.184229999999999</v>
      </c>
    </row>
    <row r="50" spans="1:10" ht="12.75" customHeight="1" x14ac:dyDescent="0.2">
      <c r="A50" s="144" t="s">
        <v>139</v>
      </c>
      <c r="B50" s="144" t="s">
        <v>227</v>
      </c>
      <c r="C50" s="144" t="s">
        <v>228</v>
      </c>
      <c r="D50" s="144" t="s">
        <v>30</v>
      </c>
      <c r="E50" s="144">
        <v>2</v>
      </c>
      <c r="F50" s="145">
        <v>0.64800000000000002</v>
      </c>
      <c r="G50" s="144">
        <v>47.165559999999999</v>
      </c>
      <c r="H50" s="144">
        <v>-91.426190000000005</v>
      </c>
      <c r="I50" s="144">
        <v>47.170580000000001</v>
      </c>
      <c r="J50" s="144">
        <v>-91.420259999999999</v>
      </c>
    </row>
    <row r="51" spans="1:10" ht="12.75" customHeight="1" x14ac:dyDescent="0.2">
      <c r="A51" s="152" t="s">
        <v>139</v>
      </c>
      <c r="B51" s="152" t="s">
        <v>229</v>
      </c>
      <c r="C51" s="152" t="s">
        <v>230</v>
      </c>
      <c r="D51" s="152" t="s">
        <v>30</v>
      </c>
      <c r="E51" s="152">
        <v>3</v>
      </c>
      <c r="F51" s="154">
        <v>0.37</v>
      </c>
      <c r="G51" s="152">
        <v>47.018830000000001</v>
      </c>
      <c r="H51" s="152">
        <v>-91.659719999999993</v>
      </c>
      <c r="I51" s="152">
        <v>47.023719999999997</v>
      </c>
      <c r="J51" s="152">
        <v>-91.659800000000004</v>
      </c>
    </row>
    <row r="52" spans="1:10" ht="12.75" customHeight="1" x14ac:dyDescent="0.2">
      <c r="A52" s="32"/>
      <c r="B52" s="33">
        <f>COUNTA(B29:B51)</f>
        <v>23</v>
      </c>
      <c r="C52" s="32"/>
      <c r="D52" s="45"/>
      <c r="E52" s="74"/>
      <c r="F52" s="147">
        <f>SUM(F29:F51)</f>
        <v>16.048000000000002</v>
      </c>
      <c r="G52" s="45"/>
      <c r="H52" s="45"/>
      <c r="I52" s="45"/>
      <c r="J52" s="45"/>
    </row>
    <row r="53" spans="1:10" ht="12.75" customHeight="1" x14ac:dyDescent="0.2">
      <c r="A53" s="32"/>
      <c r="B53" s="33"/>
      <c r="C53" s="32"/>
      <c r="D53" s="45"/>
      <c r="E53" s="55"/>
      <c r="G53" s="45"/>
      <c r="H53" s="45"/>
      <c r="I53" s="45"/>
      <c r="J53" s="45"/>
    </row>
    <row r="54" spans="1:10" ht="12.75" customHeight="1" x14ac:dyDescent="0.2">
      <c r="A54" s="144" t="s">
        <v>231</v>
      </c>
      <c r="B54" s="144" t="s">
        <v>232</v>
      </c>
      <c r="C54" s="144" t="s">
        <v>233</v>
      </c>
      <c r="D54" s="144" t="s">
        <v>30</v>
      </c>
      <c r="E54" s="144">
        <v>2</v>
      </c>
      <c r="F54" s="145">
        <v>6.3E-2</v>
      </c>
      <c r="G54" s="144">
        <v>46.820140000000002</v>
      </c>
      <c r="H54" s="144">
        <v>-92.03886</v>
      </c>
      <c r="I54" s="144">
        <v>46.820880000000002</v>
      </c>
      <c r="J54" s="144">
        <v>-92.038250000000005</v>
      </c>
    </row>
    <row r="55" spans="1:10" ht="12.75" customHeight="1" x14ac:dyDescent="0.2">
      <c r="A55" s="144" t="s">
        <v>231</v>
      </c>
      <c r="B55" s="144" t="s">
        <v>234</v>
      </c>
      <c r="C55" s="144" t="s">
        <v>235</v>
      </c>
      <c r="D55" s="144" t="s">
        <v>30</v>
      </c>
      <c r="E55" s="144">
        <v>3</v>
      </c>
      <c r="F55" s="145">
        <v>0.28799999999999998</v>
      </c>
      <c r="G55" s="144">
        <v>46.77796</v>
      </c>
      <c r="H55" s="144">
        <v>-92.104110000000006</v>
      </c>
      <c r="I55" s="144">
        <v>46.778350000000003</v>
      </c>
      <c r="J55" s="144">
        <v>-92.100049999999996</v>
      </c>
    </row>
    <row r="56" spans="1:10" ht="12.75" customHeight="1" x14ac:dyDescent="0.2">
      <c r="A56" s="144" t="s">
        <v>231</v>
      </c>
      <c r="B56" s="144" t="s">
        <v>236</v>
      </c>
      <c r="C56" s="144" t="s">
        <v>237</v>
      </c>
      <c r="D56" s="144" t="s">
        <v>30</v>
      </c>
      <c r="E56" s="144">
        <v>3</v>
      </c>
      <c r="F56" s="145">
        <v>0.45400000000000001</v>
      </c>
      <c r="G56" s="144">
        <v>46.752600000000001</v>
      </c>
      <c r="H56" s="144">
        <v>-92.104820000000004</v>
      </c>
      <c r="I56" s="144">
        <v>46.75123</v>
      </c>
      <c r="J56" s="144">
        <v>-92.100099999999998</v>
      </c>
    </row>
    <row r="57" spans="1:10" ht="12.75" customHeight="1" x14ac:dyDescent="0.2">
      <c r="A57" s="144" t="s">
        <v>231</v>
      </c>
      <c r="B57" s="144" t="s">
        <v>238</v>
      </c>
      <c r="C57" s="144" t="s">
        <v>239</v>
      </c>
      <c r="D57" s="144" t="s">
        <v>30</v>
      </c>
      <c r="E57" s="144">
        <v>2</v>
      </c>
      <c r="F57" s="145">
        <v>0.19</v>
      </c>
      <c r="G57" s="144">
        <v>46.916119999999999</v>
      </c>
      <c r="H57" s="144">
        <v>-91.853449999999995</v>
      </c>
      <c r="I57" s="144">
        <v>46.918570000000003</v>
      </c>
      <c r="J57" s="144">
        <v>-91.851889999999997</v>
      </c>
    </row>
    <row r="58" spans="1:10" ht="12.75" customHeight="1" x14ac:dyDescent="0.2">
      <c r="A58" s="144" t="s">
        <v>231</v>
      </c>
      <c r="B58" s="144" t="s">
        <v>240</v>
      </c>
      <c r="C58" s="144" t="s">
        <v>241</v>
      </c>
      <c r="D58" s="144" t="s">
        <v>30</v>
      </c>
      <c r="E58" s="144">
        <v>2</v>
      </c>
      <c r="F58" s="145">
        <v>3.9E-2</v>
      </c>
      <c r="G58" s="144">
        <v>46.653559999999999</v>
      </c>
      <c r="H58" s="144">
        <v>-92.226839999999996</v>
      </c>
      <c r="I58" s="144">
        <v>46.653489999999998</v>
      </c>
      <c r="J58" s="144">
        <v>-92.226150000000004</v>
      </c>
    </row>
    <row r="59" spans="1:10" ht="12.75" customHeight="1" x14ac:dyDescent="0.2">
      <c r="A59" s="144" t="s">
        <v>231</v>
      </c>
      <c r="B59" s="144" t="s">
        <v>242</v>
      </c>
      <c r="C59" s="144" t="s">
        <v>243</v>
      </c>
      <c r="D59" s="144" t="s">
        <v>30</v>
      </c>
      <c r="E59" s="144">
        <v>1</v>
      </c>
      <c r="F59" s="145">
        <v>0.76100000000000001</v>
      </c>
      <c r="G59" s="144">
        <v>46.837879999999998</v>
      </c>
      <c r="H59" s="144">
        <v>-92.001249999999999</v>
      </c>
      <c r="I59" s="144">
        <v>46.845309999999998</v>
      </c>
      <c r="J59" s="144">
        <v>-91.990319999999997</v>
      </c>
    </row>
    <row r="60" spans="1:10" ht="12.75" customHeight="1" x14ac:dyDescent="0.2">
      <c r="A60" s="144" t="s">
        <v>231</v>
      </c>
      <c r="B60" s="144" t="s">
        <v>244</v>
      </c>
      <c r="C60" s="144" t="s">
        <v>245</v>
      </c>
      <c r="D60" s="144" t="s">
        <v>30</v>
      </c>
      <c r="E60" s="144">
        <v>2</v>
      </c>
      <c r="F60" s="145">
        <v>9.8000000000000004E-2</v>
      </c>
      <c r="G60" s="144">
        <v>46.700659999999999</v>
      </c>
      <c r="H60" s="144">
        <v>-92.207419999999999</v>
      </c>
      <c r="I60" s="144">
        <v>46.70194</v>
      </c>
      <c r="J60" s="144">
        <v>-92.207620000000006</v>
      </c>
    </row>
    <row r="61" spans="1:10" ht="12.75" customHeight="1" x14ac:dyDescent="0.2">
      <c r="A61" s="144" t="s">
        <v>231</v>
      </c>
      <c r="B61" s="144" t="s">
        <v>246</v>
      </c>
      <c r="C61" s="144" t="s">
        <v>247</v>
      </c>
      <c r="D61" s="144" t="s">
        <v>30</v>
      </c>
      <c r="E61" s="144">
        <v>2</v>
      </c>
      <c r="F61" s="145">
        <v>0.32500000000000001</v>
      </c>
      <c r="G61" s="144">
        <v>46.898519999999998</v>
      </c>
      <c r="H61" s="144">
        <v>-91.893929999999997</v>
      </c>
      <c r="I61" s="144">
        <v>46.90155</v>
      </c>
      <c r="J61" s="144">
        <v>-91.888909999999996</v>
      </c>
    </row>
    <row r="62" spans="1:10" ht="12.75" customHeight="1" x14ac:dyDescent="0.2">
      <c r="A62" s="144" t="s">
        <v>231</v>
      </c>
      <c r="B62" s="144" t="s">
        <v>248</v>
      </c>
      <c r="C62" s="144" t="s">
        <v>249</v>
      </c>
      <c r="D62" s="144" t="s">
        <v>30</v>
      </c>
      <c r="E62" s="144">
        <v>3</v>
      </c>
      <c r="F62" s="145">
        <v>5.7000000000000002E-2</v>
      </c>
      <c r="G62" s="144">
        <v>46.813789999999997</v>
      </c>
      <c r="H62" s="144">
        <v>-92.052800000000005</v>
      </c>
      <c r="I62" s="144">
        <v>46.81418</v>
      </c>
      <c r="J62" s="144">
        <v>-92.051720000000003</v>
      </c>
    </row>
    <row r="63" spans="1:10" ht="12.75" customHeight="1" x14ac:dyDescent="0.2">
      <c r="A63" s="144" t="s">
        <v>231</v>
      </c>
      <c r="B63" s="144" t="s">
        <v>250</v>
      </c>
      <c r="C63" s="144" t="s">
        <v>251</v>
      </c>
      <c r="D63" s="144" t="s">
        <v>30</v>
      </c>
      <c r="E63" s="144">
        <v>3</v>
      </c>
      <c r="F63" s="145">
        <v>0.33300000000000002</v>
      </c>
      <c r="G63" s="144">
        <v>46.721080000000001</v>
      </c>
      <c r="H63" s="144">
        <v>-92.186229999999995</v>
      </c>
      <c r="I63" s="144">
        <v>46.72231</v>
      </c>
      <c r="J63" s="144">
        <v>-92.182730000000006</v>
      </c>
    </row>
    <row r="64" spans="1:10" ht="12.75" customHeight="1" x14ac:dyDescent="0.2">
      <c r="A64" s="144" t="s">
        <v>231</v>
      </c>
      <c r="B64" s="144" t="s">
        <v>252</v>
      </c>
      <c r="C64" s="144" t="s">
        <v>253</v>
      </c>
      <c r="D64" s="144" t="s">
        <v>30</v>
      </c>
      <c r="E64" s="144">
        <v>1</v>
      </c>
      <c r="F64" s="145">
        <v>1.0900000000000001</v>
      </c>
      <c r="G64" s="144">
        <v>46.780149999999999</v>
      </c>
      <c r="H64" s="144">
        <v>-92.091030000000003</v>
      </c>
      <c r="I64" s="144">
        <v>46.794020000000003</v>
      </c>
      <c r="J64" s="144">
        <v>-92.088139999999996</v>
      </c>
    </row>
    <row r="65" spans="1:10" ht="12.75" customHeight="1" x14ac:dyDescent="0.2">
      <c r="A65" s="144" t="s">
        <v>231</v>
      </c>
      <c r="B65" s="144" t="s">
        <v>254</v>
      </c>
      <c r="C65" s="144" t="s">
        <v>255</v>
      </c>
      <c r="D65" s="144" t="s">
        <v>30</v>
      </c>
      <c r="E65" s="144">
        <v>2</v>
      </c>
      <c r="F65" s="145">
        <v>0.67800000000000005</v>
      </c>
      <c r="G65" s="144">
        <v>46.797289999999997</v>
      </c>
      <c r="H65" s="144">
        <v>-92.078320000000005</v>
      </c>
      <c r="I65" s="144">
        <v>46.802160000000001</v>
      </c>
      <c r="J65" s="144">
        <v>-92.067660000000004</v>
      </c>
    </row>
    <row r="66" spans="1:10" ht="12.75" customHeight="1" x14ac:dyDescent="0.2">
      <c r="A66" s="144" t="s">
        <v>231</v>
      </c>
      <c r="B66" s="144" t="s">
        <v>256</v>
      </c>
      <c r="C66" s="144" t="s">
        <v>257</v>
      </c>
      <c r="D66" s="144" t="s">
        <v>30</v>
      </c>
      <c r="E66" s="144">
        <v>3</v>
      </c>
      <c r="F66" s="145">
        <v>0.39100000000000001</v>
      </c>
      <c r="G66" s="144">
        <v>46.805349999999997</v>
      </c>
      <c r="H66" s="144">
        <v>-92.061729999999997</v>
      </c>
      <c r="I66" s="144">
        <v>46.810459999999999</v>
      </c>
      <c r="J66" s="144">
        <v>-92.058660000000003</v>
      </c>
    </row>
    <row r="67" spans="1:10" ht="12.75" customHeight="1" x14ac:dyDescent="0.2">
      <c r="A67" s="144" t="s">
        <v>231</v>
      </c>
      <c r="B67" s="144" t="s">
        <v>258</v>
      </c>
      <c r="C67" s="144" t="s">
        <v>259</v>
      </c>
      <c r="D67" s="144" t="s">
        <v>30</v>
      </c>
      <c r="E67" s="144">
        <v>3</v>
      </c>
      <c r="F67" s="145">
        <v>0.77800000000000002</v>
      </c>
      <c r="G67" s="144">
        <v>46.85933</v>
      </c>
      <c r="H67" s="144">
        <v>-91.963629999999995</v>
      </c>
      <c r="I67" s="144">
        <v>46.867139999999999</v>
      </c>
      <c r="J67" s="144">
        <v>-91.952100000000002</v>
      </c>
    </row>
    <row r="68" spans="1:10" ht="12.75" customHeight="1" x14ac:dyDescent="0.2">
      <c r="A68" s="144" t="s">
        <v>231</v>
      </c>
      <c r="B68" s="144" t="s">
        <v>260</v>
      </c>
      <c r="C68" s="144" t="s">
        <v>261</v>
      </c>
      <c r="D68" s="144" t="s">
        <v>30</v>
      </c>
      <c r="E68" s="144">
        <v>2</v>
      </c>
      <c r="F68" s="145">
        <v>0.54400000000000004</v>
      </c>
      <c r="G68" s="144">
        <v>46.794060000000002</v>
      </c>
      <c r="H68" s="144">
        <v>-92.088139999999996</v>
      </c>
      <c r="I68" s="144">
        <v>46.797289999999997</v>
      </c>
      <c r="J68" s="144">
        <v>-92.078320000000005</v>
      </c>
    </row>
    <row r="69" spans="1:10" ht="12.75" customHeight="1" x14ac:dyDescent="0.2">
      <c r="A69" s="144" t="s">
        <v>231</v>
      </c>
      <c r="B69" s="144" t="s">
        <v>262</v>
      </c>
      <c r="C69" s="144" t="s">
        <v>263</v>
      </c>
      <c r="D69" s="144" t="s">
        <v>30</v>
      </c>
      <c r="E69" s="144">
        <v>2</v>
      </c>
      <c r="F69" s="145">
        <v>0.19900000000000001</v>
      </c>
      <c r="G69" s="144">
        <v>46.835720000000002</v>
      </c>
      <c r="H69" s="144">
        <v>-92.006829999999994</v>
      </c>
      <c r="I69" s="144">
        <v>46.83719</v>
      </c>
      <c r="J69" s="144">
        <v>-92.003649999999993</v>
      </c>
    </row>
    <row r="70" spans="1:10" ht="12.75" customHeight="1" x14ac:dyDescent="0.2">
      <c r="A70" s="144" t="s">
        <v>231</v>
      </c>
      <c r="B70" s="144" t="s">
        <v>264</v>
      </c>
      <c r="C70" s="144" t="s">
        <v>265</v>
      </c>
      <c r="D70" s="144" t="s">
        <v>30</v>
      </c>
      <c r="E70" s="144">
        <v>3</v>
      </c>
      <c r="F70" s="145">
        <v>0.40600000000000003</v>
      </c>
      <c r="G70" s="144">
        <v>46.880360000000003</v>
      </c>
      <c r="H70" s="144">
        <v>-91.922190000000001</v>
      </c>
      <c r="I70" s="144">
        <v>46.883369999999999</v>
      </c>
      <c r="J70" s="144">
        <v>-91.915009999999995</v>
      </c>
    </row>
    <row r="71" spans="1:10" ht="12.75" customHeight="1" x14ac:dyDescent="0.2">
      <c r="A71" s="144" t="s">
        <v>231</v>
      </c>
      <c r="B71" s="144" t="s">
        <v>266</v>
      </c>
      <c r="C71" s="144" t="s">
        <v>267</v>
      </c>
      <c r="D71" s="144" t="s">
        <v>30</v>
      </c>
      <c r="E71" s="144">
        <v>3</v>
      </c>
      <c r="F71" s="145">
        <v>0.80900000000000005</v>
      </c>
      <c r="G71" s="144">
        <v>46.717529999999996</v>
      </c>
      <c r="H71" s="144">
        <v>-92.037589999999994</v>
      </c>
      <c r="I71" s="144">
        <v>46.709269999999997</v>
      </c>
      <c r="J71" s="144">
        <v>-92.026409999999998</v>
      </c>
    </row>
    <row r="72" spans="1:10" ht="12.75" customHeight="1" x14ac:dyDescent="0.2">
      <c r="A72" s="144" t="s">
        <v>231</v>
      </c>
      <c r="B72" s="144" t="s">
        <v>268</v>
      </c>
      <c r="C72" s="144" t="s">
        <v>269</v>
      </c>
      <c r="D72" s="144" t="s">
        <v>30</v>
      </c>
      <c r="E72" s="144">
        <v>3</v>
      </c>
      <c r="F72" s="145">
        <v>0.25900000000000001</v>
      </c>
      <c r="G72" s="144">
        <v>46.689819999999997</v>
      </c>
      <c r="H72" s="144">
        <v>-92.204620000000006</v>
      </c>
      <c r="I72" s="144">
        <v>46.700499999999998</v>
      </c>
      <c r="J72" s="144">
        <v>-92.207440000000005</v>
      </c>
    </row>
    <row r="73" spans="1:10" ht="12.75" customHeight="1" x14ac:dyDescent="0.2">
      <c r="A73" s="144" t="s">
        <v>231</v>
      </c>
      <c r="B73" s="144" t="s">
        <v>270</v>
      </c>
      <c r="C73" s="144" t="s">
        <v>271</v>
      </c>
      <c r="D73" s="144" t="s">
        <v>30</v>
      </c>
      <c r="E73" s="144">
        <v>3</v>
      </c>
      <c r="F73" s="145">
        <v>1.2450000000000001</v>
      </c>
      <c r="G73" s="144">
        <v>46.845370000000003</v>
      </c>
      <c r="H73" s="144">
        <v>-91.99024</v>
      </c>
      <c r="I73" s="144">
        <v>46.856299999999997</v>
      </c>
      <c r="J73" s="144">
        <v>-91.970320000000001</v>
      </c>
    </row>
    <row r="74" spans="1:10" ht="12.75" customHeight="1" x14ac:dyDescent="0.2">
      <c r="A74" s="144" t="s">
        <v>231</v>
      </c>
      <c r="B74" s="144" t="s">
        <v>272</v>
      </c>
      <c r="C74" s="144" t="s">
        <v>273</v>
      </c>
      <c r="D74" s="144" t="s">
        <v>30</v>
      </c>
      <c r="E74" s="144">
        <v>3</v>
      </c>
      <c r="F74" s="145">
        <v>1.33</v>
      </c>
      <c r="G74" s="144">
        <v>46.867220000000003</v>
      </c>
      <c r="H74" s="144">
        <v>-91.951920000000001</v>
      </c>
      <c r="I74" s="144">
        <v>46.877609999999997</v>
      </c>
      <c r="J74" s="144">
        <v>-91.929199999999994</v>
      </c>
    </row>
    <row r="75" spans="1:10" ht="12.75" customHeight="1" x14ac:dyDescent="0.2">
      <c r="A75" s="144" t="s">
        <v>231</v>
      </c>
      <c r="B75" s="144" t="s">
        <v>274</v>
      </c>
      <c r="C75" s="144" t="s">
        <v>275</v>
      </c>
      <c r="D75" s="144" t="s">
        <v>30</v>
      </c>
      <c r="E75" s="144">
        <v>1</v>
      </c>
      <c r="F75" s="145">
        <v>5.3999999999999999E-2</v>
      </c>
      <c r="G75" s="144">
        <v>46.762270000000001</v>
      </c>
      <c r="H75" s="144">
        <v>-92.085570000000004</v>
      </c>
      <c r="I75" s="144">
        <v>46.762749999999997</v>
      </c>
      <c r="J75" s="144">
        <v>-92.086259999999996</v>
      </c>
    </row>
    <row r="76" spans="1:10" ht="12.75" customHeight="1" x14ac:dyDescent="0.2">
      <c r="A76" s="144" t="s">
        <v>231</v>
      </c>
      <c r="B76" s="144" t="s">
        <v>276</v>
      </c>
      <c r="C76" s="144" t="s">
        <v>277</v>
      </c>
      <c r="D76" s="144" t="s">
        <v>30</v>
      </c>
      <c r="E76" s="144">
        <v>1</v>
      </c>
      <c r="F76" s="145">
        <v>3.0270000000000001</v>
      </c>
      <c r="G76" s="144">
        <v>46.710799999999999</v>
      </c>
      <c r="H76" s="144">
        <v>-92.019499999999994</v>
      </c>
      <c r="I76" s="144">
        <v>46.741880000000002</v>
      </c>
      <c r="J76" s="144">
        <v>-92.061099999999996</v>
      </c>
    </row>
    <row r="77" spans="1:10" ht="12.75" customHeight="1" x14ac:dyDescent="0.2">
      <c r="A77" s="144" t="s">
        <v>231</v>
      </c>
      <c r="B77" s="144" t="s">
        <v>278</v>
      </c>
      <c r="C77" s="144" t="s">
        <v>279</v>
      </c>
      <c r="D77" s="144" t="s">
        <v>30</v>
      </c>
      <c r="E77" s="144">
        <v>1</v>
      </c>
      <c r="F77" s="145">
        <v>1.1160000000000001</v>
      </c>
      <c r="G77" s="144">
        <v>46.764189999999999</v>
      </c>
      <c r="H77" s="144">
        <v>-92.081419999999994</v>
      </c>
      <c r="I77" s="144">
        <v>46.77872</v>
      </c>
      <c r="J77" s="144">
        <v>-92.09169</v>
      </c>
    </row>
    <row r="78" spans="1:10" ht="12.75" customHeight="1" x14ac:dyDescent="0.2">
      <c r="A78" s="144" t="s">
        <v>231</v>
      </c>
      <c r="B78" s="144" t="s">
        <v>280</v>
      </c>
      <c r="C78" s="144" t="s">
        <v>281</v>
      </c>
      <c r="D78" s="144" t="s">
        <v>30</v>
      </c>
      <c r="E78" s="144">
        <v>1</v>
      </c>
      <c r="F78" s="145">
        <v>1.8080000000000001</v>
      </c>
      <c r="G78" s="144">
        <v>46.742010000000001</v>
      </c>
      <c r="H78" s="144">
        <v>-92.061160000000001</v>
      </c>
      <c r="I78" s="144">
        <v>46.764099999999999</v>
      </c>
      <c r="J78" s="144">
        <v>-92.081299999999999</v>
      </c>
    </row>
    <row r="79" spans="1:10" ht="12.75" customHeight="1" x14ac:dyDescent="0.2">
      <c r="A79" s="144" t="s">
        <v>231</v>
      </c>
      <c r="B79" s="144" t="s">
        <v>282</v>
      </c>
      <c r="C79" s="144" t="s">
        <v>283</v>
      </c>
      <c r="D79" s="144" t="s">
        <v>30</v>
      </c>
      <c r="E79" s="144">
        <v>1</v>
      </c>
      <c r="F79" s="145">
        <v>0.16800000000000001</v>
      </c>
      <c r="G79" s="144">
        <v>46.768610000000002</v>
      </c>
      <c r="H79" s="144">
        <v>-92.089640000000003</v>
      </c>
      <c r="I79" s="144">
        <v>46.770710000000001</v>
      </c>
      <c r="J79" s="144">
        <v>-92.090689999999995</v>
      </c>
    </row>
    <row r="80" spans="1:10" ht="12.75" customHeight="1" x14ac:dyDescent="0.2">
      <c r="A80" s="144" t="s">
        <v>231</v>
      </c>
      <c r="B80" s="144" t="s">
        <v>284</v>
      </c>
      <c r="C80" s="144" t="s">
        <v>285</v>
      </c>
      <c r="D80" s="144" t="s">
        <v>30</v>
      </c>
      <c r="E80" s="144">
        <v>1</v>
      </c>
      <c r="F80" s="145">
        <v>1.1359999999999999</v>
      </c>
      <c r="G80" s="144">
        <v>46.736409999999999</v>
      </c>
      <c r="H80" s="144">
        <v>-92.057649999999995</v>
      </c>
      <c r="I80" s="144">
        <v>46.727229999999999</v>
      </c>
      <c r="J80" s="144">
        <v>-92.047749999999994</v>
      </c>
    </row>
    <row r="81" spans="1:10" ht="12.75" customHeight="1" x14ac:dyDescent="0.2">
      <c r="A81" s="144" t="s">
        <v>231</v>
      </c>
      <c r="B81" s="144" t="s">
        <v>286</v>
      </c>
      <c r="C81" s="144" t="s">
        <v>287</v>
      </c>
      <c r="D81" s="144" t="s">
        <v>30</v>
      </c>
      <c r="E81" s="144">
        <v>3</v>
      </c>
      <c r="F81" s="145">
        <v>0.47199999999999998</v>
      </c>
      <c r="G81" s="144">
        <v>46.741019999999999</v>
      </c>
      <c r="H81" s="144">
        <v>-92.062569999999994</v>
      </c>
      <c r="I81" s="144">
        <v>46.736539999999998</v>
      </c>
      <c r="J81" s="144">
        <v>-92.05771</v>
      </c>
    </row>
    <row r="82" spans="1:10" ht="12.75" customHeight="1" x14ac:dyDescent="0.2">
      <c r="A82" s="144" t="s">
        <v>231</v>
      </c>
      <c r="B82" s="144" t="s">
        <v>288</v>
      </c>
      <c r="C82" s="144" t="s">
        <v>289</v>
      </c>
      <c r="D82" s="144" t="s">
        <v>30</v>
      </c>
      <c r="E82" s="144">
        <v>3</v>
      </c>
      <c r="F82" s="145">
        <v>0.20399999999999999</v>
      </c>
      <c r="G82" s="144">
        <v>46.702120000000001</v>
      </c>
      <c r="H82" s="144">
        <v>-92.207610000000003</v>
      </c>
      <c r="I82" s="144">
        <v>46.70476</v>
      </c>
      <c r="J82" s="144">
        <v>-92.206559999999996</v>
      </c>
    </row>
    <row r="83" spans="1:10" ht="12.75" customHeight="1" x14ac:dyDescent="0.2">
      <c r="A83" s="144" t="s">
        <v>231</v>
      </c>
      <c r="B83" s="144" t="s">
        <v>290</v>
      </c>
      <c r="C83" s="144" t="s">
        <v>291</v>
      </c>
      <c r="D83" s="144" t="s">
        <v>30</v>
      </c>
      <c r="E83" s="144">
        <v>2</v>
      </c>
      <c r="F83" s="145">
        <v>0.36199999999999999</v>
      </c>
      <c r="G83" s="144">
        <v>46.926229999999997</v>
      </c>
      <c r="H83" s="144">
        <v>-91.815340000000006</v>
      </c>
      <c r="I83" s="144">
        <v>46.930639999999997</v>
      </c>
      <c r="J83" s="144">
        <v>-91.811589999999995</v>
      </c>
    </row>
    <row r="84" spans="1:10" ht="12.75" customHeight="1" x14ac:dyDescent="0.2">
      <c r="A84" s="144" t="s">
        <v>231</v>
      </c>
      <c r="B84" s="144" t="s">
        <v>292</v>
      </c>
      <c r="C84" s="144" t="s">
        <v>293</v>
      </c>
      <c r="D84" s="144" t="s">
        <v>30</v>
      </c>
      <c r="E84" s="144">
        <v>3</v>
      </c>
      <c r="F84" s="145">
        <v>7.9000000000000001E-2</v>
      </c>
      <c r="G84" s="144">
        <v>46.927500000000002</v>
      </c>
      <c r="H84" s="144">
        <v>-91.827309999999997</v>
      </c>
      <c r="I84" s="144">
        <v>46.927250000000001</v>
      </c>
      <c r="J84" s="144">
        <v>-91.825940000000003</v>
      </c>
    </row>
    <row r="85" spans="1:10" ht="12.75" customHeight="1" x14ac:dyDescent="0.2">
      <c r="A85" s="144" t="s">
        <v>231</v>
      </c>
      <c r="B85" s="144" t="s">
        <v>294</v>
      </c>
      <c r="C85" s="144" t="s">
        <v>295</v>
      </c>
      <c r="D85" s="144" t="s">
        <v>30</v>
      </c>
      <c r="E85" s="144">
        <v>3</v>
      </c>
      <c r="F85" s="145">
        <v>0.245</v>
      </c>
      <c r="G85" s="144">
        <v>46.721960000000003</v>
      </c>
      <c r="H85" s="144">
        <v>-92.176630000000003</v>
      </c>
      <c r="I85" s="144">
        <v>46.725320000000004</v>
      </c>
      <c r="J85" s="144">
        <v>-92.176490000000001</v>
      </c>
    </row>
    <row r="86" spans="1:10" ht="12.75" customHeight="1" x14ac:dyDescent="0.2">
      <c r="A86" s="144" t="s">
        <v>231</v>
      </c>
      <c r="B86" s="144" t="s">
        <v>296</v>
      </c>
      <c r="C86" s="144" t="s">
        <v>297</v>
      </c>
      <c r="D86" s="144" t="s">
        <v>30</v>
      </c>
      <c r="E86" s="144">
        <v>3</v>
      </c>
      <c r="F86" s="145">
        <v>0.23599999999999999</v>
      </c>
      <c r="G86" s="144">
        <v>46.723999999999997</v>
      </c>
      <c r="H86" s="144">
        <v>-92.181510000000003</v>
      </c>
      <c r="I86" s="144">
        <v>46.721710000000002</v>
      </c>
      <c r="J86" s="144">
        <v>-92.178020000000004</v>
      </c>
    </row>
    <row r="87" spans="1:10" ht="12.75" customHeight="1" x14ac:dyDescent="0.2">
      <c r="A87" s="152" t="s">
        <v>231</v>
      </c>
      <c r="B87" s="152" t="s">
        <v>298</v>
      </c>
      <c r="C87" s="152" t="s">
        <v>299</v>
      </c>
      <c r="D87" s="152" t="s">
        <v>30</v>
      </c>
      <c r="E87" s="152">
        <v>3</v>
      </c>
      <c r="F87" s="154">
        <v>0.77100000000000002</v>
      </c>
      <c r="G87" s="152">
        <v>46.7166</v>
      </c>
      <c r="H87" s="152">
        <v>-92.193989999999999</v>
      </c>
      <c r="I87" s="152">
        <v>46.7211</v>
      </c>
      <c r="J87" s="152">
        <v>-92.186279999999996</v>
      </c>
    </row>
    <row r="88" spans="1:10" ht="12.75" customHeight="1" x14ac:dyDescent="0.2">
      <c r="A88" s="32"/>
      <c r="B88" s="33">
        <f>COUNTA(B54:B87)</f>
        <v>34</v>
      </c>
      <c r="C88" s="32"/>
      <c r="D88" s="32"/>
      <c r="E88" s="74"/>
      <c r="F88" s="147">
        <f>SUM(F54:F87)</f>
        <v>20.015000000000004</v>
      </c>
      <c r="G88" s="32"/>
      <c r="H88" s="32"/>
      <c r="I88" s="32"/>
      <c r="J88" s="32"/>
    </row>
    <row r="89" spans="1:10" ht="12.75" customHeight="1" x14ac:dyDescent="0.2">
      <c r="A89" s="32"/>
      <c r="B89" s="33"/>
      <c r="C89" s="32"/>
      <c r="D89" s="32"/>
      <c r="E89" s="74"/>
      <c r="F89" s="147"/>
      <c r="G89" s="32"/>
      <c r="H89" s="32"/>
      <c r="I89" s="32"/>
      <c r="J89" s="32"/>
    </row>
    <row r="90" spans="1:10" ht="12.75" customHeight="1" x14ac:dyDescent="0.2">
      <c r="A90" s="32"/>
      <c r="B90" s="33"/>
      <c r="C90" s="32"/>
      <c r="D90" s="32"/>
      <c r="E90" s="74"/>
      <c r="F90" s="147"/>
      <c r="G90" s="32"/>
      <c r="H90" s="32"/>
      <c r="I90" s="32"/>
      <c r="J90" s="32"/>
    </row>
    <row r="91" spans="1:10" ht="12.75" customHeight="1" x14ac:dyDescent="0.2">
      <c r="A91" s="32"/>
      <c r="C91" s="98" t="s">
        <v>94</v>
      </c>
      <c r="D91" s="99"/>
      <c r="E91" s="100"/>
      <c r="G91" s="32"/>
      <c r="H91" s="32"/>
      <c r="I91" s="32"/>
      <c r="J91" s="32"/>
    </row>
    <row r="92" spans="1:10" s="2" customFormat="1" ht="12.75" customHeight="1" x14ac:dyDescent="0.15">
      <c r="C92" s="94" t="s">
        <v>92</v>
      </c>
      <c r="D92" s="95">
        <f>SUM(B27+B52+B88)</f>
        <v>82</v>
      </c>
      <c r="E92" s="100"/>
      <c r="F92" s="149"/>
      <c r="G92" s="53"/>
      <c r="H92" s="53"/>
      <c r="I92" s="53"/>
      <c r="J92" s="53"/>
    </row>
    <row r="93" spans="1:10" ht="12.75" customHeight="1" x14ac:dyDescent="0.2">
      <c r="A93" s="46"/>
      <c r="B93" s="46"/>
      <c r="C93" s="94" t="s">
        <v>93</v>
      </c>
      <c r="D93" s="151">
        <f>SUM(F27+F52+F88)</f>
        <v>57.970000000000013</v>
      </c>
      <c r="E93" s="97" t="s">
        <v>327</v>
      </c>
      <c r="F93" s="150"/>
      <c r="G93" s="45"/>
      <c r="H93" s="45"/>
      <c r="I93" s="45"/>
      <c r="J93" s="45"/>
    </row>
  </sheetData>
  <phoneticPr fontId="3" type="noConversion"/>
  <printOptions horizontalCentered="1" gridLines="1"/>
  <pageMargins left="0.5" right="0.5" top="1.5" bottom="0.75" header="0.5" footer="0.5"/>
  <pageSetup scale="80" orientation="landscape" r:id="rId1"/>
  <headerFooter alignWithMargins="0">
    <oddHeader>&amp;C&amp;"Arial,Bold"&amp;16 2012 Swimming Season
Minnesota Beach Attributes</oddHeader>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11"/>
  <sheetViews>
    <sheetView zoomScaleNormal="100" workbookViewId="0"/>
  </sheetViews>
  <sheetFormatPr defaultRowHeight="12.75" x14ac:dyDescent="0.2"/>
  <cols>
    <col min="1" max="1" width="11.5703125" style="5" customWidth="1"/>
    <col min="2" max="2" width="7.7109375" style="5" customWidth="1"/>
    <col min="3" max="3" width="41" style="5" customWidth="1"/>
    <col min="4" max="4" width="7.7109375" style="5" customWidth="1"/>
    <col min="5" max="5" width="9.85546875" style="5" customWidth="1"/>
    <col min="6" max="9" width="9.28515625" style="5" customWidth="1"/>
    <col min="10" max="10" width="9.140625" style="24"/>
    <col min="11" max="16384" width="9.140625" style="5"/>
  </cols>
  <sheetData>
    <row r="1" spans="1:9" s="2" customFormat="1" ht="53.25" customHeight="1" x14ac:dyDescent="0.15">
      <c r="A1" s="25" t="s">
        <v>12</v>
      </c>
      <c r="B1" s="25" t="s">
        <v>13</v>
      </c>
      <c r="C1" s="25" t="s">
        <v>63</v>
      </c>
      <c r="D1" s="3" t="s">
        <v>66</v>
      </c>
      <c r="E1" s="3" t="s">
        <v>315</v>
      </c>
      <c r="F1" s="3" t="s">
        <v>316</v>
      </c>
      <c r="G1" s="3" t="s">
        <v>317</v>
      </c>
      <c r="H1" s="3" t="s">
        <v>318</v>
      </c>
      <c r="I1" s="75" t="s">
        <v>328</v>
      </c>
    </row>
    <row r="2" spans="1:9" ht="12.75" customHeight="1" x14ac:dyDescent="0.2">
      <c r="A2" s="144" t="s">
        <v>140</v>
      </c>
      <c r="B2" s="155" t="s">
        <v>141</v>
      </c>
      <c r="C2" s="155" t="s">
        <v>142</v>
      </c>
      <c r="D2" s="144">
        <v>3</v>
      </c>
      <c r="E2"/>
      <c r="F2" s="144"/>
      <c r="G2" s="144">
        <v>0</v>
      </c>
      <c r="H2" s="144">
        <v>0</v>
      </c>
      <c r="I2" s="145"/>
    </row>
    <row r="3" spans="1:9" ht="12.75" customHeight="1" x14ac:dyDescent="0.2">
      <c r="A3" s="144" t="s">
        <v>140</v>
      </c>
      <c r="B3" s="155" t="s">
        <v>143</v>
      </c>
      <c r="C3" s="155" t="s">
        <v>144</v>
      </c>
      <c r="D3" s="144">
        <v>3</v>
      </c>
      <c r="E3"/>
      <c r="F3" s="144"/>
      <c r="G3" s="144">
        <v>0</v>
      </c>
      <c r="H3" s="144">
        <v>0</v>
      </c>
      <c r="I3" s="145"/>
    </row>
    <row r="4" spans="1:9" ht="12.75" customHeight="1" x14ac:dyDescent="0.2">
      <c r="A4" s="144" t="s">
        <v>140</v>
      </c>
      <c r="B4" s="155" t="s">
        <v>145</v>
      </c>
      <c r="C4" s="155" t="s">
        <v>146</v>
      </c>
      <c r="D4" s="144">
        <v>3</v>
      </c>
      <c r="E4"/>
      <c r="F4" s="144"/>
      <c r="G4" s="144">
        <v>0</v>
      </c>
      <c r="H4" s="144">
        <v>0</v>
      </c>
      <c r="I4" s="145"/>
    </row>
    <row r="5" spans="1:9" ht="12.75" customHeight="1" x14ac:dyDescent="0.2">
      <c r="A5" s="144" t="s">
        <v>140</v>
      </c>
      <c r="B5" s="144" t="s">
        <v>147</v>
      </c>
      <c r="C5" s="144" t="s">
        <v>148</v>
      </c>
      <c r="D5" s="144">
        <v>2</v>
      </c>
      <c r="E5" s="144" t="s">
        <v>29</v>
      </c>
      <c r="F5" s="144">
        <v>123</v>
      </c>
      <c r="G5" s="144">
        <v>1</v>
      </c>
      <c r="H5" s="144">
        <v>0</v>
      </c>
      <c r="I5" s="145">
        <v>3.1E-2</v>
      </c>
    </row>
    <row r="6" spans="1:9" ht="12.75" customHeight="1" x14ac:dyDescent="0.2">
      <c r="A6" s="144" t="s">
        <v>140</v>
      </c>
      <c r="B6" s="155" t="s">
        <v>149</v>
      </c>
      <c r="C6" s="155" t="s">
        <v>150</v>
      </c>
      <c r="D6" s="144">
        <v>3</v>
      </c>
      <c r="E6"/>
      <c r="F6" s="144"/>
      <c r="G6" s="144">
        <v>0</v>
      </c>
      <c r="H6" s="144">
        <v>0</v>
      </c>
      <c r="I6" s="145"/>
    </row>
    <row r="7" spans="1:9" ht="12.75" customHeight="1" x14ac:dyDescent="0.2">
      <c r="A7" s="144" t="s">
        <v>140</v>
      </c>
      <c r="B7" s="155" t="s">
        <v>151</v>
      </c>
      <c r="C7" s="155" t="s">
        <v>152</v>
      </c>
      <c r="D7" s="144">
        <v>3</v>
      </c>
      <c r="E7"/>
      <c r="F7" s="144"/>
      <c r="G7" s="144">
        <v>0</v>
      </c>
      <c r="H7" s="144">
        <v>0</v>
      </c>
      <c r="I7" s="145"/>
    </row>
    <row r="8" spans="1:9" ht="12.75" customHeight="1" x14ac:dyDescent="0.2">
      <c r="A8" s="144" t="s">
        <v>140</v>
      </c>
      <c r="B8" s="144" t="s">
        <v>153</v>
      </c>
      <c r="C8" s="144" t="s">
        <v>154</v>
      </c>
      <c r="D8" s="144">
        <v>2</v>
      </c>
      <c r="E8" s="144" t="s">
        <v>29</v>
      </c>
      <c r="F8" s="144">
        <v>123</v>
      </c>
      <c r="G8" s="144">
        <v>1</v>
      </c>
      <c r="H8" s="144">
        <v>0</v>
      </c>
      <c r="I8" s="145">
        <v>2.0880000000000001</v>
      </c>
    </row>
    <row r="9" spans="1:9" ht="12.75" customHeight="1" x14ac:dyDescent="0.2">
      <c r="A9" s="144" t="s">
        <v>140</v>
      </c>
      <c r="B9" s="144" t="s">
        <v>155</v>
      </c>
      <c r="C9" s="144" t="s">
        <v>156</v>
      </c>
      <c r="D9" s="144">
        <v>2</v>
      </c>
      <c r="E9" s="144" t="s">
        <v>29</v>
      </c>
      <c r="F9" s="144">
        <v>123</v>
      </c>
      <c r="G9" s="144">
        <v>1</v>
      </c>
      <c r="H9" s="144">
        <v>0</v>
      </c>
      <c r="I9" s="145">
        <v>1.4330000000000001</v>
      </c>
    </row>
    <row r="10" spans="1:9" ht="12.75" customHeight="1" x14ac:dyDescent="0.2">
      <c r="A10" s="144" t="s">
        <v>140</v>
      </c>
      <c r="B10" s="144" t="s">
        <v>320</v>
      </c>
      <c r="C10" s="144" t="s">
        <v>321</v>
      </c>
      <c r="D10" s="144">
        <v>1</v>
      </c>
      <c r="E10" s="144" t="s">
        <v>29</v>
      </c>
      <c r="F10" s="144">
        <v>121</v>
      </c>
      <c r="G10" s="144">
        <v>1</v>
      </c>
      <c r="H10" s="144">
        <v>0</v>
      </c>
      <c r="I10" s="145">
        <v>6.2E-2</v>
      </c>
    </row>
    <row r="11" spans="1:9" ht="12.75" customHeight="1" x14ac:dyDescent="0.2">
      <c r="A11" s="144" t="s">
        <v>140</v>
      </c>
      <c r="B11" s="144" t="s">
        <v>322</v>
      </c>
      <c r="C11" s="144" t="s">
        <v>323</v>
      </c>
      <c r="D11" s="144">
        <v>1</v>
      </c>
      <c r="E11" s="144" t="s">
        <v>29</v>
      </c>
      <c r="F11" s="144">
        <v>121</v>
      </c>
      <c r="G11" s="144">
        <v>1</v>
      </c>
      <c r="H11" s="144">
        <v>0</v>
      </c>
      <c r="I11" s="145">
        <v>8.8999999999999996E-2</v>
      </c>
    </row>
    <row r="12" spans="1:9" ht="12.75" customHeight="1" x14ac:dyDescent="0.2">
      <c r="A12" s="144" t="s">
        <v>140</v>
      </c>
      <c r="B12" s="144" t="s">
        <v>157</v>
      </c>
      <c r="C12" s="144" t="s">
        <v>158</v>
      </c>
      <c r="D12" s="144">
        <v>2</v>
      </c>
      <c r="E12" s="144" t="s">
        <v>29</v>
      </c>
      <c r="F12" s="144">
        <v>123</v>
      </c>
      <c r="G12" s="144">
        <v>1</v>
      </c>
      <c r="H12" s="144">
        <v>0</v>
      </c>
      <c r="I12" s="145">
        <v>0.72699999999999998</v>
      </c>
    </row>
    <row r="13" spans="1:9" ht="12.75" customHeight="1" x14ac:dyDescent="0.2">
      <c r="A13" s="144" t="s">
        <v>140</v>
      </c>
      <c r="B13" s="144" t="s">
        <v>159</v>
      </c>
      <c r="C13" s="144" t="s">
        <v>160</v>
      </c>
      <c r="D13" s="144">
        <v>2</v>
      </c>
      <c r="E13" s="144" t="s">
        <v>29</v>
      </c>
      <c r="F13" s="144">
        <v>123</v>
      </c>
      <c r="G13" s="144">
        <v>1</v>
      </c>
      <c r="H13" s="144">
        <v>0</v>
      </c>
      <c r="I13" s="145">
        <v>0.59499999999999997</v>
      </c>
    </row>
    <row r="14" spans="1:9" ht="12.75" customHeight="1" x14ac:dyDescent="0.2">
      <c r="A14" s="144" t="s">
        <v>140</v>
      </c>
      <c r="B14" s="155" t="s">
        <v>161</v>
      </c>
      <c r="C14" s="155" t="s">
        <v>162</v>
      </c>
      <c r="D14" s="144">
        <v>3</v>
      </c>
      <c r="E14"/>
      <c r="F14" s="144"/>
      <c r="G14" s="144">
        <v>0</v>
      </c>
      <c r="H14" s="144">
        <v>0</v>
      </c>
      <c r="I14" s="145"/>
    </row>
    <row r="15" spans="1:9" ht="12.75" customHeight="1" x14ac:dyDescent="0.2">
      <c r="A15" s="144" t="s">
        <v>140</v>
      </c>
      <c r="B15" s="155" t="s">
        <v>163</v>
      </c>
      <c r="C15" s="155" t="s">
        <v>164</v>
      </c>
      <c r="D15" s="144">
        <v>3</v>
      </c>
      <c r="E15"/>
      <c r="F15" s="144"/>
      <c r="G15" s="144">
        <v>0</v>
      </c>
      <c r="H15" s="144">
        <v>0</v>
      </c>
      <c r="I15" s="145"/>
    </row>
    <row r="16" spans="1:9" ht="12.75" customHeight="1" x14ac:dyDescent="0.2">
      <c r="A16" s="144" t="s">
        <v>140</v>
      </c>
      <c r="B16" s="155" t="s">
        <v>165</v>
      </c>
      <c r="C16" s="155" t="s">
        <v>166</v>
      </c>
      <c r="D16" s="144">
        <v>3</v>
      </c>
      <c r="E16"/>
      <c r="F16" s="144"/>
      <c r="G16" s="144">
        <v>0</v>
      </c>
      <c r="H16" s="144">
        <v>0</v>
      </c>
      <c r="I16" s="145"/>
    </row>
    <row r="17" spans="1:12" ht="12.75" customHeight="1" x14ac:dyDescent="0.2">
      <c r="A17" s="144" t="s">
        <v>140</v>
      </c>
      <c r="B17" s="144" t="s">
        <v>167</v>
      </c>
      <c r="C17" s="144" t="s">
        <v>168</v>
      </c>
      <c r="D17" s="144">
        <v>2</v>
      </c>
      <c r="E17" s="144" t="s">
        <v>29</v>
      </c>
      <c r="F17" s="144">
        <v>123</v>
      </c>
      <c r="G17" s="144">
        <v>1</v>
      </c>
      <c r="H17" s="144">
        <v>0</v>
      </c>
      <c r="I17" s="145">
        <v>3.38</v>
      </c>
    </row>
    <row r="18" spans="1:12" ht="12.75" customHeight="1" x14ac:dyDescent="0.2">
      <c r="A18" s="144" t="s">
        <v>140</v>
      </c>
      <c r="B18" s="144" t="s">
        <v>169</v>
      </c>
      <c r="C18" s="144" t="s">
        <v>170</v>
      </c>
      <c r="D18" s="144">
        <v>2</v>
      </c>
      <c r="E18" s="144" t="s">
        <v>29</v>
      </c>
      <c r="F18" s="144">
        <v>123</v>
      </c>
      <c r="G18" s="144">
        <v>1</v>
      </c>
      <c r="H18" s="144">
        <v>0</v>
      </c>
      <c r="I18" s="145">
        <v>0.193</v>
      </c>
    </row>
    <row r="19" spans="1:12" ht="12.75" customHeight="1" x14ac:dyDescent="0.2">
      <c r="A19" s="144" t="s">
        <v>140</v>
      </c>
      <c r="B19" s="144" t="s">
        <v>171</v>
      </c>
      <c r="C19" s="144" t="s">
        <v>172</v>
      </c>
      <c r="D19" s="144">
        <v>2</v>
      </c>
      <c r="E19" s="144" t="s">
        <v>29</v>
      </c>
      <c r="F19" s="144">
        <v>123</v>
      </c>
      <c r="G19" s="144">
        <v>1</v>
      </c>
      <c r="H19" s="144">
        <v>0</v>
      </c>
      <c r="I19" s="145">
        <v>1.343</v>
      </c>
    </row>
    <row r="20" spans="1:12" ht="12.75" customHeight="1" x14ac:dyDescent="0.2">
      <c r="A20" s="144" t="s">
        <v>140</v>
      </c>
      <c r="B20" s="144" t="s">
        <v>324</v>
      </c>
      <c r="C20" s="144" t="s">
        <v>325</v>
      </c>
      <c r="D20" s="144">
        <v>1</v>
      </c>
      <c r="E20" s="144" t="s">
        <v>29</v>
      </c>
      <c r="F20" s="144">
        <v>121</v>
      </c>
      <c r="G20" s="144">
        <v>1</v>
      </c>
      <c r="H20" s="144">
        <v>0</v>
      </c>
      <c r="I20" s="145">
        <v>0.121</v>
      </c>
    </row>
    <row r="21" spans="1:12" ht="12.75" customHeight="1" x14ac:dyDescent="0.2">
      <c r="A21" s="144" t="s">
        <v>140</v>
      </c>
      <c r="B21" s="155" t="s">
        <v>173</v>
      </c>
      <c r="C21" s="155" t="s">
        <v>174</v>
      </c>
      <c r="D21" s="144">
        <v>3</v>
      </c>
      <c r="E21"/>
      <c r="F21" s="144"/>
      <c r="G21" s="144">
        <v>0</v>
      </c>
      <c r="H21" s="144">
        <v>0</v>
      </c>
      <c r="I21" s="145"/>
    </row>
    <row r="22" spans="1:12" ht="12.75" customHeight="1" x14ac:dyDescent="0.2">
      <c r="A22" s="144" t="s">
        <v>140</v>
      </c>
      <c r="B22" s="155" t="s">
        <v>175</v>
      </c>
      <c r="C22" s="155" t="s">
        <v>176</v>
      </c>
      <c r="D22" s="144">
        <v>3</v>
      </c>
      <c r="E22"/>
      <c r="F22" s="144"/>
      <c r="G22" s="144">
        <v>0</v>
      </c>
      <c r="H22" s="144">
        <v>0</v>
      </c>
      <c r="I22" s="145"/>
    </row>
    <row r="23" spans="1:12" ht="12.75" customHeight="1" x14ac:dyDescent="0.2">
      <c r="A23" s="144" t="s">
        <v>140</v>
      </c>
      <c r="B23" s="144" t="s">
        <v>177</v>
      </c>
      <c r="C23" s="144" t="s">
        <v>178</v>
      </c>
      <c r="D23" s="144">
        <v>2</v>
      </c>
      <c r="E23" s="144" t="s">
        <v>29</v>
      </c>
      <c r="F23" s="144">
        <v>123</v>
      </c>
      <c r="G23" s="144">
        <v>1</v>
      </c>
      <c r="H23" s="144">
        <v>0</v>
      </c>
      <c r="I23" s="145">
        <v>0.22600000000000001</v>
      </c>
    </row>
    <row r="24" spans="1:12" ht="12.75" customHeight="1" x14ac:dyDescent="0.2">
      <c r="A24" s="144" t="s">
        <v>140</v>
      </c>
      <c r="B24" s="144" t="s">
        <v>179</v>
      </c>
      <c r="C24" s="144" t="s">
        <v>180</v>
      </c>
      <c r="D24" s="144">
        <v>2</v>
      </c>
      <c r="E24" s="144" t="s">
        <v>29</v>
      </c>
      <c r="F24" s="144">
        <v>123</v>
      </c>
      <c r="G24" s="144">
        <v>1</v>
      </c>
      <c r="H24" s="144">
        <v>0</v>
      </c>
      <c r="I24" s="145">
        <v>0.70199999999999996</v>
      </c>
    </row>
    <row r="25" spans="1:12" ht="12.75" customHeight="1" x14ac:dyDescent="0.2">
      <c r="A25" s="144" t="s">
        <v>140</v>
      </c>
      <c r="B25" s="144" t="s">
        <v>181</v>
      </c>
      <c r="C25" s="144" t="s">
        <v>182</v>
      </c>
      <c r="D25" s="144">
        <v>2</v>
      </c>
      <c r="E25" s="144" t="s">
        <v>29</v>
      </c>
      <c r="F25" s="144">
        <v>123</v>
      </c>
      <c r="G25" s="144">
        <v>1</v>
      </c>
      <c r="H25" s="144">
        <v>0</v>
      </c>
      <c r="I25" s="145">
        <v>0.71799999999999997</v>
      </c>
    </row>
    <row r="26" spans="1:12" ht="12.75" customHeight="1" x14ac:dyDescent="0.2">
      <c r="A26" s="152" t="s">
        <v>140</v>
      </c>
      <c r="B26" s="156" t="s">
        <v>183</v>
      </c>
      <c r="C26" s="156" t="s">
        <v>184</v>
      </c>
      <c r="D26" s="152">
        <v>3</v>
      </c>
      <c r="E26" s="153"/>
      <c r="F26" s="152"/>
      <c r="G26" s="152">
        <v>0</v>
      </c>
      <c r="H26" s="152">
        <v>0</v>
      </c>
      <c r="I26" s="154"/>
    </row>
    <row r="27" spans="1:12" ht="12.75" customHeight="1" x14ac:dyDescent="0.2">
      <c r="A27" s="31"/>
      <c r="B27" s="60">
        <f>COUNTA(B2:B26)</f>
        <v>25</v>
      </c>
      <c r="C27" s="20"/>
      <c r="D27" s="74"/>
      <c r="E27" s="29">
        <f>COUNTIF(E2:E26, "Yes")</f>
        <v>14</v>
      </c>
      <c r="F27" s="20"/>
      <c r="G27" s="29"/>
      <c r="H27" s="29"/>
      <c r="I27" s="147">
        <f>SUM(I2:I26)</f>
        <v>11.708000000000002</v>
      </c>
    </row>
    <row r="28" spans="1:12" ht="12.75" customHeight="1" x14ac:dyDescent="0.2">
      <c r="A28" s="31"/>
      <c r="B28" s="54"/>
      <c r="C28" s="31"/>
      <c r="D28" s="54"/>
      <c r="E28" s="54"/>
      <c r="F28" s="31"/>
      <c r="G28" s="31"/>
      <c r="H28" s="31"/>
      <c r="I28" s="148"/>
    </row>
    <row r="29" spans="1:12" ht="12.75" customHeight="1" x14ac:dyDescent="0.2">
      <c r="A29" s="144" t="s">
        <v>139</v>
      </c>
      <c r="B29" s="163" t="s">
        <v>185</v>
      </c>
      <c r="C29" s="163" t="s">
        <v>186</v>
      </c>
      <c r="D29" s="144">
        <v>2</v>
      </c>
      <c r="E29" s="164" t="s">
        <v>29</v>
      </c>
      <c r="F29" s="144">
        <v>123</v>
      </c>
      <c r="G29" s="164">
        <v>1</v>
      </c>
      <c r="H29" s="144">
        <v>0</v>
      </c>
      <c r="I29" s="145">
        <v>0.33200000000000002</v>
      </c>
    </row>
    <row r="30" spans="1:12" ht="12.75" customHeight="1" x14ac:dyDescent="0.2">
      <c r="A30" s="144" t="s">
        <v>139</v>
      </c>
      <c r="B30" s="155" t="s">
        <v>187</v>
      </c>
      <c r="C30" s="155" t="s">
        <v>188</v>
      </c>
      <c r="D30" s="144">
        <v>3</v>
      </c>
      <c r="E30"/>
      <c r="F30" s="144"/>
      <c r="G30" s="144">
        <v>0</v>
      </c>
      <c r="H30" s="144">
        <v>0</v>
      </c>
      <c r="I30" s="145"/>
      <c r="L30" s="127"/>
    </row>
    <row r="31" spans="1:12" ht="12.75" customHeight="1" x14ac:dyDescent="0.2">
      <c r="A31" s="144" t="s">
        <v>139</v>
      </c>
      <c r="B31" s="163" t="s">
        <v>189</v>
      </c>
      <c r="C31" s="163" t="s">
        <v>190</v>
      </c>
      <c r="D31" s="144">
        <v>2</v>
      </c>
      <c r="E31" s="164" t="s">
        <v>29</v>
      </c>
      <c r="F31" s="144">
        <v>123</v>
      </c>
      <c r="G31" s="164">
        <v>1</v>
      </c>
      <c r="H31" s="144">
        <v>0</v>
      </c>
      <c r="I31" s="145">
        <v>0.57099999999999995</v>
      </c>
    </row>
    <row r="32" spans="1:12" ht="12.75" customHeight="1" x14ac:dyDescent="0.2">
      <c r="A32" s="144" t="s">
        <v>139</v>
      </c>
      <c r="B32" s="163" t="s">
        <v>191</v>
      </c>
      <c r="C32" s="163" t="s">
        <v>192</v>
      </c>
      <c r="D32" s="144">
        <v>2</v>
      </c>
      <c r="E32" s="164" t="s">
        <v>29</v>
      </c>
      <c r="F32" s="144">
        <v>123</v>
      </c>
      <c r="G32" s="164">
        <v>1</v>
      </c>
      <c r="H32" s="144">
        <v>0</v>
      </c>
      <c r="I32" s="145">
        <v>0.39800000000000002</v>
      </c>
    </row>
    <row r="33" spans="1:9" ht="12.75" customHeight="1" x14ac:dyDescent="0.2">
      <c r="A33" s="144" t="s">
        <v>139</v>
      </c>
      <c r="B33" s="163" t="s">
        <v>193</v>
      </c>
      <c r="C33" s="163" t="s">
        <v>194</v>
      </c>
      <c r="D33" s="144">
        <v>2</v>
      </c>
      <c r="E33" s="164" t="s">
        <v>29</v>
      </c>
      <c r="F33" s="144">
        <v>123</v>
      </c>
      <c r="G33" s="164">
        <v>1</v>
      </c>
      <c r="H33" s="144">
        <v>0</v>
      </c>
      <c r="I33" s="145">
        <v>1.607</v>
      </c>
    </row>
    <row r="34" spans="1:9" ht="12.75" customHeight="1" x14ac:dyDescent="0.2">
      <c r="A34" s="144" t="s">
        <v>139</v>
      </c>
      <c r="B34" s="163" t="s">
        <v>195</v>
      </c>
      <c r="C34" s="163" t="s">
        <v>196</v>
      </c>
      <c r="D34" s="144">
        <v>2</v>
      </c>
      <c r="E34" s="164" t="s">
        <v>29</v>
      </c>
      <c r="F34" s="144">
        <v>123</v>
      </c>
      <c r="G34" s="164">
        <v>1</v>
      </c>
      <c r="H34" s="144">
        <v>0</v>
      </c>
      <c r="I34" s="145">
        <v>0.61299999999999999</v>
      </c>
    </row>
    <row r="35" spans="1:9" ht="12.75" customHeight="1" x14ac:dyDescent="0.2">
      <c r="A35" s="144" t="s">
        <v>139</v>
      </c>
      <c r="B35" s="155" t="s">
        <v>197</v>
      </c>
      <c r="C35" s="155" t="s">
        <v>198</v>
      </c>
      <c r="D35" s="144">
        <v>3</v>
      </c>
      <c r="E35"/>
      <c r="F35" s="144"/>
      <c r="G35" s="144">
        <v>0</v>
      </c>
      <c r="H35" s="144">
        <v>0</v>
      </c>
      <c r="I35" s="145"/>
    </row>
    <row r="36" spans="1:9" ht="12.75" customHeight="1" x14ac:dyDescent="0.2">
      <c r="A36" s="144" t="s">
        <v>139</v>
      </c>
      <c r="B36" s="155" t="s">
        <v>199</v>
      </c>
      <c r="C36" s="155" t="s">
        <v>200</v>
      </c>
      <c r="D36" s="144">
        <v>3</v>
      </c>
      <c r="E36"/>
      <c r="F36" s="144"/>
      <c r="G36" s="144">
        <v>0</v>
      </c>
      <c r="H36" s="144">
        <v>0</v>
      </c>
      <c r="I36" s="145"/>
    </row>
    <row r="37" spans="1:9" ht="12.75" customHeight="1" x14ac:dyDescent="0.2">
      <c r="A37" s="144" t="s">
        <v>139</v>
      </c>
      <c r="B37" s="163" t="s">
        <v>201</v>
      </c>
      <c r="C37" s="163" t="s">
        <v>202</v>
      </c>
      <c r="D37" s="144">
        <v>2</v>
      </c>
      <c r="E37" s="164" t="s">
        <v>29</v>
      </c>
      <c r="F37" s="144">
        <v>123</v>
      </c>
      <c r="G37" s="164">
        <v>1</v>
      </c>
      <c r="H37" s="144">
        <v>0</v>
      </c>
      <c r="I37" s="145">
        <v>0.17899999999999999</v>
      </c>
    </row>
    <row r="38" spans="1:9" ht="12.75" customHeight="1" x14ac:dyDescent="0.2">
      <c r="A38" s="144" t="s">
        <v>139</v>
      </c>
      <c r="B38" s="155" t="s">
        <v>203</v>
      </c>
      <c r="C38" s="155" t="s">
        <v>204</v>
      </c>
      <c r="D38" s="144">
        <v>3</v>
      </c>
      <c r="E38"/>
      <c r="F38" s="144"/>
      <c r="G38" s="144">
        <v>0</v>
      </c>
      <c r="H38" s="144">
        <v>0</v>
      </c>
      <c r="I38" s="145"/>
    </row>
    <row r="39" spans="1:9" ht="12.75" customHeight="1" x14ac:dyDescent="0.2">
      <c r="A39" s="144" t="s">
        <v>139</v>
      </c>
      <c r="B39" s="155" t="s">
        <v>205</v>
      </c>
      <c r="C39" s="155" t="s">
        <v>206</v>
      </c>
      <c r="D39" s="144">
        <v>3</v>
      </c>
      <c r="E39"/>
      <c r="F39" s="144"/>
      <c r="G39" s="144">
        <v>0</v>
      </c>
      <c r="H39" s="144">
        <v>0</v>
      </c>
      <c r="I39" s="145"/>
    </row>
    <row r="40" spans="1:9" ht="12.75" customHeight="1" x14ac:dyDescent="0.2">
      <c r="A40" s="144" t="s">
        <v>139</v>
      </c>
      <c r="B40" s="155" t="s">
        <v>207</v>
      </c>
      <c r="C40" s="155" t="s">
        <v>208</v>
      </c>
      <c r="D40" s="144">
        <v>3</v>
      </c>
      <c r="E40"/>
      <c r="F40" s="144"/>
      <c r="G40" s="144">
        <v>0</v>
      </c>
      <c r="H40" s="144">
        <v>0</v>
      </c>
      <c r="I40" s="145"/>
    </row>
    <row r="41" spans="1:9" ht="12.75" customHeight="1" x14ac:dyDescent="0.2">
      <c r="A41" s="144" t="s">
        <v>139</v>
      </c>
      <c r="B41" s="155" t="s">
        <v>209</v>
      </c>
      <c r="C41" s="155" t="s">
        <v>210</v>
      </c>
      <c r="D41" s="144">
        <v>3</v>
      </c>
      <c r="E41"/>
      <c r="F41" s="144"/>
      <c r="G41" s="144">
        <v>0</v>
      </c>
      <c r="H41" s="144">
        <v>0</v>
      </c>
      <c r="I41" s="145"/>
    </row>
    <row r="42" spans="1:9" ht="12.75" customHeight="1" x14ac:dyDescent="0.2">
      <c r="A42" s="144" t="s">
        <v>139</v>
      </c>
      <c r="B42" s="155" t="s">
        <v>211</v>
      </c>
      <c r="C42" s="155" t="s">
        <v>212</v>
      </c>
      <c r="D42" s="144">
        <v>3</v>
      </c>
      <c r="E42"/>
      <c r="F42" s="144"/>
      <c r="G42" s="144">
        <v>0</v>
      </c>
      <c r="H42" s="144">
        <v>0</v>
      </c>
      <c r="I42" s="145"/>
    </row>
    <row r="43" spans="1:9" ht="12.75" customHeight="1" x14ac:dyDescent="0.2">
      <c r="A43" s="144" t="s">
        <v>139</v>
      </c>
      <c r="B43" s="155" t="s">
        <v>213</v>
      </c>
      <c r="C43" s="155" t="s">
        <v>214</v>
      </c>
      <c r="D43" s="144">
        <v>3</v>
      </c>
      <c r="E43"/>
      <c r="F43" s="144"/>
      <c r="G43" s="144">
        <v>0</v>
      </c>
      <c r="H43" s="144">
        <v>0</v>
      </c>
      <c r="I43" s="145"/>
    </row>
    <row r="44" spans="1:9" ht="12.75" customHeight="1" x14ac:dyDescent="0.2">
      <c r="A44" s="144" t="s">
        <v>139</v>
      </c>
      <c r="B44" s="163" t="s">
        <v>215</v>
      </c>
      <c r="C44" s="163" t="s">
        <v>216</v>
      </c>
      <c r="D44" s="144">
        <v>2</v>
      </c>
      <c r="E44" s="164" t="s">
        <v>29</v>
      </c>
      <c r="F44" s="144">
        <v>123</v>
      </c>
      <c r="G44" s="164">
        <v>1</v>
      </c>
      <c r="H44" s="144">
        <v>0</v>
      </c>
      <c r="I44" s="145">
        <v>0.82299999999999995</v>
      </c>
    </row>
    <row r="45" spans="1:9" ht="12.75" customHeight="1" x14ac:dyDescent="0.2">
      <c r="A45" s="144" t="s">
        <v>139</v>
      </c>
      <c r="B45" s="163" t="s">
        <v>217</v>
      </c>
      <c r="C45" s="163" t="s">
        <v>218</v>
      </c>
      <c r="D45" s="144">
        <v>2</v>
      </c>
      <c r="E45" s="164" t="s">
        <v>29</v>
      </c>
      <c r="F45" s="144">
        <v>123</v>
      </c>
      <c r="G45" s="164">
        <v>1</v>
      </c>
      <c r="H45" s="144">
        <v>0</v>
      </c>
      <c r="I45" s="145">
        <v>0.56299999999999994</v>
      </c>
    </row>
    <row r="46" spans="1:9" ht="12.75" customHeight="1" x14ac:dyDescent="0.2">
      <c r="A46" s="144" t="s">
        <v>139</v>
      </c>
      <c r="B46" s="163" t="s">
        <v>219</v>
      </c>
      <c r="C46" s="163" t="s">
        <v>220</v>
      </c>
      <c r="D46" s="144">
        <v>2</v>
      </c>
      <c r="E46" s="164" t="s">
        <v>29</v>
      </c>
      <c r="F46" s="144">
        <v>123</v>
      </c>
      <c r="G46" s="164">
        <v>1</v>
      </c>
      <c r="H46" s="144">
        <v>0</v>
      </c>
      <c r="I46" s="145">
        <v>0.311</v>
      </c>
    </row>
    <row r="47" spans="1:9" ht="12.75" customHeight="1" x14ac:dyDescent="0.2">
      <c r="A47" s="144" t="s">
        <v>139</v>
      </c>
      <c r="B47" s="155" t="s">
        <v>221</v>
      </c>
      <c r="C47" s="155" t="s">
        <v>222</v>
      </c>
      <c r="D47" s="144">
        <v>3</v>
      </c>
      <c r="E47"/>
      <c r="F47" s="144"/>
      <c r="G47" s="144">
        <v>0</v>
      </c>
      <c r="H47" s="144">
        <v>0</v>
      </c>
      <c r="I47" s="145"/>
    </row>
    <row r="48" spans="1:9" ht="12.75" customHeight="1" x14ac:dyDescent="0.2">
      <c r="A48" s="144" t="s">
        <v>139</v>
      </c>
      <c r="B48" s="155" t="s">
        <v>223</v>
      </c>
      <c r="C48" s="155" t="s">
        <v>224</v>
      </c>
      <c r="D48" s="144">
        <v>3</v>
      </c>
      <c r="E48"/>
      <c r="F48" s="144"/>
      <c r="G48" s="144">
        <v>0</v>
      </c>
      <c r="H48" s="144">
        <v>0</v>
      </c>
      <c r="I48" s="145"/>
    </row>
    <row r="49" spans="1:9" ht="12.75" customHeight="1" x14ac:dyDescent="0.2">
      <c r="A49" s="144" t="s">
        <v>139</v>
      </c>
      <c r="B49" s="163" t="s">
        <v>225</v>
      </c>
      <c r="C49" s="163" t="s">
        <v>226</v>
      </c>
      <c r="D49" s="144">
        <v>2</v>
      </c>
      <c r="E49" s="164" t="s">
        <v>29</v>
      </c>
      <c r="F49" s="144">
        <v>123</v>
      </c>
      <c r="G49" s="164">
        <v>1</v>
      </c>
      <c r="H49" s="144">
        <v>0</v>
      </c>
      <c r="I49" s="145">
        <v>0.67900000000000005</v>
      </c>
    </row>
    <row r="50" spans="1:9" ht="12.75" customHeight="1" x14ac:dyDescent="0.2">
      <c r="A50" s="144" t="s">
        <v>139</v>
      </c>
      <c r="B50" s="163" t="s">
        <v>227</v>
      </c>
      <c r="C50" s="163" t="s">
        <v>228</v>
      </c>
      <c r="D50" s="144">
        <v>2</v>
      </c>
      <c r="E50" s="164" t="s">
        <v>29</v>
      </c>
      <c r="F50" s="144">
        <v>123</v>
      </c>
      <c r="G50" s="164">
        <v>1</v>
      </c>
      <c r="H50" s="144">
        <v>0</v>
      </c>
      <c r="I50" s="145">
        <v>0.64800000000000002</v>
      </c>
    </row>
    <row r="51" spans="1:9" ht="12.75" customHeight="1" x14ac:dyDescent="0.2">
      <c r="A51" s="152" t="s">
        <v>139</v>
      </c>
      <c r="B51" s="156" t="s">
        <v>229</v>
      </c>
      <c r="C51" s="156" t="s">
        <v>230</v>
      </c>
      <c r="D51" s="152">
        <v>3</v>
      </c>
      <c r="E51" s="153"/>
      <c r="F51" s="152"/>
      <c r="G51" s="152">
        <v>0</v>
      </c>
      <c r="H51" s="152">
        <v>0</v>
      </c>
      <c r="I51" s="154"/>
    </row>
    <row r="52" spans="1:9" ht="12.75" customHeight="1" x14ac:dyDescent="0.2">
      <c r="A52" s="30"/>
      <c r="B52" s="29">
        <f>COUNTA(G29:G51)</f>
        <v>23</v>
      </c>
      <c r="C52" s="29"/>
      <c r="D52" s="74"/>
      <c r="E52" s="29">
        <f>COUNTIF(E29:E51, "Yes")</f>
        <v>11</v>
      </c>
      <c r="F52" s="30"/>
      <c r="G52" s="29"/>
      <c r="H52" s="29"/>
      <c r="I52" s="147">
        <f>SUM(I29:I51)</f>
        <v>6.7239999999999993</v>
      </c>
    </row>
    <row r="53" spans="1:9" ht="12.75" customHeight="1" x14ac:dyDescent="0.2">
      <c r="A53" s="31"/>
      <c r="B53" s="60"/>
      <c r="C53" s="31"/>
      <c r="D53" s="55"/>
      <c r="E53" s="55"/>
      <c r="F53" s="31"/>
      <c r="G53" s="31"/>
      <c r="H53" s="31"/>
      <c r="I53" s="148"/>
    </row>
    <row r="54" spans="1:9" ht="12.75" customHeight="1" x14ac:dyDescent="0.2">
      <c r="A54" s="144" t="s">
        <v>231</v>
      </c>
      <c r="B54" s="144" t="s">
        <v>232</v>
      </c>
      <c r="C54" s="144" t="s">
        <v>233</v>
      </c>
      <c r="D54" s="144">
        <v>2</v>
      </c>
      <c r="E54" s="144" t="s">
        <v>29</v>
      </c>
      <c r="F54" s="144">
        <v>123</v>
      </c>
      <c r="G54" s="144">
        <v>1</v>
      </c>
      <c r="H54" s="144">
        <v>0</v>
      </c>
      <c r="I54" s="145">
        <v>6.3E-2</v>
      </c>
    </row>
    <row r="55" spans="1:9" ht="12.75" customHeight="1" x14ac:dyDescent="0.2">
      <c r="A55" s="144" t="s">
        <v>231</v>
      </c>
      <c r="B55" s="155" t="s">
        <v>234</v>
      </c>
      <c r="C55" s="155" t="s">
        <v>235</v>
      </c>
      <c r="D55" s="144">
        <v>3</v>
      </c>
      <c r="E55"/>
      <c r="F55" s="144"/>
      <c r="G55" s="144">
        <v>0</v>
      </c>
      <c r="H55" s="144">
        <v>0</v>
      </c>
      <c r="I55" s="145"/>
    </row>
    <row r="56" spans="1:9" ht="12.75" customHeight="1" x14ac:dyDescent="0.2">
      <c r="A56" s="144" t="s">
        <v>231</v>
      </c>
      <c r="B56" s="155" t="s">
        <v>236</v>
      </c>
      <c r="C56" s="155" t="s">
        <v>237</v>
      </c>
      <c r="D56" s="144">
        <v>3</v>
      </c>
      <c r="E56"/>
      <c r="F56" s="144"/>
      <c r="G56" s="144">
        <v>0</v>
      </c>
      <c r="H56" s="144">
        <v>0</v>
      </c>
      <c r="I56" s="145"/>
    </row>
    <row r="57" spans="1:9" ht="12.75" customHeight="1" x14ac:dyDescent="0.2">
      <c r="A57" s="144" t="s">
        <v>231</v>
      </c>
      <c r="B57" s="144" t="s">
        <v>238</v>
      </c>
      <c r="C57" s="144" t="s">
        <v>239</v>
      </c>
      <c r="D57" s="144">
        <v>2</v>
      </c>
      <c r="E57" s="144" t="s">
        <v>29</v>
      </c>
      <c r="F57" s="144">
        <v>123</v>
      </c>
      <c r="G57" s="144">
        <v>1</v>
      </c>
      <c r="H57" s="144">
        <v>0</v>
      </c>
      <c r="I57" s="145">
        <v>0.19</v>
      </c>
    </row>
    <row r="58" spans="1:9" ht="12.75" customHeight="1" x14ac:dyDescent="0.2">
      <c r="A58" s="144" t="s">
        <v>231</v>
      </c>
      <c r="B58" s="144" t="s">
        <v>240</v>
      </c>
      <c r="C58" s="144" t="s">
        <v>241</v>
      </c>
      <c r="D58" s="144">
        <v>2</v>
      </c>
      <c r="E58" s="144" t="s">
        <v>29</v>
      </c>
      <c r="F58" s="144">
        <v>123</v>
      </c>
      <c r="G58" s="144">
        <v>1</v>
      </c>
      <c r="H58" s="144">
        <v>0</v>
      </c>
      <c r="I58" s="145">
        <v>3.9E-2</v>
      </c>
    </row>
    <row r="59" spans="1:9" ht="12.75" customHeight="1" x14ac:dyDescent="0.2">
      <c r="A59" s="144" t="s">
        <v>231</v>
      </c>
      <c r="B59" s="144" t="s">
        <v>242</v>
      </c>
      <c r="C59" s="144" t="s">
        <v>243</v>
      </c>
      <c r="D59" s="144">
        <v>1</v>
      </c>
      <c r="E59" s="144" t="s">
        <v>29</v>
      </c>
      <c r="F59" s="144">
        <v>123</v>
      </c>
      <c r="G59" s="144">
        <v>2</v>
      </c>
      <c r="H59" s="144">
        <v>0</v>
      </c>
      <c r="I59" s="145">
        <v>0.76100000000000001</v>
      </c>
    </row>
    <row r="60" spans="1:9" ht="12.75" customHeight="1" x14ac:dyDescent="0.2">
      <c r="A60" s="144" t="s">
        <v>231</v>
      </c>
      <c r="B60" s="144" t="s">
        <v>244</v>
      </c>
      <c r="C60" s="144" t="s">
        <v>245</v>
      </c>
      <c r="D60" s="144">
        <v>2</v>
      </c>
      <c r="E60" s="144" t="s">
        <v>29</v>
      </c>
      <c r="F60" s="144">
        <v>123</v>
      </c>
      <c r="G60" s="144">
        <v>1</v>
      </c>
      <c r="H60" s="144">
        <v>0</v>
      </c>
      <c r="I60" s="145">
        <v>9.8000000000000004E-2</v>
      </c>
    </row>
    <row r="61" spans="1:9" ht="12.75" customHeight="1" x14ac:dyDescent="0.2">
      <c r="A61" s="144" t="s">
        <v>231</v>
      </c>
      <c r="B61" s="144" t="s">
        <v>246</v>
      </c>
      <c r="C61" s="144" t="s">
        <v>247</v>
      </c>
      <c r="D61" s="144">
        <v>2</v>
      </c>
      <c r="E61" s="144" t="s">
        <v>29</v>
      </c>
      <c r="F61" s="144">
        <v>123</v>
      </c>
      <c r="G61" s="144">
        <v>1</v>
      </c>
      <c r="H61" s="144">
        <v>0</v>
      </c>
      <c r="I61" s="145">
        <v>0.32500000000000001</v>
      </c>
    </row>
    <row r="62" spans="1:9" ht="12.75" customHeight="1" x14ac:dyDescent="0.2">
      <c r="A62" s="144" t="s">
        <v>231</v>
      </c>
      <c r="B62" s="155" t="s">
        <v>248</v>
      </c>
      <c r="C62" s="155" t="s">
        <v>249</v>
      </c>
      <c r="D62" s="144">
        <v>3</v>
      </c>
      <c r="E62"/>
      <c r="F62" s="144"/>
      <c r="G62" s="144">
        <v>0</v>
      </c>
      <c r="H62" s="144">
        <v>0</v>
      </c>
      <c r="I62" s="145"/>
    </row>
    <row r="63" spans="1:9" ht="12.75" customHeight="1" x14ac:dyDescent="0.2">
      <c r="A63" s="144" t="s">
        <v>231</v>
      </c>
      <c r="B63" s="155" t="s">
        <v>250</v>
      </c>
      <c r="C63" s="155" t="s">
        <v>251</v>
      </c>
      <c r="D63" s="144">
        <v>3</v>
      </c>
      <c r="E63"/>
      <c r="F63" s="144"/>
      <c r="G63" s="144">
        <v>0</v>
      </c>
      <c r="H63" s="144">
        <v>0</v>
      </c>
      <c r="I63" s="145"/>
    </row>
    <row r="64" spans="1:9" ht="12.75" customHeight="1" x14ac:dyDescent="0.2">
      <c r="A64" s="144" t="s">
        <v>231</v>
      </c>
      <c r="B64" s="144" t="s">
        <v>252</v>
      </c>
      <c r="C64" s="144" t="s">
        <v>253</v>
      </c>
      <c r="D64" s="144">
        <v>1</v>
      </c>
      <c r="E64" s="144" t="s">
        <v>29</v>
      </c>
      <c r="F64" s="144">
        <v>123</v>
      </c>
      <c r="G64" s="144">
        <v>2</v>
      </c>
      <c r="H64" s="144">
        <v>0</v>
      </c>
      <c r="I64" s="145">
        <v>1.0900000000000001</v>
      </c>
    </row>
    <row r="65" spans="1:9" ht="12.75" customHeight="1" x14ac:dyDescent="0.2">
      <c r="A65" s="144" t="s">
        <v>231</v>
      </c>
      <c r="B65" s="144" t="s">
        <v>254</v>
      </c>
      <c r="C65" s="144" t="s">
        <v>255</v>
      </c>
      <c r="D65" s="144">
        <v>2</v>
      </c>
      <c r="E65" s="144" t="s">
        <v>29</v>
      </c>
      <c r="F65" s="144">
        <v>123</v>
      </c>
      <c r="G65" s="144">
        <v>1</v>
      </c>
      <c r="H65" s="144">
        <v>0</v>
      </c>
      <c r="I65" s="145">
        <v>0.67800000000000005</v>
      </c>
    </row>
    <row r="66" spans="1:9" ht="12.75" customHeight="1" x14ac:dyDescent="0.2">
      <c r="A66" s="144" t="s">
        <v>231</v>
      </c>
      <c r="B66" s="155" t="s">
        <v>256</v>
      </c>
      <c r="C66" s="155" t="s">
        <v>257</v>
      </c>
      <c r="D66" s="144">
        <v>3</v>
      </c>
      <c r="E66"/>
      <c r="F66" s="144"/>
      <c r="G66" s="144">
        <v>0</v>
      </c>
      <c r="H66" s="144">
        <v>0</v>
      </c>
      <c r="I66" s="145"/>
    </row>
    <row r="67" spans="1:9" ht="12.75" customHeight="1" x14ac:dyDescent="0.2">
      <c r="A67" s="144" t="s">
        <v>231</v>
      </c>
      <c r="B67" s="155" t="s">
        <v>258</v>
      </c>
      <c r="C67" s="155" t="s">
        <v>259</v>
      </c>
      <c r="D67" s="144">
        <v>3</v>
      </c>
      <c r="E67"/>
      <c r="F67" s="144"/>
      <c r="G67" s="144">
        <v>0</v>
      </c>
      <c r="H67" s="144">
        <v>0</v>
      </c>
      <c r="I67" s="145"/>
    </row>
    <row r="68" spans="1:9" ht="12.75" customHeight="1" x14ac:dyDescent="0.2">
      <c r="A68" s="144" t="s">
        <v>231</v>
      </c>
      <c r="B68" s="144" t="s">
        <v>260</v>
      </c>
      <c r="C68" s="144" t="s">
        <v>261</v>
      </c>
      <c r="D68" s="144">
        <v>2</v>
      </c>
      <c r="E68" s="144" t="s">
        <v>29</v>
      </c>
      <c r="F68" s="144">
        <v>123</v>
      </c>
      <c r="G68" s="144">
        <v>1</v>
      </c>
      <c r="H68" s="144">
        <v>0</v>
      </c>
      <c r="I68" s="145">
        <v>0.54400000000000004</v>
      </c>
    </row>
    <row r="69" spans="1:9" ht="12.75" customHeight="1" x14ac:dyDescent="0.2">
      <c r="A69" s="144" t="s">
        <v>231</v>
      </c>
      <c r="B69" s="144" t="s">
        <v>262</v>
      </c>
      <c r="C69" s="144" t="s">
        <v>263</v>
      </c>
      <c r="D69" s="144">
        <v>2</v>
      </c>
      <c r="E69" s="144" t="s">
        <v>29</v>
      </c>
      <c r="F69" s="144">
        <v>123</v>
      </c>
      <c r="G69" s="144">
        <v>1</v>
      </c>
      <c r="H69" s="144">
        <v>0</v>
      </c>
      <c r="I69" s="145">
        <v>0.19900000000000001</v>
      </c>
    </row>
    <row r="70" spans="1:9" ht="12.75" customHeight="1" x14ac:dyDescent="0.2">
      <c r="A70" s="144" t="s">
        <v>231</v>
      </c>
      <c r="B70" s="155" t="s">
        <v>264</v>
      </c>
      <c r="C70" s="155" t="s">
        <v>265</v>
      </c>
      <c r="D70" s="144">
        <v>3</v>
      </c>
      <c r="E70"/>
      <c r="F70" s="144"/>
      <c r="G70" s="144">
        <v>0</v>
      </c>
      <c r="H70" s="144">
        <v>0</v>
      </c>
      <c r="I70" s="145"/>
    </row>
    <row r="71" spans="1:9" ht="12.75" customHeight="1" x14ac:dyDescent="0.2">
      <c r="A71" s="144" t="s">
        <v>231</v>
      </c>
      <c r="B71" s="155" t="s">
        <v>266</v>
      </c>
      <c r="C71" s="155" t="s">
        <v>267</v>
      </c>
      <c r="D71" s="144">
        <v>3</v>
      </c>
      <c r="E71"/>
      <c r="F71" s="144"/>
      <c r="G71" s="144">
        <v>0</v>
      </c>
      <c r="H71" s="144">
        <v>0</v>
      </c>
      <c r="I71" s="145"/>
    </row>
    <row r="72" spans="1:9" ht="12.75" customHeight="1" x14ac:dyDescent="0.2">
      <c r="A72" s="144" t="s">
        <v>231</v>
      </c>
      <c r="B72" s="155" t="s">
        <v>268</v>
      </c>
      <c r="C72" s="155" t="s">
        <v>269</v>
      </c>
      <c r="D72" s="144">
        <v>3</v>
      </c>
      <c r="E72"/>
      <c r="F72" s="144"/>
      <c r="G72" s="144">
        <v>0</v>
      </c>
      <c r="H72" s="144">
        <v>0</v>
      </c>
      <c r="I72" s="145"/>
    </row>
    <row r="73" spans="1:9" ht="12.75" customHeight="1" x14ac:dyDescent="0.2">
      <c r="A73" s="144" t="s">
        <v>231</v>
      </c>
      <c r="B73" s="155" t="s">
        <v>270</v>
      </c>
      <c r="C73" s="155" t="s">
        <v>271</v>
      </c>
      <c r="D73" s="144">
        <v>3</v>
      </c>
      <c r="E73"/>
      <c r="F73" s="144"/>
      <c r="G73" s="144">
        <v>0</v>
      </c>
      <c r="H73" s="144">
        <v>0</v>
      </c>
      <c r="I73" s="145"/>
    </row>
    <row r="74" spans="1:9" ht="12.75" customHeight="1" x14ac:dyDescent="0.2">
      <c r="A74" s="144" t="s">
        <v>231</v>
      </c>
      <c r="B74" s="155" t="s">
        <v>272</v>
      </c>
      <c r="C74" s="155" t="s">
        <v>273</v>
      </c>
      <c r="D74" s="144">
        <v>3</v>
      </c>
      <c r="E74"/>
      <c r="F74" s="144"/>
      <c r="G74" s="144">
        <v>0</v>
      </c>
      <c r="H74" s="144">
        <v>0</v>
      </c>
      <c r="I74" s="145"/>
    </row>
    <row r="75" spans="1:9" ht="12.75" customHeight="1" x14ac:dyDescent="0.2">
      <c r="A75" s="144" t="s">
        <v>231</v>
      </c>
      <c r="B75" s="144" t="s">
        <v>274</v>
      </c>
      <c r="C75" s="144" t="s">
        <v>275</v>
      </c>
      <c r="D75" s="144">
        <v>1</v>
      </c>
      <c r="E75" s="144" t="s">
        <v>29</v>
      </c>
      <c r="F75" s="144">
        <v>123</v>
      </c>
      <c r="G75" s="144">
        <v>2</v>
      </c>
      <c r="H75" s="144">
        <v>0</v>
      </c>
      <c r="I75" s="145">
        <v>5.3999999999999999E-2</v>
      </c>
    </row>
    <row r="76" spans="1:9" ht="12.75" customHeight="1" x14ac:dyDescent="0.2">
      <c r="A76" s="144" t="s">
        <v>231</v>
      </c>
      <c r="B76" s="144" t="s">
        <v>276</v>
      </c>
      <c r="C76" s="144" t="s">
        <v>277</v>
      </c>
      <c r="D76" s="144">
        <v>1</v>
      </c>
      <c r="E76" s="144" t="s">
        <v>29</v>
      </c>
      <c r="F76" s="144">
        <v>123</v>
      </c>
      <c r="G76" s="144">
        <v>2</v>
      </c>
      <c r="H76" s="144">
        <v>0</v>
      </c>
      <c r="I76" s="145">
        <v>3.0270000000000001</v>
      </c>
    </row>
    <row r="77" spans="1:9" ht="12.75" customHeight="1" x14ac:dyDescent="0.2">
      <c r="A77" s="144" t="s">
        <v>231</v>
      </c>
      <c r="B77" s="144" t="s">
        <v>278</v>
      </c>
      <c r="C77" s="144" t="s">
        <v>279</v>
      </c>
      <c r="D77" s="144">
        <v>1</v>
      </c>
      <c r="E77" s="144" t="s">
        <v>29</v>
      </c>
      <c r="F77" s="144">
        <v>123</v>
      </c>
      <c r="G77" s="144">
        <v>2</v>
      </c>
      <c r="H77" s="144">
        <v>0</v>
      </c>
      <c r="I77" s="145">
        <v>1.1160000000000001</v>
      </c>
    </row>
    <row r="78" spans="1:9" ht="12.75" customHeight="1" x14ac:dyDescent="0.2">
      <c r="A78" s="144" t="s">
        <v>231</v>
      </c>
      <c r="B78" s="144" t="s">
        <v>280</v>
      </c>
      <c r="C78" s="144" t="s">
        <v>281</v>
      </c>
      <c r="D78" s="144">
        <v>1</v>
      </c>
      <c r="E78" s="144" t="s">
        <v>29</v>
      </c>
      <c r="F78" s="144">
        <v>123</v>
      </c>
      <c r="G78" s="144">
        <v>2</v>
      </c>
      <c r="H78" s="144">
        <v>0</v>
      </c>
      <c r="I78" s="145">
        <v>1.8080000000000001</v>
      </c>
    </row>
    <row r="79" spans="1:9" ht="12.75" customHeight="1" x14ac:dyDescent="0.2">
      <c r="A79" s="144" t="s">
        <v>231</v>
      </c>
      <c r="B79" s="144" t="s">
        <v>282</v>
      </c>
      <c r="C79" s="144" t="s">
        <v>283</v>
      </c>
      <c r="D79" s="144">
        <v>1</v>
      </c>
      <c r="E79" s="144" t="s">
        <v>29</v>
      </c>
      <c r="F79" s="144">
        <v>123</v>
      </c>
      <c r="G79" s="144">
        <v>2</v>
      </c>
      <c r="H79" s="144">
        <v>0</v>
      </c>
      <c r="I79" s="145">
        <v>0.16800000000000001</v>
      </c>
    </row>
    <row r="80" spans="1:9" ht="12.75" customHeight="1" x14ac:dyDescent="0.2">
      <c r="A80" s="144" t="s">
        <v>231</v>
      </c>
      <c r="B80" s="144" t="s">
        <v>284</v>
      </c>
      <c r="C80" s="144" t="s">
        <v>285</v>
      </c>
      <c r="D80" s="144">
        <v>1</v>
      </c>
      <c r="E80" s="144" t="s">
        <v>29</v>
      </c>
      <c r="F80" s="144">
        <v>123</v>
      </c>
      <c r="G80" s="144">
        <v>2</v>
      </c>
      <c r="H80" s="144">
        <v>0</v>
      </c>
      <c r="I80" s="145">
        <v>1.1359999999999999</v>
      </c>
    </row>
    <row r="81" spans="1:10" ht="12.75" customHeight="1" x14ac:dyDescent="0.2">
      <c r="A81" s="144" t="s">
        <v>231</v>
      </c>
      <c r="B81" s="155" t="s">
        <v>286</v>
      </c>
      <c r="C81" s="155" t="s">
        <v>287</v>
      </c>
      <c r="D81" s="144">
        <v>3</v>
      </c>
      <c r="E81"/>
      <c r="F81" s="144"/>
      <c r="G81" s="144">
        <v>0</v>
      </c>
      <c r="H81" s="144">
        <v>0</v>
      </c>
      <c r="I81" s="145"/>
    </row>
    <row r="82" spans="1:10" ht="12.75" customHeight="1" x14ac:dyDescent="0.2">
      <c r="A82" s="144" t="s">
        <v>231</v>
      </c>
      <c r="B82" s="155" t="s">
        <v>288</v>
      </c>
      <c r="C82" s="155" t="s">
        <v>289</v>
      </c>
      <c r="D82" s="144">
        <v>3</v>
      </c>
      <c r="E82"/>
      <c r="F82" s="144"/>
      <c r="G82" s="144">
        <v>0</v>
      </c>
      <c r="H82" s="144">
        <v>0</v>
      </c>
      <c r="I82" s="145"/>
    </row>
    <row r="83" spans="1:10" ht="12.75" customHeight="1" x14ac:dyDescent="0.2">
      <c r="A83" s="144" t="s">
        <v>231</v>
      </c>
      <c r="B83" s="144" t="s">
        <v>290</v>
      </c>
      <c r="C83" s="144" t="s">
        <v>291</v>
      </c>
      <c r="D83" s="144">
        <v>2</v>
      </c>
      <c r="E83" s="144" t="s">
        <v>29</v>
      </c>
      <c r="F83" s="144">
        <v>123</v>
      </c>
      <c r="G83" s="144">
        <v>1</v>
      </c>
      <c r="H83" s="144">
        <v>0</v>
      </c>
      <c r="I83" s="145">
        <v>0.36199999999999999</v>
      </c>
    </row>
    <row r="84" spans="1:10" ht="12.75" customHeight="1" x14ac:dyDescent="0.2">
      <c r="A84" s="144" t="s">
        <v>231</v>
      </c>
      <c r="B84" s="155" t="s">
        <v>292</v>
      </c>
      <c r="C84" s="155" t="s">
        <v>293</v>
      </c>
      <c r="D84" s="144">
        <v>3</v>
      </c>
      <c r="E84"/>
      <c r="F84" s="144"/>
      <c r="G84" s="144">
        <v>0</v>
      </c>
      <c r="H84" s="144">
        <v>0</v>
      </c>
      <c r="I84" s="145"/>
    </row>
    <row r="85" spans="1:10" ht="12.75" customHeight="1" x14ac:dyDescent="0.2">
      <c r="A85" s="144" t="s">
        <v>231</v>
      </c>
      <c r="B85" s="155" t="s">
        <v>294</v>
      </c>
      <c r="C85" s="155" t="s">
        <v>295</v>
      </c>
      <c r="D85" s="144">
        <v>3</v>
      </c>
      <c r="E85"/>
      <c r="F85" s="144"/>
      <c r="G85" s="144">
        <v>0</v>
      </c>
      <c r="H85" s="144">
        <v>0</v>
      </c>
      <c r="I85" s="145"/>
    </row>
    <row r="86" spans="1:10" ht="12.75" customHeight="1" x14ac:dyDescent="0.2">
      <c r="A86" s="144" t="s">
        <v>231</v>
      </c>
      <c r="B86" s="155" t="s">
        <v>296</v>
      </c>
      <c r="C86" s="155" t="s">
        <v>297</v>
      </c>
      <c r="D86" s="144">
        <v>3</v>
      </c>
      <c r="E86"/>
      <c r="F86" s="144"/>
      <c r="G86" s="144">
        <v>0</v>
      </c>
      <c r="H86" s="144">
        <v>0</v>
      </c>
      <c r="I86" s="145"/>
    </row>
    <row r="87" spans="1:10" ht="12.75" customHeight="1" x14ac:dyDescent="0.2">
      <c r="A87" s="152" t="s">
        <v>231</v>
      </c>
      <c r="B87" s="156" t="s">
        <v>298</v>
      </c>
      <c r="C87" s="156" t="s">
        <v>299</v>
      </c>
      <c r="D87" s="152">
        <v>3</v>
      </c>
      <c r="E87" s="153"/>
      <c r="F87" s="152"/>
      <c r="G87" s="152">
        <v>0</v>
      </c>
      <c r="H87" s="152">
        <v>0</v>
      </c>
      <c r="I87" s="154"/>
    </row>
    <row r="88" spans="1:10" x14ac:dyDescent="0.2">
      <c r="A88" s="30"/>
      <c r="B88" s="29">
        <f>COUNTA(B54:B87)</f>
        <v>34</v>
      </c>
      <c r="C88" s="29"/>
      <c r="D88" s="29"/>
      <c r="E88" s="29">
        <f>COUNTIF(E54:E87, "Yes")</f>
        <v>17</v>
      </c>
      <c r="F88" s="30"/>
      <c r="G88" s="29"/>
      <c r="H88" s="29"/>
      <c r="I88" s="147">
        <f>SUM(I54:I87)</f>
        <v>11.657999999999998</v>
      </c>
    </row>
    <row r="89" spans="1:10" x14ac:dyDescent="0.2">
      <c r="A89" s="30"/>
      <c r="B89" s="29"/>
      <c r="C89" s="29"/>
      <c r="D89" s="29"/>
      <c r="E89" s="29"/>
      <c r="F89" s="30"/>
      <c r="G89" s="30"/>
      <c r="H89" s="29"/>
      <c r="I89" s="29"/>
      <c r="J89" s="52"/>
    </row>
    <row r="90" spans="1:10" x14ac:dyDescent="0.2">
      <c r="A90" s="30"/>
      <c r="B90" s="142"/>
      <c r="C90" s="143" t="s">
        <v>319</v>
      </c>
      <c r="D90" s="29"/>
      <c r="E90" s="29"/>
      <c r="F90" s="30"/>
      <c r="G90" s="30"/>
      <c r="H90" s="29"/>
      <c r="I90" s="29"/>
      <c r="J90" s="52"/>
    </row>
    <row r="91" spans="1:10" x14ac:dyDescent="0.2">
      <c r="A91" s="30"/>
      <c r="B91" s="165"/>
      <c r="C91" s="143" t="s">
        <v>343</v>
      </c>
      <c r="D91" s="29"/>
      <c r="E91" s="29"/>
      <c r="F91" s="30"/>
      <c r="G91" s="30"/>
      <c r="H91" s="29"/>
      <c r="I91" s="29"/>
      <c r="J91" s="52"/>
    </row>
    <row r="92" spans="1:10" x14ac:dyDescent="0.2">
      <c r="A92" s="30"/>
      <c r="B92" s="141"/>
      <c r="C92" s="141"/>
      <c r="D92" s="29"/>
      <c r="E92" s="29"/>
      <c r="F92" s="30"/>
      <c r="G92" s="30"/>
      <c r="H92" s="29"/>
      <c r="I92" s="29"/>
      <c r="J92" s="52"/>
    </row>
    <row r="93" spans="1:10" x14ac:dyDescent="0.2">
      <c r="A93" s="67"/>
      <c r="B93" s="67"/>
      <c r="C93" s="92"/>
      <c r="D93" s="115" t="s">
        <v>96</v>
      </c>
      <c r="E93" s="115"/>
      <c r="F93" s="93"/>
      <c r="G93" s="93"/>
      <c r="H93" s="67"/>
      <c r="I93" s="67"/>
    </row>
    <row r="94" spans="1:10" x14ac:dyDescent="0.2">
      <c r="A94" s="67"/>
      <c r="B94" s="67"/>
      <c r="D94" s="106" t="s">
        <v>92</v>
      </c>
      <c r="E94" s="95">
        <f>SUM(B27+B52+B88)</f>
        <v>82</v>
      </c>
      <c r="F94" s="93"/>
      <c r="H94" s="67"/>
      <c r="I94" s="67"/>
      <c r="J94" s="2"/>
    </row>
    <row r="95" spans="1:10" x14ac:dyDescent="0.2">
      <c r="D95" s="106" t="s">
        <v>95</v>
      </c>
      <c r="E95" s="95">
        <f>SUM(E27+E52+E88)</f>
        <v>42</v>
      </c>
      <c r="F95" s="93"/>
      <c r="J95" s="86"/>
    </row>
    <row r="96" spans="1:10" x14ac:dyDescent="0.2">
      <c r="D96" s="106" t="s">
        <v>135</v>
      </c>
      <c r="E96" s="121">
        <f>E95/E94</f>
        <v>0.51219512195121952</v>
      </c>
      <c r="F96" s="93"/>
    </row>
    <row r="97" spans="4:7" x14ac:dyDescent="0.2">
      <c r="D97" s="106" t="s">
        <v>329</v>
      </c>
      <c r="E97" s="151">
        <f>SUM(I27+I52+I88)</f>
        <v>30.09</v>
      </c>
      <c r="F97" s="97"/>
    </row>
    <row r="99" spans="4:7" x14ac:dyDescent="0.2">
      <c r="D99" s="115" t="s">
        <v>302</v>
      </c>
      <c r="E99" s="132" t="s">
        <v>303</v>
      </c>
      <c r="F99" s="132" t="s">
        <v>100</v>
      </c>
    </row>
    <row r="100" spans="4:7" x14ac:dyDescent="0.2">
      <c r="D100" s="106" t="s">
        <v>304</v>
      </c>
      <c r="E100" s="133">
        <f>COUNTIF(G2:G87, "0.25")</f>
        <v>0</v>
      </c>
      <c r="F100" s="134">
        <f>E100/E95</f>
        <v>0</v>
      </c>
    </row>
    <row r="101" spans="4:7" x14ac:dyDescent="0.2">
      <c r="D101" s="106" t="s">
        <v>305</v>
      </c>
      <c r="E101" s="133">
        <f>COUNTIF(G2:G87, "0.5")</f>
        <v>0</v>
      </c>
      <c r="F101" s="134">
        <f>E101/E95</f>
        <v>0</v>
      </c>
    </row>
    <row r="102" spans="4:7" x14ac:dyDescent="0.2">
      <c r="D102" s="106" t="s">
        <v>306</v>
      </c>
      <c r="E102" s="133">
        <f>COUNTIF(G2:G87, "1")</f>
        <v>34</v>
      </c>
      <c r="F102" s="134">
        <f>E102/E95</f>
        <v>0.80952380952380953</v>
      </c>
    </row>
    <row r="103" spans="4:7" x14ac:dyDescent="0.2">
      <c r="D103" s="106" t="s">
        <v>307</v>
      </c>
      <c r="E103" s="133">
        <f>COUNTIF(G2:G87, "1.25")</f>
        <v>0</v>
      </c>
      <c r="F103" s="134">
        <f>E103/E95</f>
        <v>0</v>
      </c>
    </row>
    <row r="104" spans="4:7" x14ac:dyDescent="0.2">
      <c r="D104" s="106" t="s">
        <v>308</v>
      </c>
      <c r="E104" s="133">
        <f>COUNTIF(G2:G87, "1.50")</f>
        <v>0</v>
      </c>
      <c r="F104" s="134">
        <f>E104/E95</f>
        <v>0</v>
      </c>
    </row>
    <row r="105" spans="4:7" x14ac:dyDescent="0.2">
      <c r="D105" s="106" t="s">
        <v>309</v>
      </c>
      <c r="E105" s="133">
        <f>COUNTIF(G2:G87, "2")</f>
        <v>8</v>
      </c>
      <c r="F105" s="134">
        <f>E105/E95</f>
        <v>0.19047619047619047</v>
      </c>
    </row>
    <row r="106" spans="4:7" x14ac:dyDescent="0.2">
      <c r="D106" s="106" t="s">
        <v>310</v>
      </c>
      <c r="E106" s="133">
        <f>COUNTIF(G2:G87, "2.5")</f>
        <v>0</v>
      </c>
      <c r="F106" s="134">
        <f>E106/E95</f>
        <v>0</v>
      </c>
    </row>
    <row r="107" spans="4:7" x14ac:dyDescent="0.2">
      <c r="D107" s="106" t="s">
        <v>311</v>
      </c>
      <c r="E107" s="133">
        <f>COUNTIF(G2:G87, "3")</f>
        <v>0</v>
      </c>
      <c r="F107" s="134">
        <f>E107/E95</f>
        <v>0</v>
      </c>
    </row>
    <row r="108" spans="4:7" x14ac:dyDescent="0.2">
      <c r="D108" s="106" t="s">
        <v>312</v>
      </c>
      <c r="E108" s="133">
        <f>COUNTIF(G2:G87, "4")</f>
        <v>0</v>
      </c>
      <c r="F108" s="134">
        <f>E108/E95</f>
        <v>0</v>
      </c>
    </row>
    <row r="109" spans="4:7" x14ac:dyDescent="0.2">
      <c r="D109" s="106" t="s">
        <v>313</v>
      </c>
      <c r="E109" s="133">
        <f>COUNTIF(G2:G87, "5")</f>
        <v>0</v>
      </c>
      <c r="F109" s="134">
        <f>E109/E95</f>
        <v>0</v>
      </c>
    </row>
    <row r="110" spans="4:7" x14ac:dyDescent="0.2">
      <c r="D110" s="106" t="s">
        <v>314</v>
      </c>
      <c r="E110" s="133">
        <f>COUNTIF(G2:G87, "7")</f>
        <v>0</v>
      </c>
      <c r="F110" s="134">
        <f>E110/E95</f>
        <v>0</v>
      </c>
    </row>
    <row r="111" spans="4:7" x14ac:dyDescent="0.2">
      <c r="D111" s="34"/>
      <c r="E111" s="34"/>
      <c r="G111" s="133"/>
    </row>
  </sheetData>
  <phoneticPr fontId="3" type="noConversion"/>
  <printOptions horizontalCentered="1" gridLines="1"/>
  <pageMargins left="0.5" right="0.5" top="1.5" bottom="0.75" header="0.5" footer="0.5"/>
  <pageSetup scale="80" orientation="landscape" r:id="rId1"/>
  <headerFooter alignWithMargins="0">
    <oddHeader>&amp;C&amp;"Arial,Bold"&amp;16  2012 Swimming Season
Minnesota Beach Monitoring</oddHeader>
    <oddFoot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H71"/>
  <sheetViews>
    <sheetView zoomScaleNormal="100" workbookViewId="0">
      <pane ySplit="2" topLeftCell="A3" activePane="bottomLeft" state="frozen"/>
      <selection pane="bottomLeft"/>
    </sheetView>
  </sheetViews>
  <sheetFormatPr defaultRowHeight="12.75" x14ac:dyDescent="0.2"/>
  <cols>
    <col min="1" max="1" width="9" customWidth="1"/>
    <col min="2" max="2" width="7.7109375" customWidth="1"/>
    <col min="3" max="3" width="24.140625" customWidth="1"/>
    <col min="4" max="4" width="7.7109375" customWidth="1"/>
    <col min="5" max="5" width="8.28515625" customWidth="1"/>
    <col min="6" max="6" width="7.7109375" customWidth="1"/>
    <col min="7" max="8" width="7.85546875" customWidth="1"/>
    <col min="9" max="9" width="8.85546875" customWidth="1"/>
    <col min="10" max="19" width="7.85546875" customWidth="1"/>
  </cols>
  <sheetData>
    <row r="1" spans="1:34" x14ac:dyDescent="0.2">
      <c r="A1" s="59"/>
      <c r="B1" s="170" t="s">
        <v>36</v>
      </c>
      <c r="C1" s="170"/>
      <c r="D1" s="131"/>
      <c r="E1" s="59"/>
      <c r="F1" s="59"/>
      <c r="G1" s="171" t="s">
        <v>136</v>
      </c>
      <c r="H1" s="172"/>
      <c r="I1" s="172"/>
      <c r="J1" s="172"/>
      <c r="K1" s="172"/>
      <c r="L1" s="172"/>
      <c r="M1" s="172"/>
      <c r="N1" s="172"/>
      <c r="O1" s="172"/>
      <c r="P1" s="172"/>
      <c r="Q1" s="172"/>
      <c r="R1" s="172"/>
      <c r="S1" s="172"/>
    </row>
    <row r="2" spans="1:34" s="24" customFormat="1" ht="39" customHeight="1" x14ac:dyDescent="0.15">
      <c r="A2" s="25" t="s">
        <v>12</v>
      </c>
      <c r="B2" s="25" t="s">
        <v>13</v>
      </c>
      <c r="C2" s="25" t="s">
        <v>63</v>
      </c>
      <c r="D2" s="3" t="s">
        <v>66</v>
      </c>
      <c r="E2" s="25" t="s">
        <v>71</v>
      </c>
      <c r="F2" s="25" t="s">
        <v>72</v>
      </c>
      <c r="G2" s="25" t="s">
        <v>73</v>
      </c>
      <c r="H2" s="25" t="s">
        <v>74</v>
      </c>
      <c r="I2" s="3" t="s">
        <v>75</v>
      </c>
      <c r="J2" s="25" t="s">
        <v>76</v>
      </c>
      <c r="K2" s="25" t="s">
        <v>21</v>
      </c>
      <c r="L2" s="25" t="s">
        <v>19</v>
      </c>
      <c r="M2" s="25" t="s">
        <v>20</v>
      </c>
      <c r="N2" s="25" t="s">
        <v>22</v>
      </c>
      <c r="O2" s="25" t="s">
        <v>77</v>
      </c>
      <c r="P2" s="25" t="s">
        <v>78</v>
      </c>
      <c r="Q2" s="25" t="s">
        <v>79</v>
      </c>
      <c r="R2" s="25" t="s">
        <v>80</v>
      </c>
      <c r="S2" s="25" t="s">
        <v>81</v>
      </c>
    </row>
    <row r="3" spans="1:34" x14ac:dyDescent="0.2">
      <c r="A3" s="144" t="s">
        <v>140</v>
      </c>
      <c r="B3" s="144" t="s">
        <v>147</v>
      </c>
      <c r="C3" s="144" t="s">
        <v>148</v>
      </c>
      <c r="D3" s="144">
        <v>2</v>
      </c>
      <c r="E3" s="70" t="s">
        <v>29</v>
      </c>
      <c r="F3" s="70" t="s">
        <v>29</v>
      </c>
      <c r="G3" s="70"/>
      <c r="H3" s="70"/>
      <c r="I3" s="70"/>
      <c r="J3" s="70"/>
      <c r="K3" s="70"/>
      <c r="L3" s="70"/>
      <c r="M3" s="70"/>
      <c r="N3" s="70"/>
      <c r="O3" s="70"/>
      <c r="P3" s="70"/>
      <c r="Q3" s="70" t="s">
        <v>29</v>
      </c>
      <c r="R3" s="70"/>
      <c r="S3" s="70"/>
      <c r="T3" s="30"/>
      <c r="U3" s="50"/>
      <c r="V3" s="50"/>
      <c r="W3" s="50"/>
      <c r="X3" s="50"/>
      <c r="Y3" s="50"/>
      <c r="Z3" s="50"/>
      <c r="AA3" s="50"/>
      <c r="AB3" s="50"/>
      <c r="AC3" s="50"/>
      <c r="AD3" s="50"/>
      <c r="AE3" s="50"/>
      <c r="AF3" s="50"/>
      <c r="AG3" s="50"/>
      <c r="AH3" s="50"/>
    </row>
    <row r="4" spans="1:34" x14ac:dyDescent="0.2">
      <c r="A4" s="70" t="s">
        <v>140</v>
      </c>
      <c r="B4" s="70" t="s">
        <v>153</v>
      </c>
      <c r="C4" s="70" t="s">
        <v>154</v>
      </c>
      <c r="D4" s="70">
        <v>2</v>
      </c>
      <c r="E4" s="70" t="s">
        <v>29</v>
      </c>
      <c r="F4" s="70" t="s">
        <v>29</v>
      </c>
      <c r="G4" s="70"/>
      <c r="H4" s="70"/>
      <c r="I4" s="70"/>
      <c r="J4" s="70"/>
      <c r="K4" s="70"/>
      <c r="L4" s="70"/>
      <c r="M4" s="70"/>
      <c r="N4" s="70"/>
      <c r="O4" s="70"/>
      <c r="P4" s="70"/>
      <c r="Q4" s="70" t="s">
        <v>29</v>
      </c>
      <c r="R4" s="70"/>
      <c r="S4" s="70"/>
      <c r="T4" s="30"/>
      <c r="U4" s="50"/>
      <c r="V4" s="50"/>
      <c r="W4" s="50"/>
      <c r="X4" s="50"/>
      <c r="Y4" s="50"/>
      <c r="Z4" s="50"/>
      <c r="AA4" s="50"/>
      <c r="AB4" s="50"/>
      <c r="AC4" s="50"/>
      <c r="AD4" s="50"/>
      <c r="AE4" s="50"/>
      <c r="AF4" s="50"/>
      <c r="AG4" s="50"/>
      <c r="AH4" s="50"/>
    </row>
    <row r="5" spans="1:34" x14ac:dyDescent="0.2">
      <c r="A5" s="70" t="s">
        <v>140</v>
      </c>
      <c r="B5" s="70" t="s">
        <v>155</v>
      </c>
      <c r="C5" s="70" t="s">
        <v>156</v>
      </c>
      <c r="D5" s="70">
        <v>2</v>
      </c>
      <c r="E5" s="70" t="s">
        <v>29</v>
      </c>
      <c r="F5" s="70" t="s">
        <v>29</v>
      </c>
      <c r="G5" s="70"/>
      <c r="H5" s="70"/>
      <c r="I5" s="70"/>
      <c r="J5" s="70"/>
      <c r="K5" s="70"/>
      <c r="L5" s="70"/>
      <c r="M5" s="70"/>
      <c r="N5" s="70"/>
      <c r="O5" s="70"/>
      <c r="P5" s="70"/>
      <c r="Q5" s="70" t="s">
        <v>29</v>
      </c>
      <c r="R5" s="70"/>
      <c r="S5" s="70"/>
      <c r="T5" s="30"/>
      <c r="U5" s="50"/>
      <c r="V5" s="50"/>
      <c r="W5" s="50"/>
      <c r="X5" s="50"/>
      <c r="Y5" s="50"/>
      <c r="Z5" s="50"/>
      <c r="AA5" s="50"/>
      <c r="AB5" s="50"/>
      <c r="AC5" s="50"/>
      <c r="AD5" s="50"/>
      <c r="AE5" s="50"/>
      <c r="AF5" s="50"/>
      <c r="AG5" s="50"/>
      <c r="AH5" s="50"/>
    </row>
    <row r="6" spans="1:34" x14ac:dyDescent="0.2">
      <c r="A6" s="144" t="s">
        <v>140</v>
      </c>
      <c r="B6" s="144" t="s">
        <v>320</v>
      </c>
      <c r="C6" s="144" t="s">
        <v>321</v>
      </c>
      <c r="D6" s="144">
        <v>1</v>
      </c>
      <c r="E6" s="70" t="s">
        <v>29</v>
      </c>
      <c r="F6" s="70" t="s">
        <v>34</v>
      </c>
      <c r="G6" s="70"/>
      <c r="H6" s="70"/>
      <c r="I6" s="70"/>
      <c r="J6" s="70"/>
      <c r="K6" s="70"/>
      <c r="L6" s="70"/>
      <c r="M6" s="70"/>
      <c r="N6" s="70"/>
      <c r="O6" s="70"/>
      <c r="P6" s="70"/>
      <c r="Q6" s="70"/>
      <c r="R6" s="70"/>
      <c r="S6" s="70"/>
      <c r="T6" s="30"/>
      <c r="U6" s="50"/>
      <c r="V6" s="50"/>
      <c r="W6" s="50"/>
      <c r="X6" s="50"/>
      <c r="Y6" s="50"/>
      <c r="Z6" s="50"/>
      <c r="AA6" s="50"/>
      <c r="AB6" s="50"/>
      <c r="AC6" s="50"/>
      <c r="AD6" s="50"/>
      <c r="AE6" s="50"/>
      <c r="AF6" s="50"/>
      <c r="AG6" s="50"/>
      <c r="AH6" s="50"/>
    </row>
    <row r="7" spans="1:34" x14ac:dyDescent="0.2">
      <c r="A7" s="144" t="s">
        <v>140</v>
      </c>
      <c r="B7" s="144" t="s">
        <v>322</v>
      </c>
      <c r="C7" s="144" t="s">
        <v>323</v>
      </c>
      <c r="D7" s="144">
        <v>1</v>
      </c>
      <c r="E7" s="70" t="s">
        <v>29</v>
      </c>
      <c r="F7" s="70" t="s">
        <v>34</v>
      </c>
      <c r="G7" s="70"/>
      <c r="H7" s="70"/>
      <c r="I7" s="70"/>
      <c r="J7" s="70"/>
      <c r="K7" s="70"/>
      <c r="L7" s="70"/>
      <c r="M7" s="70"/>
      <c r="N7" s="70"/>
      <c r="O7" s="70"/>
      <c r="P7" s="70"/>
      <c r="Q7" s="70"/>
      <c r="R7" s="70"/>
      <c r="S7" s="70"/>
      <c r="T7" s="30"/>
      <c r="U7" s="50"/>
      <c r="V7" s="50"/>
      <c r="W7" s="50"/>
      <c r="X7" s="50"/>
      <c r="Y7" s="50"/>
      <c r="Z7" s="50"/>
      <c r="AA7" s="50"/>
      <c r="AB7" s="50"/>
      <c r="AC7" s="50"/>
      <c r="AD7" s="50"/>
      <c r="AE7" s="50"/>
      <c r="AF7" s="50"/>
      <c r="AG7" s="50"/>
      <c r="AH7" s="50"/>
    </row>
    <row r="8" spans="1:34" x14ac:dyDescent="0.2">
      <c r="A8" s="144" t="s">
        <v>140</v>
      </c>
      <c r="B8" s="144" t="s">
        <v>157</v>
      </c>
      <c r="C8" s="144" t="s">
        <v>158</v>
      </c>
      <c r="D8" s="144">
        <v>2</v>
      </c>
      <c r="E8" s="70" t="s">
        <v>29</v>
      </c>
      <c r="F8" s="70" t="s">
        <v>29</v>
      </c>
      <c r="G8" s="70"/>
      <c r="H8" s="70"/>
      <c r="I8" s="70"/>
      <c r="J8" s="70"/>
      <c r="K8" s="70"/>
      <c r="L8" s="70"/>
      <c r="M8" s="70"/>
      <c r="N8" s="70"/>
      <c r="O8" s="70"/>
      <c r="P8" s="70"/>
      <c r="Q8" s="70" t="s">
        <v>29</v>
      </c>
      <c r="R8" s="70"/>
      <c r="S8" s="70"/>
      <c r="T8" s="30"/>
      <c r="U8" s="50"/>
      <c r="V8" s="50"/>
      <c r="W8" s="50"/>
      <c r="X8" s="50"/>
      <c r="Y8" s="50"/>
      <c r="Z8" s="50"/>
      <c r="AA8" s="50"/>
      <c r="AB8" s="50"/>
      <c r="AC8" s="50"/>
      <c r="AD8" s="50"/>
      <c r="AE8" s="50"/>
      <c r="AF8" s="50"/>
      <c r="AG8" s="50"/>
      <c r="AH8" s="50"/>
    </row>
    <row r="9" spans="1:34" x14ac:dyDescent="0.2">
      <c r="A9" s="70" t="s">
        <v>140</v>
      </c>
      <c r="B9" s="70" t="s">
        <v>159</v>
      </c>
      <c r="C9" s="70" t="s">
        <v>160</v>
      </c>
      <c r="D9" s="70">
        <v>2</v>
      </c>
      <c r="E9" s="70" t="s">
        <v>29</v>
      </c>
      <c r="F9" s="70" t="s">
        <v>29</v>
      </c>
      <c r="G9" s="70"/>
      <c r="H9" s="70"/>
      <c r="I9" s="70"/>
      <c r="J9" s="70"/>
      <c r="K9" s="70"/>
      <c r="L9" s="70"/>
      <c r="M9" s="70"/>
      <c r="N9" s="70"/>
      <c r="O9" s="70"/>
      <c r="P9" s="70"/>
      <c r="Q9" s="70" t="s">
        <v>29</v>
      </c>
      <c r="R9" s="70"/>
      <c r="S9" s="70"/>
      <c r="T9" s="30"/>
      <c r="U9" s="50"/>
      <c r="V9" s="50"/>
      <c r="W9" s="50"/>
      <c r="X9" s="50"/>
      <c r="Y9" s="50"/>
      <c r="Z9" s="50"/>
      <c r="AA9" s="50"/>
      <c r="AB9" s="50"/>
      <c r="AC9" s="50"/>
      <c r="AD9" s="50"/>
      <c r="AE9" s="50"/>
      <c r="AF9" s="50"/>
      <c r="AG9" s="50"/>
      <c r="AH9" s="50"/>
    </row>
    <row r="10" spans="1:34" x14ac:dyDescent="0.2">
      <c r="A10" s="70" t="s">
        <v>140</v>
      </c>
      <c r="B10" s="70" t="s">
        <v>167</v>
      </c>
      <c r="C10" s="70" t="s">
        <v>168</v>
      </c>
      <c r="D10" s="70">
        <v>2</v>
      </c>
      <c r="E10" s="70" t="s">
        <v>29</v>
      </c>
      <c r="F10" s="70" t="s">
        <v>29</v>
      </c>
      <c r="G10" s="70"/>
      <c r="H10" s="70"/>
      <c r="I10" s="70"/>
      <c r="J10" s="70"/>
      <c r="K10" s="70"/>
      <c r="L10" s="70"/>
      <c r="M10" s="70"/>
      <c r="N10" s="70"/>
      <c r="O10" s="70"/>
      <c r="P10" s="70"/>
      <c r="Q10" s="70" t="s">
        <v>29</v>
      </c>
      <c r="R10" s="70"/>
      <c r="S10" s="70"/>
      <c r="T10" s="30"/>
      <c r="U10" s="50"/>
      <c r="V10" s="50"/>
      <c r="W10" s="50"/>
      <c r="X10" s="50"/>
      <c r="Y10" s="50"/>
      <c r="Z10" s="50"/>
      <c r="AA10" s="50"/>
      <c r="AB10" s="50"/>
      <c r="AC10" s="50"/>
      <c r="AD10" s="50"/>
      <c r="AE10" s="50"/>
      <c r="AF10" s="50"/>
      <c r="AG10" s="50"/>
      <c r="AH10" s="50"/>
    </row>
    <row r="11" spans="1:34" x14ac:dyDescent="0.2">
      <c r="A11" s="70" t="s">
        <v>140</v>
      </c>
      <c r="B11" s="70" t="s">
        <v>169</v>
      </c>
      <c r="C11" s="70" t="s">
        <v>170</v>
      </c>
      <c r="D11" s="70">
        <v>2</v>
      </c>
      <c r="E11" s="70" t="s">
        <v>29</v>
      </c>
      <c r="F11" s="70" t="s">
        <v>29</v>
      </c>
      <c r="G11" s="70"/>
      <c r="H11" s="70"/>
      <c r="I11" s="70"/>
      <c r="J11" s="70"/>
      <c r="K11" s="70"/>
      <c r="L11" s="70"/>
      <c r="M11" s="70"/>
      <c r="N11" s="70"/>
      <c r="O11" s="70"/>
      <c r="P11" s="70"/>
      <c r="Q11" s="70" t="s">
        <v>29</v>
      </c>
      <c r="R11" s="70"/>
      <c r="S11" s="70"/>
      <c r="T11" s="30"/>
      <c r="U11" s="50"/>
      <c r="V11" s="50"/>
      <c r="W11" s="50"/>
      <c r="X11" s="50"/>
      <c r="Y11" s="50"/>
      <c r="Z11" s="50"/>
      <c r="AA11" s="50"/>
      <c r="AB11" s="50"/>
      <c r="AC11" s="50"/>
      <c r="AD11" s="50"/>
      <c r="AE11" s="50"/>
      <c r="AF11" s="50"/>
      <c r="AG11" s="50"/>
      <c r="AH11" s="50"/>
    </row>
    <row r="12" spans="1:34" x14ac:dyDescent="0.2">
      <c r="A12" s="70" t="s">
        <v>140</v>
      </c>
      <c r="B12" s="70" t="s">
        <v>171</v>
      </c>
      <c r="C12" s="70" t="s">
        <v>172</v>
      </c>
      <c r="D12" s="70">
        <v>2</v>
      </c>
      <c r="E12" s="70" t="s">
        <v>29</v>
      </c>
      <c r="F12" s="70" t="s">
        <v>29</v>
      </c>
      <c r="G12" s="70"/>
      <c r="H12" s="70"/>
      <c r="I12" s="70"/>
      <c r="J12" s="70"/>
      <c r="K12" s="70"/>
      <c r="L12" s="70"/>
      <c r="M12" s="70"/>
      <c r="N12" s="70"/>
      <c r="O12" s="70"/>
      <c r="P12" s="70"/>
      <c r="Q12" s="70" t="s">
        <v>29</v>
      </c>
      <c r="R12" s="70"/>
      <c r="S12" s="70"/>
      <c r="T12" s="30"/>
      <c r="U12" s="50"/>
      <c r="V12" s="50"/>
      <c r="W12" s="50"/>
      <c r="X12" s="50"/>
      <c r="Y12" s="50"/>
      <c r="Z12" s="50"/>
      <c r="AA12" s="50"/>
      <c r="AB12" s="50"/>
      <c r="AC12" s="50"/>
      <c r="AD12" s="50"/>
      <c r="AE12" s="50"/>
      <c r="AF12" s="50"/>
      <c r="AG12" s="50"/>
      <c r="AH12" s="50"/>
    </row>
    <row r="13" spans="1:34" x14ac:dyDescent="0.2">
      <c r="A13" s="144" t="s">
        <v>140</v>
      </c>
      <c r="B13" s="144" t="s">
        <v>324</v>
      </c>
      <c r="C13" s="144" t="s">
        <v>325</v>
      </c>
      <c r="D13" s="144">
        <v>1</v>
      </c>
      <c r="E13" s="70" t="s">
        <v>29</v>
      </c>
      <c r="F13" s="70" t="s">
        <v>34</v>
      </c>
      <c r="G13" s="70"/>
      <c r="H13" s="70"/>
      <c r="I13" s="70"/>
      <c r="J13" s="70"/>
      <c r="K13" s="70"/>
      <c r="L13" s="70"/>
      <c r="M13" s="70"/>
      <c r="N13" s="70"/>
      <c r="O13" s="70"/>
      <c r="P13" s="70"/>
      <c r="Q13" s="70"/>
      <c r="R13" s="70"/>
      <c r="S13" s="70"/>
      <c r="T13" s="30"/>
      <c r="U13" s="50"/>
      <c r="V13" s="50"/>
      <c r="W13" s="50"/>
      <c r="X13" s="50"/>
      <c r="Y13" s="50"/>
      <c r="Z13" s="50"/>
      <c r="AA13" s="50"/>
      <c r="AB13" s="50"/>
      <c r="AC13" s="50"/>
      <c r="AD13" s="50"/>
      <c r="AE13" s="50"/>
      <c r="AF13" s="50"/>
      <c r="AG13" s="50"/>
      <c r="AH13" s="50"/>
    </row>
    <row r="14" spans="1:34" x14ac:dyDescent="0.2">
      <c r="A14" s="70" t="s">
        <v>140</v>
      </c>
      <c r="B14" s="70" t="s">
        <v>177</v>
      </c>
      <c r="C14" s="70" t="s">
        <v>178</v>
      </c>
      <c r="D14" s="70">
        <v>2</v>
      </c>
      <c r="E14" s="70" t="s">
        <v>29</v>
      </c>
      <c r="F14" s="70" t="s">
        <v>29</v>
      </c>
      <c r="G14" s="70"/>
      <c r="H14" s="70"/>
      <c r="I14" s="70"/>
      <c r="J14" s="70"/>
      <c r="K14" s="70"/>
      <c r="L14" s="70"/>
      <c r="M14" s="70"/>
      <c r="N14" s="70"/>
      <c r="O14" s="70"/>
      <c r="P14" s="70"/>
      <c r="Q14" s="70" t="s">
        <v>29</v>
      </c>
      <c r="R14" s="70"/>
      <c r="S14" s="70"/>
      <c r="T14" s="30"/>
      <c r="U14" s="50"/>
      <c r="V14" s="50"/>
      <c r="W14" s="50"/>
      <c r="X14" s="50"/>
      <c r="Y14" s="50"/>
      <c r="Z14" s="50"/>
      <c r="AA14" s="50"/>
      <c r="AB14" s="50"/>
      <c r="AC14" s="50"/>
      <c r="AD14" s="50"/>
      <c r="AE14" s="50"/>
      <c r="AF14" s="50"/>
      <c r="AG14" s="50"/>
      <c r="AH14" s="50"/>
    </row>
    <row r="15" spans="1:34" x14ac:dyDescent="0.2">
      <c r="A15" s="70" t="s">
        <v>140</v>
      </c>
      <c r="B15" s="70" t="s">
        <v>179</v>
      </c>
      <c r="C15" s="70" t="s">
        <v>180</v>
      </c>
      <c r="D15" s="70">
        <v>2</v>
      </c>
      <c r="E15" s="70" t="s">
        <v>29</v>
      </c>
      <c r="F15" s="70" t="s">
        <v>29</v>
      </c>
      <c r="G15" s="70"/>
      <c r="H15" s="70"/>
      <c r="I15" s="70"/>
      <c r="J15" s="70"/>
      <c r="K15" s="70"/>
      <c r="L15" s="70"/>
      <c r="M15" s="70"/>
      <c r="N15" s="70"/>
      <c r="O15" s="70"/>
      <c r="P15" s="70"/>
      <c r="Q15" s="70" t="s">
        <v>29</v>
      </c>
      <c r="R15" s="70"/>
      <c r="S15" s="70"/>
      <c r="T15" s="30"/>
      <c r="U15" s="50"/>
      <c r="V15" s="50"/>
      <c r="W15" s="50"/>
      <c r="X15" s="50"/>
      <c r="Y15" s="50"/>
      <c r="Z15" s="50"/>
      <c r="AA15" s="50"/>
      <c r="AB15" s="50"/>
      <c r="AC15" s="50"/>
      <c r="AD15" s="50"/>
      <c r="AE15" s="50"/>
      <c r="AF15" s="50"/>
      <c r="AG15" s="50"/>
      <c r="AH15" s="50"/>
    </row>
    <row r="16" spans="1:34" x14ac:dyDescent="0.2">
      <c r="A16" s="71" t="s">
        <v>140</v>
      </c>
      <c r="B16" s="71" t="s">
        <v>181</v>
      </c>
      <c r="C16" s="71" t="s">
        <v>182</v>
      </c>
      <c r="D16" s="71">
        <v>2</v>
      </c>
      <c r="E16" s="71" t="s">
        <v>29</v>
      </c>
      <c r="F16" s="71" t="s">
        <v>29</v>
      </c>
      <c r="G16" s="71"/>
      <c r="H16" s="71"/>
      <c r="I16" s="71"/>
      <c r="J16" s="71"/>
      <c r="K16" s="71"/>
      <c r="L16" s="71"/>
      <c r="M16" s="71"/>
      <c r="N16" s="71"/>
      <c r="O16" s="71"/>
      <c r="P16" s="71"/>
      <c r="Q16" s="71" t="s">
        <v>29</v>
      </c>
      <c r="R16" s="71"/>
      <c r="S16" s="71"/>
      <c r="T16" s="30"/>
      <c r="U16" s="50"/>
      <c r="V16" s="50"/>
      <c r="W16" s="50"/>
      <c r="X16" s="50"/>
      <c r="Y16" s="50"/>
      <c r="Z16" s="50"/>
      <c r="AA16" s="50"/>
      <c r="AB16" s="50"/>
      <c r="AC16" s="50"/>
      <c r="AD16" s="50"/>
      <c r="AE16" s="50"/>
      <c r="AF16" s="50"/>
      <c r="AG16" s="50"/>
      <c r="AH16" s="50"/>
    </row>
    <row r="17" spans="1:34" x14ac:dyDescent="0.2">
      <c r="A17" s="32"/>
      <c r="B17" s="33">
        <f>COUNTA(B3:B16)</f>
        <v>14</v>
      </c>
      <c r="C17" s="59"/>
      <c r="D17" s="130"/>
      <c r="E17" s="33">
        <f t="shared" ref="E17:S17" si="0">COUNTIF(E3:E16,"Yes")</f>
        <v>14</v>
      </c>
      <c r="F17" s="33">
        <f t="shared" si="0"/>
        <v>11</v>
      </c>
      <c r="G17" s="33">
        <f t="shared" si="0"/>
        <v>0</v>
      </c>
      <c r="H17" s="33">
        <f t="shared" si="0"/>
        <v>0</v>
      </c>
      <c r="I17" s="33">
        <f t="shared" si="0"/>
        <v>0</v>
      </c>
      <c r="J17" s="33">
        <f t="shared" si="0"/>
        <v>0</v>
      </c>
      <c r="K17" s="33">
        <f t="shared" si="0"/>
        <v>0</v>
      </c>
      <c r="L17" s="33">
        <f t="shared" si="0"/>
        <v>0</v>
      </c>
      <c r="M17" s="33">
        <f t="shared" si="0"/>
        <v>0</v>
      </c>
      <c r="N17" s="33">
        <f t="shared" si="0"/>
        <v>0</v>
      </c>
      <c r="O17" s="33">
        <f t="shared" si="0"/>
        <v>0</v>
      </c>
      <c r="P17" s="33">
        <f t="shared" si="0"/>
        <v>0</v>
      </c>
      <c r="Q17" s="33">
        <f t="shared" si="0"/>
        <v>11</v>
      </c>
      <c r="R17" s="33">
        <f t="shared" si="0"/>
        <v>0</v>
      </c>
      <c r="S17" s="33">
        <f t="shared" si="0"/>
        <v>0</v>
      </c>
      <c r="T17" s="50"/>
      <c r="U17" s="50"/>
      <c r="V17" s="50"/>
      <c r="W17" s="50"/>
      <c r="X17" s="50"/>
      <c r="Y17" s="50"/>
      <c r="Z17" s="50"/>
      <c r="AA17" s="50"/>
      <c r="AB17" s="50"/>
      <c r="AC17" s="50"/>
      <c r="AD17" s="50"/>
      <c r="AE17" s="50"/>
      <c r="AF17" s="50"/>
      <c r="AG17" s="50"/>
      <c r="AH17" s="50"/>
    </row>
    <row r="18" spans="1:34" x14ac:dyDescent="0.2">
      <c r="A18" s="32"/>
      <c r="B18" s="32"/>
      <c r="C18" s="32"/>
      <c r="D18" s="32"/>
      <c r="E18" s="32"/>
      <c r="F18" s="32"/>
      <c r="G18" s="32"/>
      <c r="H18" s="32"/>
      <c r="I18" s="32"/>
      <c r="J18" s="32"/>
      <c r="K18" s="32"/>
      <c r="L18" s="32"/>
      <c r="M18" s="32"/>
      <c r="N18" s="32"/>
      <c r="O18" s="32"/>
      <c r="P18" s="32"/>
      <c r="Q18" s="32"/>
      <c r="R18" s="32"/>
      <c r="S18" s="32"/>
      <c r="T18" s="50"/>
      <c r="U18" s="50"/>
      <c r="V18" s="50"/>
      <c r="W18" s="50"/>
      <c r="X18" s="50"/>
      <c r="Y18" s="50"/>
      <c r="Z18" s="50"/>
      <c r="AA18" s="50"/>
      <c r="AB18" s="50"/>
      <c r="AC18" s="50"/>
      <c r="AD18" s="50"/>
      <c r="AE18" s="50"/>
      <c r="AF18" s="50"/>
      <c r="AG18" s="50"/>
      <c r="AH18" s="50"/>
    </row>
    <row r="19" spans="1:34" x14ac:dyDescent="0.2">
      <c r="A19" s="70" t="s">
        <v>139</v>
      </c>
      <c r="B19" s="70" t="s">
        <v>185</v>
      </c>
      <c r="C19" s="70" t="s">
        <v>186</v>
      </c>
      <c r="D19" s="70">
        <v>2</v>
      </c>
      <c r="E19" s="70" t="s">
        <v>29</v>
      </c>
      <c r="F19" s="70" t="s">
        <v>29</v>
      </c>
      <c r="G19" s="70"/>
      <c r="H19" s="70"/>
      <c r="I19" s="70"/>
      <c r="J19" s="70"/>
      <c r="K19" s="70"/>
      <c r="L19" s="70"/>
      <c r="M19" s="70"/>
      <c r="N19" s="70"/>
      <c r="O19" s="70"/>
      <c r="P19" s="70"/>
      <c r="Q19" s="70" t="s">
        <v>29</v>
      </c>
      <c r="R19" s="70"/>
      <c r="S19" s="70"/>
    </row>
    <row r="20" spans="1:34" x14ac:dyDescent="0.2">
      <c r="A20" s="70" t="s">
        <v>139</v>
      </c>
      <c r="B20" s="70" t="s">
        <v>189</v>
      </c>
      <c r="C20" s="70" t="s">
        <v>190</v>
      </c>
      <c r="D20" s="70">
        <v>2</v>
      </c>
      <c r="E20" s="70" t="s">
        <v>29</v>
      </c>
      <c r="F20" s="70" t="s">
        <v>29</v>
      </c>
      <c r="G20" s="70"/>
      <c r="H20" s="70"/>
      <c r="I20" s="70"/>
      <c r="J20" s="70"/>
      <c r="K20" s="70"/>
      <c r="L20" s="70"/>
      <c r="M20" s="70"/>
      <c r="N20" s="70"/>
      <c r="O20" s="70"/>
      <c r="P20" s="70"/>
      <c r="Q20" s="70" t="s">
        <v>29</v>
      </c>
      <c r="R20" s="70"/>
      <c r="S20" s="70"/>
    </row>
    <row r="21" spans="1:34" x14ac:dyDescent="0.2">
      <c r="A21" s="70" t="s">
        <v>139</v>
      </c>
      <c r="B21" s="70" t="s">
        <v>191</v>
      </c>
      <c r="C21" s="70" t="s">
        <v>192</v>
      </c>
      <c r="D21" s="70">
        <v>2</v>
      </c>
      <c r="E21" s="70" t="s">
        <v>29</v>
      </c>
      <c r="F21" s="70" t="s">
        <v>29</v>
      </c>
      <c r="G21" s="70"/>
      <c r="H21" s="70"/>
      <c r="I21" s="70"/>
      <c r="J21" s="70"/>
      <c r="K21" s="70"/>
      <c r="L21" s="70"/>
      <c r="M21" s="70"/>
      <c r="N21" s="70"/>
      <c r="O21" s="70"/>
      <c r="P21" s="70"/>
      <c r="Q21" s="70" t="s">
        <v>29</v>
      </c>
      <c r="R21" s="70"/>
      <c r="S21" s="70"/>
    </row>
    <row r="22" spans="1:34" x14ac:dyDescent="0.2">
      <c r="A22" s="70" t="s">
        <v>139</v>
      </c>
      <c r="B22" s="70" t="s">
        <v>193</v>
      </c>
      <c r="C22" s="70" t="s">
        <v>194</v>
      </c>
      <c r="D22" s="70">
        <v>2</v>
      </c>
      <c r="E22" s="70" t="s">
        <v>29</v>
      </c>
      <c r="F22" s="70" t="s">
        <v>29</v>
      </c>
      <c r="G22" s="70"/>
      <c r="H22" s="70"/>
      <c r="I22" s="70"/>
      <c r="J22" s="70"/>
      <c r="K22" s="70"/>
      <c r="L22" s="70"/>
      <c r="M22" s="70"/>
      <c r="N22" s="70"/>
      <c r="O22" s="70"/>
      <c r="P22" s="70"/>
      <c r="Q22" s="70" t="s">
        <v>29</v>
      </c>
      <c r="R22" s="70"/>
      <c r="S22" s="70"/>
    </row>
    <row r="23" spans="1:34" x14ac:dyDescent="0.2">
      <c r="A23" s="70" t="s">
        <v>139</v>
      </c>
      <c r="B23" s="70" t="s">
        <v>195</v>
      </c>
      <c r="C23" s="70" t="s">
        <v>196</v>
      </c>
      <c r="D23" s="70">
        <v>2</v>
      </c>
      <c r="E23" s="70" t="s">
        <v>29</v>
      </c>
      <c r="F23" s="70" t="s">
        <v>29</v>
      </c>
      <c r="G23" s="70"/>
      <c r="H23" s="70"/>
      <c r="I23" s="70"/>
      <c r="J23" s="70"/>
      <c r="K23" s="70"/>
      <c r="L23" s="70"/>
      <c r="M23" s="70"/>
      <c r="N23" s="70"/>
      <c r="O23" s="70"/>
      <c r="P23" s="70"/>
      <c r="Q23" s="70" t="s">
        <v>29</v>
      </c>
      <c r="R23" s="70"/>
      <c r="S23" s="70"/>
    </row>
    <row r="24" spans="1:34" x14ac:dyDescent="0.2">
      <c r="A24" s="70" t="s">
        <v>139</v>
      </c>
      <c r="B24" s="70" t="s">
        <v>201</v>
      </c>
      <c r="C24" s="70" t="s">
        <v>202</v>
      </c>
      <c r="D24" s="70">
        <v>2</v>
      </c>
      <c r="E24" s="70" t="s">
        <v>29</v>
      </c>
      <c r="F24" s="70" t="s">
        <v>29</v>
      </c>
      <c r="G24" s="70"/>
      <c r="H24" s="70"/>
      <c r="I24" s="70"/>
      <c r="J24" s="70"/>
      <c r="K24" s="70"/>
      <c r="L24" s="70"/>
      <c r="M24" s="70"/>
      <c r="N24" s="70"/>
      <c r="O24" s="70"/>
      <c r="P24" s="70"/>
      <c r="Q24" s="70" t="s">
        <v>29</v>
      </c>
      <c r="R24" s="70"/>
      <c r="S24" s="70"/>
    </row>
    <row r="25" spans="1:34" ht="18" x14ac:dyDescent="0.2">
      <c r="A25" s="70" t="s">
        <v>139</v>
      </c>
      <c r="B25" s="70" t="s">
        <v>215</v>
      </c>
      <c r="C25" s="70" t="s">
        <v>216</v>
      </c>
      <c r="D25" s="70">
        <v>2</v>
      </c>
      <c r="E25" s="70" t="s">
        <v>29</v>
      </c>
      <c r="F25" s="70" t="s">
        <v>29</v>
      </c>
      <c r="G25" s="70"/>
      <c r="H25" s="70"/>
      <c r="I25" s="70"/>
      <c r="J25" s="70"/>
      <c r="K25" s="70"/>
      <c r="L25" s="70"/>
      <c r="M25" s="70"/>
      <c r="N25" s="70"/>
      <c r="O25" s="70"/>
      <c r="P25" s="70"/>
      <c r="Q25" s="70" t="s">
        <v>29</v>
      </c>
      <c r="R25" s="70"/>
      <c r="S25" s="70"/>
    </row>
    <row r="26" spans="1:34" x14ac:dyDescent="0.2">
      <c r="A26" s="70" t="s">
        <v>139</v>
      </c>
      <c r="B26" s="70" t="s">
        <v>217</v>
      </c>
      <c r="C26" s="70" t="s">
        <v>218</v>
      </c>
      <c r="D26" s="70">
        <v>2</v>
      </c>
      <c r="E26" s="70" t="s">
        <v>29</v>
      </c>
      <c r="F26" s="70" t="s">
        <v>29</v>
      </c>
      <c r="G26" s="70"/>
      <c r="H26" s="70"/>
      <c r="I26" s="70"/>
      <c r="J26" s="70"/>
      <c r="K26" s="70"/>
      <c r="L26" s="70"/>
      <c r="M26" s="70"/>
      <c r="N26" s="70"/>
      <c r="O26" s="70"/>
      <c r="P26" s="70"/>
      <c r="Q26" s="70" t="s">
        <v>29</v>
      </c>
      <c r="R26" s="70"/>
      <c r="S26" s="70"/>
    </row>
    <row r="27" spans="1:34" x14ac:dyDescent="0.2">
      <c r="A27" s="70" t="s">
        <v>139</v>
      </c>
      <c r="B27" s="70" t="s">
        <v>219</v>
      </c>
      <c r="C27" s="70" t="s">
        <v>220</v>
      </c>
      <c r="D27" s="70">
        <v>2</v>
      </c>
      <c r="E27" s="70" t="s">
        <v>29</v>
      </c>
      <c r="F27" s="70" t="s">
        <v>29</v>
      </c>
      <c r="G27" s="70"/>
      <c r="H27" s="70"/>
      <c r="I27" s="70"/>
      <c r="J27" s="70"/>
      <c r="K27" s="70"/>
      <c r="L27" s="70"/>
      <c r="M27" s="70"/>
      <c r="N27" s="70"/>
      <c r="O27" s="70"/>
      <c r="P27" s="70"/>
      <c r="Q27" s="70" t="s">
        <v>29</v>
      </c>
      <c r="R27" s="70"/>
      <c r="S27" s="70"/>
    </row>
    <row r="28" spans="1:34" x14ac:dyDescent="0.2">
      <c r="A28" s="70" t="s">
        <v>139</v>
      </c>
      <c r="B28" s="70" t="s">
        <v>225</v>
      </c>
      <c r="C28" s="70" t="s">
        <v>226</v>
      </c>
      <c r="D28" s="70">
        <v>2</v>
      </c>
      <c r="E28" s="70" t="s">
        <v>29</v>
      </c>
      <c r="F28" s="70" t="s">
        <v>29</v>
      </c>
      <c r="G28" s="70"/>
      <c r="H28" s="70"/>
      <c r="I28" s="70"/>
      <c r="J28" s="70"/>
      <c r="K28" s="70"/>
      <c r="L28" s="70"/>
      <c r="M28" s="70"/>
      <c r="N28" s="70"/>
      <c r="O28" s="70"/>
      <c r="P28" s="70"/>
      <c r="Q28" s="70" t="s">
        <v>29</v>
      </c>
      <c r="R28" s="70"/>
      <c r="S28" s="70"/>
    </row>
    <row r="29" spans="1:34" x14ac:dyDescent="0.2">
      <c r="A29" s="71" t="s">
        <v>139</v>
      </c>
      <c r="B29" s="71" t="s">
        <v>227</v>
      </c>
      <c r="C29" s="71" t="s">
        <v>228</v>
      </c>
      <c r="D29" s="71">
        <v>2</v>
      </c>
      <c r="E29" s="71" t="s">
        <v>29</v>
      </c>
      <c r="F29" s="71" t="s">
        <v>29</v>
      </c>
      <c r="G29" s="71"/>
      <c r="H29" s="71"/>
      <c r="I29" s="71"/>
      <c r="J29" s="71"/>
      <c r="K29" s="71"/>
      <c r="L29" s="71"/>
      <c r="M29" s="71"/>
      <c r="N29" s="71"/>
      <c r="O29" s="71"/>
      <c r="P29" s="71"/>
      <c r="Q29" s="71" t="s">
        <v>29</v>
      </c>
      <c r="R29" s="71"/>
      <c r="S29" s="71"/>
    </row>
    <row r="30" spans="1:34" x14ac:dyDescent="0.2">
      <c r="A30" s="32"/>
      <c r="B30" s="33">
        <f>COUNTA(B19:B29)</f>
        <v>11</v>
      </c>
      <c r="C30" s="59"/>
      <c r="D30" s="130"/>
      <c r="E30" s="33">
        <f t="shared" ref="E30:S30" si="1">COUNTIF(E19:E29,"Yes")</f>
        <v>11</v>
      </c>
      <c r="F30" s="33">
        <f t="shared" si="1"/>
        <v>11</v>
      </c>
      <c r="G30" s="33">
        <f t="shared" si="1"/>
        <v>0</v>
      </c>
      <c r="H30" s="33">
        <f t="shared" si="1"/>
        <v>0</v>
      </c>
      <c r="I30" s="33">
        <f t="shared" si="1"/>
        <v>0</v>
      </c>
      <c r="J30" s="33">
        <f t="shared" si="1"/>
        <v>0</v>
      </c>
      <c r="K30" s="33">
        <f t="shared" si="1"/>
        <v>0</v>
      </c>
      <c r="L30" s="33">
        <f t="shared" si="1"/>
        <v>0</v>
      </c>
      <c r="M30" s="33">
        <f t="shared" si="1"/>
        <v>0</v>
      </c>
      <c r="N30" s="33">
        <f t="shared" si="1"/>
        <v>0</v>
      </c>
      <c r="O30" s="33">
        <f t="shared" si="1"/>
        <v>0</v>
      </c>
      <c r="P30" s="33">
        <f t="shared" si="1"/>
        <v>0</v>
      </c>
      <c r="Q30" s="33">
        <f>COUNTIF(Q19:Q29,"Yes")</f>
        <v>11</v>
      </c>
      <c r="R30" s="33">
        <f>COUNTIF(R19:R29,"Yes")</f>
        <v>0</v>
      </c>
      <c r="S30" s="33">
        <f t="shared" si="1"/>
        <v>0</v>
      </c>
    </row>
    <row r="31" spans="1:34" x14ac:dyDescent="0.2">
      <c r="A31" s="32"/>
      <c r="B31" s="45"/>
      <c r="C31" s="32"/>
      <c r="D31" s="32"/>
      <c r="E31" s="32"/>
      <c r="F31" s="32"/>
      <c r="G31" s="32"/>
      <c r="H31" s="32"/>
      <c r="I31" s="32"/>
      <c r="J31" s="32"/>
      <c r="K31" s="32"/>
      <c r="L31" s="32"/>
      <c r="M31" s="32"/>
      <c r="N31" s="32"/>
      <c r="O31" s="32"/>
      <c r="P31" s="32"/>
      <c r="Q31" s="32"/>
      <c r="R31" s="32"/>
      <c r="S31" s="32"/>
    </row>
    <row r="32" spans="1:34" x14ac:dyDescent="0.2">
      <c r="A32" s="70" t="s">
        <v>231</v>
      </c>
      <c r="B32" s="70" t="s">
        <v>232</v>
      </c>
      <c r="C32" s="70" t="s">
        <v>233</v>
      </c>
      <c r="D32" s="70">
        <v>2</v>
      </c>
      <c r="E32" s="70" t="s">
        <v>29</v>
      </c>
      <c r="F32" s="70" t="s">
        <v>29</v>
      </c>
      <c r="G32" s="70"/>
      <c r="H32" s="70"/>
      <c r="I32" s="70"/>
      <c r="J32" s="70"/>
      <c r="K32" s="70"/>
      <c r="L32" s="70"/>
      <c r="M32" s="70"/>
      <c r="N32" s="70"/>
      <c r="O32" s="70"/>
      <c r="P32" s="70"/>
      <c r="Q32" s="70" t="s">
        <v>29</v>
      </c>
      <c r="R32" s="70"/>
      <c r="S32" s="70"/>
    </row>
    <row r="33" spans="1:19" x14ac:dyDescent="0.2">
      <c r="A33" s="70" t="s">
        <v>231</v>
      </c>
      <c r="B33" s="70" t="s">
        <v>238</v>
      </c>
      <c r="C33" s="70" t="s">
        <v>239</v>
      </c>
      <c r="D33" s="70">
        <v>2</v>
      </c>
      <c r="E33" s="70" t="s">
        <v>29</v>
      </c>
      <c r="F33" s="70" t="s">
        <v>29</v>
      </c>
      <c r="G33" s="70"/>
      <c r="H33" s="70"/>
      <c r="I33" s="70"/>
      <c r="J33" s="70"/>
      <c r="K33" s="70"/>
      <c r="L33" s="70"/>
      <c r="M33" s="70"/>
      <c r="N33" s="70"/>
      <c r="O33" s="70"/>
      <c r="P33" s="70"/>
      <c r="Q33" s="70" t="s">
        <v>29</v>
      </c>
      <c r="R33" s="70"/>
      <c r="S33" s="70"/>
    </row>
    <row r="34" spans="1:19" x14ac:dyDescent="0.2">
      <c r="A34" s="70" t="s">
        <v>231</v>
      </c>
      <c r="B34" s="70" t="s">
        <v>240</v>
      </c>
      <c r="C34" s="70" t="s">
        <v>241</v>
      </c>
      <c r="D34" s="70">
        <v>2</v>
      </c>
      <c r="E34" s="70" t="s">
        <v>29</v>
      </c>
      <c r="F34" s="70" t="s">
        <v>29</v>
      </c>
      <c r="G34" s="70"/>
      <c r="H34" s="70"/>
      <c r="I34" s="70"/>
      <c r="J34" s="70"/>
      <c r="K34" s="70"/>
      <c r="L34" s="70"/>
      <c r="M34" s="70"/>
      <c r="N34" s="70"/>
      <c r="O34" s="70"/>
      <c r="P34" s="70"/>
      <c r="Q34" s="70" t="s">
        <v>29</v>
      </c>
      <c r="R34" s="70"/>
      <c r="S34" s="70"/>
    </row>
    <row r="35" spans="1:19" x14ac:dyDescent="0.2">
      <c r="A35" s="70" t="s">
        <v>231</v>
      </c>
      <c r="B35" s="70" t="s">
        <v>242</v>
      </c>
      <c r="C35" s="70" t="s">
        <v>243</v>
      </c>
      <c r="D35" s="70">
        <v>1</v>
      </c>
      <c r="E35" s="70" t="s">
        <v>29</v>
      </c>
      <c r="F35" s="70" t="s">
        <v>29</v>
      </c>
      <c r="G35" s="70"/>
      <c r="H35" s="70"/>
      <c r="I35" s="70"/>
      <c r="J35" s="70"/>
      <c r="K35" s="70"/>
      <c r="L35" s="70"/>
      <c r="M35" s="70"/>
      <c r="N35" s="70"/>
      <c r="O35" s="70"/>
      <c r="P35" s="70"/>
      <c r="Q35" s="70" t="s">
        <v>29</v>
      </c>
      <c r="R35" s="70"/>
      <c r="S35" s="70"/>
    </row>
    <row r="36" spans="1:19" x14ac:dyDescent="0.2">
      <c r="A36" s="70" t="s">
        <v>231</v>
      </c>
      <c r="B36" s="70" t="s">
        <v>244</v>
      </c>
      <c r="C36" s="70" t="s">
        <v>245</v>
      </c>
      <c r="D36" s="70">
        <v>2</v>
      </c>
      <c r="E36" s="70" t="s">
        <v>29</v>
      </c>
      <c r="F36" s="70" t="s">
        <v>29</v>
      </c>
      <c r="G36" s="70"/>
      <c r="H36" s="70"/>
      <c r="I36" s="70"/>
      <c r="J36" s="70"/>
      <c r="K36" s="70"/>
      <c r="L36" s="70"/>
      <c r="M36" s="70"/>
      <c r="N36" s="70"/>
      <c r="O36" s="70"/>
      <c r="P36" s="70"/>
      <c r="Q36" s="70" t="s">
        <v>29</v>
      </c>
      <c r="R36" s="70"/>
      <c r="S36" s="70"/>
    </row>
    <row r="37" spans="1:19" x14ac:dyDescent="0.2">
      <c r="A37" s="70" t="s">
        <v>231</v>
      </c>
      <c r="B37" s="70" t="s">
        <v>246</v>
      </c>
      <c r="C37" s="70" t="s">
        <v>247</v>
      </c>
      <c r="D37" s="70">
        <v>2</v>
      </c>
      <c r="E37" s="70" t="s">
        <v>29</v>
      </c>
      <c r="F37" s="70" t="s">
        <v>29</v>
      </c>
      <c r="G37" s="70"/>
      <c r="H37" s="70"/>
      <c r="I37" s="70"/>
      <c r="J37" s="70"/>
      <c r="K37" s="70"/>
      <c r="L37" s="70"/>
      <c r="M37" s="70"/>
      <c r="N37" s="70"/>
      <c r="O37" s="70"/>
      <c r="P37" s="70"/>
      <c r="Q37" s="70" t="s">
        <v>29</v>
      </c>
      <c r="R37" s="70"/>
      <c r="S37" s="70"/>
    </row>
    <row r="38" spans="1:19" x14ac:dyDescent="0.2">
      <c r="A38" s="70" t="s">
        <v>231</v>
      </c>
      <c r="B38" s="70" t="s">
        <v>252</v>
      </c>
      <c r="C38" s="70" t="s">
        <v>253</v>
      </c>
      <c r="D38" s="70">
        <v>1</v>
      </c>
      <c r="E38" s="70" t="s">
        <v>29</v>
      </c>
      <c r="F38" s="70" t="s">
        <v>29</v>
      </c>
      <c r="G38" s="70"/>
      <c r="H38" s="70"/>
      <c r="I38" s="70"/>
      <c r="J38" s="70"/>
      <c r="K38" s="70"/>
      <c r="L38" s="70"/>
      <c r="M38" s="70"/>
      <c r="N38" s="70"/>
      <c r="O38" s="70"/>
      <c r="P38" s="70"/>
      <c r="Q38" s="70" t="s">
        <v>29</v>
      </c>
      <c r="R38" s="70"/>
      <c r="S38" s="70"/>
    </row>
    <row r="39" spans="1:19" ht="18" x14ac:dyDescent="0.2">
      <c r="A39" s="70" t="s">
        <v>231</v>
      </c>
      <c r="B39" s="70" t="s">
        <v>254</v>
      </c>
      <c r="C39" s="70" t="s">
        <v>255</v>
      </c>
      <c r="D39" s="70">
        <v>2</v>
      </c>
      <c r="E39" s="70" t="s">
        <v>29</v>
      </c>
      <c r="F39" s="70" t="s">
        <v>29</v>
      </c>
      <c r="G39" s="70"/>
      <c r="H39" s="70"/>
      <c r="I39" s="70"/>
      <c r="J39" s="70"/>
      <c r="K39" s="70"/>
      <c r="L39" s="70"/>
      <c r="M39" s="70"/>
      <c r="N39" s="70"/>
      <c r="O39" s="70"/>
      <c r="P39" s="70"/>
      <c r="Q39" s="70" t="s">
        <v>29</v>
      </c>
      <c r="R39" s="70"/>
      <c r="S39" s="70"/>
    </row>
    <row r="40" spans="1:19" x14ac:dyDescent="0.2">
      <c r="A40" s="70" t="s">
        <v>231</v>
      </c>
      <c r="B40" s="70" t="s">
        <v>260</v>
      </c>
      <c r="C40" s="70" t="s">
        <v>261</v>
      </c>
      <c r="D40" s="70">
        <v>2</v>
      </c>
      <c r="E40" s="70" t="s">
        <v>29</v>
      </c>
      <c r="F40" s="70" t="s">
        <v>29</v>
      </c>
      <c r="G40" s="70"/>
      <c r="H40" s="70"/>
      <c r="I40" s="70"/>
      <c r="J40" s="70"/>
      <c r="K40" s="70"/>
      <c r="L40" s="70"/>
      <c r="M40" s="70"/>
      <c r="N40" s="70"/>
      <c r="O40" s="70"/>
      <c r="P40" s="70"/>
      <c r="Q40" s="70" t="s">
        <v>29</v>
      </c>
      <c r="R40" s="70"/>
      <c r="S40" s="70"/>
    </row>
    <row r="41" spans="1:19" x14ac:dyDescent="0.2">
      <c r="A41" s="70" t="s">
        <v>231</v>
      </c>
      <c r="B41" s="70" t="s">
        <v>262</v>
      </c>
      <c r="C41" s="70" t="s">
        <v>263</v>
      </c>
      <c r="D41" s="70">
        <v>2</v>
      </c>
      <c r="E41" s="70" t="s">
        <v>29</v>
      </c>
      <c r="F41" s="70" t="s">
        <v>29</v>
      </c>
      <c r="G41" s="70"/>
      <c r="H41" s="70"/>
      <c r="I41" s="70"/>
      <c r="J41" s="70"/>
      <c r="K41" s="70"/>
      <c r="L41" s="70"/>
      <c r="M41" s="70"/>
      <c r="N41" s="70"/>
      <c r="O41" s="70"/>
      <c r="P41" s="70"/>
      <c r="Q41" s="70" t="s">
        <v>29</v>
      </c>
      <c r="R41" s="70"/>
      <c r="S41" s="70"/>
    </row>
    <row r="42" spans="1:19" ht="18" x14ac:dyDescent="0.2">
      <c r="A42" s="70" t="s">
        <v>231</v>
      </c>
      <c r="B42" s="70" t="s">
        <v>274</v>
      </c>
      <c r="C42" s="70" t="s">
        <v>275</v>
      </c>
      <c r="D42" s="70">
        <v>1</v>
      </c>
      <c r="E42" s="70" t="s">
        <v>29</v>
      </c>
      <c r="F42" s="70" t="s">
        <v>29</v>
      </c>
      <c r="G42" s="70"/>
      <c r="H42" s="70"/>
      <c r="I42" s="70"/>
      <c r="J42" s="70"/>
      <c r="K42" s="70"/>
      <c r="L42" s="70"/>
      <c r="M42" s="70"/>
      <c r="N42" s="70"/>
      <c r="O42" s="70"/>
      <c r="P42" s="70"/>
      <c r="Q42" s="70" t="s">
        <v>29</v>
      </c>
      <c r="R42" s="70"/>
      <c r="S42" s="70"/>
    </row>
    <row r="43" spans="1:19" x14ac:dyDescent="0.2">
      <c r="A43" s="70" t="s">
        <v>231</v>
      </c>
      <c r="B43" s="70" t="s">
        <v>276</v>
      </c>
      <c r="C43" s="70" t="s">
        <v>277</v>
      </c>
      <c r="D43" s="70">
        <v>1</v>
      </c>
      <c r="E43" s="70" t="s">
        <v>29</v>
      </c>
      <c r="F43" s="70" t="s">
        <v>29</v>
      </c>
      <c r="G43" s="70"/>
      <c r="H43" s="70"/>
      <c r="I43" s="70"/>
      <c r="J43" s="70"/>
      <c r="K43" s="70"/>
      <c r="L43" s="70"/>
      <c r="M43" s="70"/>
      <c r="N43" s="70"/>
      <c r="O43" s="70"/>
      <c r="P43" s="70"/>
      <c r="Q43" s="70" t="s">
        <v>29</v>
      </c>
      <c r="R43" s="70"/>
      <c r="S43" s="70"/>
    </row>
    <row r="44" spans="1:19" ht="18" x14ac:dyDescent="0.2">
      <c r="A44" s="70" t="s">
        <v>231</v>
      </c>
      <c r="B44" s="70" t="s">
        <v>278</v>
      </c>
      <c r="C44" s="70" t="s">
        <v>279</v>
      </c>
      <c r="D44" s="70">
        <v>1</v>
      </c>
      <c r="E44" s="70" t="s">
        <v>29</v>
      </c>
      <c r="F44" s="70" t="s">
        <v>29</v>
      </c>
      <c r="G44" s="70"/>
      <c r="H44" s="70"/>
      <c r="I44" s="70"/>
      <c r="J44" s="70"/>
      <c r="K44" s="70"/>
      <c r="L44" s="70"/>
      <c r="M44" s="70"/>
      <c r="N44" s="70"/>
      <c r="O44" s="70"/>
      <c r="P44" s="70"/>
      <c r="Q44" s="70" t="s">
        <v>29</v>
      </c>
      <c r="R44" s="70"/>
      <c r="S44" s="70"/>
    </row>
    <row r="45" spans="1:19" ht="18" x14ac:dyDescent="0.2">
      <c r="A45" s="70" t="s">
        <v>231</v>
      </c>
      <c r="B45" s="70" t="s">
        <v>280</v>
      </c>
      <c r="C45" s="70" t="s">
        <v>281</v>
      </c>
      <c r="D45" s="70">
        <v>1</v>
      </c>
      <c r="E45" s="70" t="s">
        <v>29</v>
      </c>
      <c r="F45" s="70" t="s">
        <v>29</v>
      </c>
      <c r="G45" s="70"/>
      <c r="H45" s="70"/>
      <c r="I45" s="70"/>
      <c r="J45" s="70"/>
      <c r="K45" s="70"/>
      <c r="L45" s="70"/>
      <c r="M45" s="70"/>
      <c r="N45" s="70"/>
      <c r="O45" s="70"/>
      <c r="P45" s="70"/>
      <c r="Q45" s="70" t="s">
        <v>29</v>
      </c>
      <c r="R45" s="70"/>
      <c r="S45" s="70"/>
    </row>
    <row r="46" spans="1:19" ht="18" x14ac:dyDescent="0.2">
      <c r="A46" s="70" t="s">
        <v>231</v>
      </c>
      <c r="B46" s="70" t="s">
        <v>282</v>
      </c>
      <c r="C46" s="70" t="s">
        <v>283</v>
      </c>
      <c r="D46" s="70">
        <v>1</v>
      </c>
      <c r="E46" s="70" t="s">
        <v>29</v>
      </c>
      <c r="F46" s="70" t="s">
        <v>29</v>
      </c>
      <c r="G46" s="70"/>
      <c r="H46" s="70"/>
      <c r="I46" s="70"/>
      <c r="J46" s="70"/>
      <c r="K46" s="70"/>
      <c r="L46" s="70"/>
      <c r="M46" s="70"/>
      <c r="N46" s="70"/>
      <c r="O46" s="70"/>
      <c r="P46" s="70"/>
      <c r="Q46" s="70" t="s">
        <v>29</v>
      </c>
      <c r="R46" s="70"/>
      <c r="S46" s="70"/>
    </row>
    <row r="47" spans="1:19" ht="18" x14ac:dyDescent="0.2">
      <c r="A47" s="70" t="s">
        <v>231</v>
      </c>
      <c r="B47" s="70" t="s">
        <v>284</v>
      </c>
      <c r="C47" s="70" t="s">
        <v>285</v>
      </c>
      <c r="D47" s="70">
        <v>1</v>
      </c>
      <c r="E47" s="70" t="s">
        <v>29</v>
      </c>
      <c r="F47" s="70" t="s">
        <v>29</v>
      </c>
      <c r="G47" s="70"/>
      <c r="H47" s="70"/>
      <c r="I47" s="70"/>
      <c r="J47" s="70"/>
      <c r="K47" s="70"/>
      <c r="L47" s="70"/>
      <c r="M47" s="70"/>
      <c r="N47" s="70"/>
      <c r="O47" s="70"/>
      <c r="P47" s="70"/>
      <c r="Q47" s="70" t="s">
        <v>29</v>
      </c>
      <c r="R47" s="70"/>
      <c r="S47" s="70"/>
    </row>
    <row r="48" spans="1:19" x14ac:dyDescent="0.2">
      <c r="A48" s="71" t="s">
        <v>231</v>
      </c>
      <c r="B48" s="71" t="s">
        <v>290</v>
      </c>
      <c r="C48" s="71" t="s">
        <v>291</v>
      </c>
      <c r="D48" s="71">
        <v>2</v>
      </c>
      <c r="E48" s="71" t="s">
        <v>29</v>
      </c>
      <c r="F48" s="71" t="s">
        <v>29</v>
      </c>
      <c r="G48" s="71"/>
      <c r="H48" s="71"/>
      <c r="I48" s="71"/>
      <c r="J48" s="71"/>
      <c r="K48" s="71"/>
      <c r="L48" s="71"/>
      <c r="M48" s="71"/>
      <c r="N48" s="71"/>
      <c r="O48" s="71"/>
      <c r="P48" s="71"/>
      <c r="Q48" s="71" t="s">
        <v>29</v>
      </c>
      <c r="R48" s="71"/>
      <c r="S48" s="71"/>
    </row>
    <row r="49" spans="1:19" x14ac:dyDescent="0.2">
      <c r="A49" s="32"/>
      <c r="B49" s="33">
        <f>COUNTA(B32:B48)</f>
        <v>17</v>
      </c>
      <c r="C49" s="59"/>
      <c r="D49" s="130"/>
      <c r="E49" s="33">
        <f t="shared" ref="E49:S49" si="2">COUNTIF(E32:E48,"Yes")</f>
        <v>17</v>
      </c>
      <c r="F49" s="33">
        <f t="shared" si="2"/>
        <v>17</v>
      </c>
      <c r="G49" s="33">
        <f t="shared" si="2"/>
        <v>0</v>
      </c>
      <c r="H49" s="33">
        <f t="shared" si="2"/>
        <v>0</v>
      </c>
      <c r="I49" s="33">
        <f t="shared" si="2"/>
        <v>0</v>
      </c>
      <c r="J49" s="33">
        <f t="shared" si="2"/>
        <v>0</v>
      </c>
      <c r="K49" s="33">
        <f t="shared" si="2"/>
        <v>0</v>
      </c>
      <c r="L49" s="33">
        <f t="shared" si="2"/>
        <v>0</v>
      </c>
      <c r="M49" s="33">
        <f t="shared" si="2"/>
        <v>0</v>
      </c>
      <c r="N49" s="33">
        <f t="shared" si="2"/>
        <v>0</v>
      </c>
      <c r="O49" s="33">
        <f t="shared" si="2"/>
        <v>0</v>
      </c>
      <c r="P49" s="33">
        <f t="shared" si="2"/>
        <v>0</v>
      </c>
      <c r="Q49" s="33">
        <f t="shared" si="2"/>
        <v>17</v>
      </c>
      <c r="R49" s="33">
        <f t="shared" si="2"/>
        <v>0</v>
      </c>
      <c r="S49" s="33">
        <f t="shared" si="2"/>
        <v>0</v>
      </c>
    </row>
    <row r="50" spans="1:19" x14ac:dyDescent="0.2">
      <c r="A50" s="46"/>
      <c r="B50" s="46"/>
      <c r="C50" s="87"/>
      <c r="D50" s="87"/>
      <c r="E50" s="46"/>
      <c r="F50" s="46"/>
      <c r="G50" s="46"/>
      <c r="H50" s="46"/>
      <c r="I50" s="46"/>
      <c r="J50" s="46"/>
      <c r="K50" s="46"/>
      <c r="L50" s="46"/>
      <c r="M50" s="46"/>
      <c r="N50" s="46"/>
      <c r="O50" s="46"/>
      <c r="P50" s="46"/>
      <c r="Q50" s="46"/>
      <c r="R50" s="46"/>
      <c r="S50" s="46"/>
    </row>
    <row r="51" spans="1:19" x14ac:dyDescent="0.2">
      <c r="A51" s="50"/>
      <c r="B51" s="67"/>
      <c r="C51" s="67"/>
      <c r="D51" s="67"/>
      <c r="E51" s="67"/>
      <c r="F51" s="67"/>
      <c r="G51" s="67"/>
      <c r="H51" s="67"/>
      <c r="I51" s="67"/>
      <c r="J51" s="67"/>
      <c r="K51" s="67"/>
      <c r="L51" s="67"/>
      <c r="M51" s="67"/>
      <c r="N51" s="67"/>
      <c r="O51" s="67"/>
      <c r="P51" s="67"/>
      <c r="Q51" s="67"/>
      <c r="R51" s="67"/>
      <c r="S51" s="67"/>
    </row>
    <row r="52" spans="1:19" x14ac:dyDescent="0.2">
      <c r="A52" s="50"/>
      <c r="C52" s="101" t="s">
        <v>62</v>
      </c>
      <c r="D52" s="101"/>
      <c r="E52" s="102"/>
      <c r="F52" s="102"/>
      <c r="G52" s="102"/>
      <c r="H52" s="102"/>
      <c r="I52" s="102"/>
      <c r="J52" s="50"/>
      <c r="K52" s="50"/>
      <c r="L52" s="50"/>
      <c r="M52" s="50"/>
      <c r="N52" s="50"/>
      <c r="O52" s="50"/>
      <c r="P52" s="50"/>
      <c r="Q52" s="50"/>
      <c r="R52" s="50"/>
      <c r="S52" s="50"/>
    </row>
    <row r="53" spans="1:19" x14ac:dyDescent="0.2">
      <c r="A53" s="50"/>
      <c r="B53" s="91"/>
      <c r="C53" s="103"/>
      <c r="D53" s="103"/>
      <c r="E53" s="104"/>
      <c r="F53" s="105"/>
      <c r="G53" s="106" t="s">
        <v>95</v>
      </c>
      <c r="H53" s="97">
        <f>SUM(B17+B30+B49)</f>
        <v>42</v>
      </c>
      <c r="I53" s="102"/>
      <c r="J53" s="50"/>
      <c r="K53" s="50"/>
      <c r="L53" s="50"/>
      <c r="M53" s="50"/>
      <c r="N53" s="50"/>
      <c r="O53" s="50"/>
      <c r="P53" s="50"/>
      <c r="Q53" s="50"/>
      <c r="R53" s="50"/>
      <c r="S53" s="50"/>
    </row>
    <row r="54" spans="1:19" x14ac:dyDescent="0.2">
      <c r="B54" s="90"/>
      <c r="C54" s="103"/>
      <c r="D54" s="103"/>
      <c r="E54" s="104"/>
      <c r="F54" s="104"/>
      <c r="G54" s="107" t="s">
        <v>97</v>
      </c>
      <c r="H54" s="97">
        <f>SUM(E17+E30+E49)</f>
        <v>42</v>
      </c>
      <c r="I54" s="103"/>
    </row>
    <row r="55" spans="1:19" x14ac:dyDescent="0.2">
      <c r="B55" s="90"/>
      <c r="C55" s="103"/>
      <c r="D55" s="103"/>
      <c r="E55" s="104"/>
      <c r="F55" s="104"/>
      <c r="G55" s="107" t="s">
        <v>98</v>
      </c>
      <c r="H55" s="97">
        <f>SUM(F17+F30+F49)</f>
        <v>39</v>
      </c>
      <c r="I55" s="103"/>
    </row>
    <row r="56" spans="1:19" x14ac:dyDescent="0.2">
      <c r="B56" s="90"/>
      <c r="C56" s="103"/>
      <c r="D56" s="103"/>
      <c r="E56" s="103"/>
      <c r="F56" s="103"/>
      <c r="G56" s="103"/>
      <c r="H56" s="103"/>
      <c r="I56" s="103"/>
    </row>
    <row r="57" spans="1:19" x14ac:dyDescent="0.2">
      <c r="B57" s="90"/>
      <c r="C57" s="101" t="s">
        <v>99</v>
      </c>
      <c r="D57" s="101"/>
      <c r="E57" s="103"/>
      <c r="F57" s="103"/>
      <c r="G57" s="103"/>
      <c r="H57" s="108" t="s">
        <v>90</v>
      </c>
      <c r="I57" s="108" t="s">
        <v>100</v>
      </c>
    </row>
    <row r="58" spans="1:19" x14ac:dyDescent="0.2">
      <c r="B58" s="90"/>
      <c r="C58" s="103"/>
      <c r="D58" s="103"/>
      <c r="E58" s="103"/>
      <c r="F58" s="103"/>
      <c r="G58" s="109" t="s">
        <v>105</v>
      </c>
      <c r="H58" s="97">
        <f>SUM(G17+G30+G49)</f>
        <v>0</v>
      </c>
      <c r="I58" s="110">
        <f>H58/(H71)</f>
        <v>0</v>
      </c>
    </row>
    <row r="59" spans="1:19" x14ac:dyDescent="0.2">
      <c r="B59" s="90"/>
      <c r="C59" s="103"/>
      <c r="D59" s="103"/>
      <c r="E59" s="103"/>
      <c r="F59" s="103"/>
      <c r="G59" s="109" t="s">
        <v>106</v>
      </c>
      <c r="H59" s="97">
        <f>SUM(H17+H30+H49)</f>
        <v>0</v>
      </c>
      <c r="I59" s="110">
        <f>H59/H71</f>
        <v>0</v>
      </c>
    </row>
    <row r="60" spans="1:19" x14ac:dyDescent="0.2">
      <c r="B60" s="90"/>
      <c r="C60" s="103"/>
      <c r="D60" s="103"/>
      <c r="E60" s="103"/>
      <c r="F60" s="103"/>
      <c r="G60" s="109" t="s">
        <v>107</v>
      </c>
      <c r="H60" s="97">
        <f>SUM(I17+I30+I49)</f>
        <v>0</v>
      </c>
      <c r="I60" s="110">
        <f>H60/H71</f>
        <v>0</v>
      </c>
    </row>
    <row r="61" spans="1:19" x14ac:dyDescent="0.2">
      <c r="B61" s="90"/>
      <c r="C61" s="103"/>
      <c r="D61" s="103"/>
      <c r="E61" s="103"/>
      <c r="F61" s="103"/>
      <c r="G61" s="109" t="s">
        <v>108</v>
      </c>
      <c r="H61" s="97">
        <f>SUM(J17+J30+J49)</f>
        <v>0</v>
      </c>
      <c r="I61" s="110">
        <f>H61/H71</f>
        <v>0</v>
      </c>
    </row>
    <row r="62" spans="1:19" x14ac:dyDescent="0.2">
      <c r="B62" s="90"/>
      <c r="C62" s="103"/>
      <c r="D62" s="103"/>
      <c r="E62" s="103"/>
      <c r="F62" s="103"/>
      <c r="G62" s="109" t="s">
        <v>109</v>
      </c>
      <c r="H62" s="97">
        <f>SUM(K17+K30+K49)</f>
        <v>0</v>
      </c>
      <c r="I62" s="110">
        <f>H62/H71</f>
        <v>0</v>
      </c>
    </row>
    <row r="63" spans="1:19" x14ac:dyDescent="0.2">
      <c r="B63" s="90"/>
      <c r="C63" s="103"/>
      <c r="D63" s="103"/>
      <c r="E63" s="103"/>
      <c r="F63" s="103"/>
      <c r="G63" s="109" t="s">
        <v>110</v>
      </c>
      <c r="H63" s="97">
        <f>SUM(L17+L30+L49)</f>
        <v>0</v>
      </c>
      <c r="I63" s="110">
        <f>H63/H71</f>
        <v>0</v>
      </c>
    </row>
    <row r="64" spans="1:19" x14ac:dyDescent="0.2">
      <c r="B64" s="90"/>
      <c r="C64" s="103"/>
      <c r="D64" s="103"/>
      <c r="E64" s="103"/>
      <c r="F64" s="103"/>
      <c r="G64" s="109" t="s">
        <v>111</v>
      </c>
      <c r="H64" s="97">
        <f>SUM(M17+M30+M49)</f>
        <v>0</v>
      </c>
      <c r="I64" s="110">
        <f>H64/H71</f>
        <v>0</v>
      </c>
    </row>
    <row r="65" spans="2:9" x14ac:dyDescent="0.2">
      <c r="B65" s="90"/>
      <c r="C65" s="103"/>
      <c r="D65" s="103"/>
      <c r="E65" s="103"/>
      <c r="F65" s="103"/>
      <c r="G65" s="109" t="s">
        <v>112</v>
      </c>
      <c r="H65" s="97">
        <f>SUM(N17+N30+N49)</f>
        <v>0</v>
      </c>
      <c r="I65" s="110">
        <f>H65/H71</f>
        <v>0</v>
      </c>
    </row>
    <row r="66" spans="2:9" x14ac:dyDescent="0.2">
      <c r="B66" s="90"/>
      <c r="C66" s="103"/>
      <c r="D66" s="103"/>
      <c r="E66" s="103"/>
      <c r="F66" s="103"/>
      <c r="G66" s="109" t="s">
        <v>113</v>
      </c>
      <c r="H66" s="97">
        <f>SUM(O17+O30+O49)</f>
        <v>0</v>
      </c>
      <c r="I66" s="110">
        <f>H66/H71</f>
        <v>0</v>
      </c>
    </row>
    <row r="67" spans="2:9" x14ac:dyDescent="0.2">
      <c r="B67" s="90"/>
      <c r="C67" s="103"/>
      <c r="D67" s="103"/>
      <c r="E67" s="103"/>
      <c r="F67" s="103"/>
      <c r="G67" s="109" t="s">
        <v>114</v>
      </c>
      <c r="H67" s="97">
        <f>SUM(P17+P30+P49)</f>
        <v>0</v>
      </c>
      <c r="I67" s="110">
        <f>H67/H71</f>
        <v>0</v>
      </c>
    </row>
    <row r="68" spans="2:9" x14ac:dyDescent="0.2">
      <c r="B68" s="90"/>
      <c r="C68" s="103"/>
      <c r="D68" s="103"/>
      <c r="E68" s="103"/>
      <c r="F68" s="103"/>
      <c r="G68" s="109" t="s">
        <v>115</v>
      </c>
      <c r="H68" s="97">
        <f>SUM(Q17+Q30+Q49)</f>
        <v>39</v>
      </c>
      <c r="I68" s="110">
        <f>H68/H71</f>
        <v>1</v>
      </c>
    </row>
    <row r="69" spans="2:9" x14ac:dyDescent="0.2">
      <c r="B69" s="90"/>
      <c r="C69" s="103"/>
      <c r="D69" s="103"/>
      <c r="E69" s="103"/>
      <c r="F69" s="103"/>
      <c r="G69" s="109" t="s">
        <v>116</v>
      </c>
      <c r="H69" s="97">
        <f>SUM(R17+R30+R49)</f>
        <v>0</v>
      </c>
      <c r="I69" s="110">
        <f>H69/H71</f>
        <v>0</v>
      </c>
    </row>
    <row r="70" spans="2:9" x14ac:dyDescent="0.2">
      <c r="B70" s="90"/>
      <c r="C70" s="103"/>
      <c r="D70" s="103"/>
      <c r="E70" s="103"/>
      <c r="F70" s="103"/>
      <c r="G70" s="109" t="s">
        <v>117</v>
      </c>
      <c r="H70" s="118">
        <f>SUM(S17+S30+S49)</f>
        <v>0</v>
      </c>
      <c r="I70" s="111">
        <f>H70/H71</f>
        <v>0</v>
      </c>
    </row>
    <row r="71" spans="2:9" x14ac:dyDescent="0.2">
      <c r="B71" s="90"/>
      <c r="C71" s="103"/>
      <c r="D71" s="103"/>
      <c r="E71" s="103"/>
      <c r="F71" s="103"/>
      <c r="G71" s="109"/>
      <c r="H71" s="117">
        <f>SUM(H58:H70)</f>
        <v>39</v>
      </c>
      <c r="I71" s="128">
        <f>SUM(I58:I70)</f>
        <v>1</v>
      </c>
    </row>
  </sheetData>
  <mergeCells count="2">
    <mergeCell ref="B1:C1"/>
    <mergeCell ref="G1:S1"/>
  </mergeCells>
  <phoneticPr fontId="3" type="noConversion"/>
  <printOptions gridLines="1"/>
  <pageMargins left="0.5" right="0.5" top="1.5" bottom="0.75" header="0.5" footer="0.5"/>
  <pageSetup scale="75" orientation="landscape" r:id="rId1"/>
  <headerFooter alignWithMargins="0">
    <oddHeader>&amp;C&amp;"Arial,Bold"&amp;16 2012 Swimming Season
Possible Pollution Sources for Monitored Minnesota Beaches</oddHeader>
    <oddFooter>&amp;R&amp;P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88"/>
  <sheetViews>
    <sheetView zoomScaleNormal="100" workbookViewId="0">
      <pane ySplit="1" topLeftCell="A2" activePane="bottomLeft" state="frozen"/>
      <selection pane="bottomLeft"/>
    </sheetView>
  </sheetViews>
  <sheetFormatPr defaultRowHeight="9" x14ac:dyDescent="0.15"/>
  <cols>
    <col min="1" max="1" width="12.7109375" style="1" customWidth="1"/>
    <col min="2" max="2" width="8.28515625" style="1" customWidth="1"/>
    <col min="3" max="3" width="39" style="21" customWidth="1"/>
    <col min="4" max="4" width="8" style="21" customWidth="1"/>
    <col min="5" max="5" width="16.7109375" style="1" customWidth="1"/>
    <col min="6" max="7" width="13" style="22" customWidth="1"/>
    <col min="8" max="8" width="9.28515625" style="23" customWidth="1"/>
    <col min="9" max="11" width="12.28515625" style="1" customWidth="1"/>
    <col min="12" max="16384" width="9.140625" style="1"/>
  </cols>
  <sheetData>
    <row r="1" spans="1:11" ht="37.5" customHeight="1" x14ac:dyDescent="0.15">
      <c r="A1" s="25" t="s">
        <v>12</v>
      </c>
      <c r="B1" s="25" t="s">
        <v>13</v>
      </c>
      <c r="C1" s="25" t="s">
        <v>63</v>
      </c>
      <c r="D1" s="3" t="s">
        <v>66</v>
      </c>
      <c r="E1" s="25" t="s">
        <v>82</v>
      </c>
      <c r="F1" s="26" t="s">
        <v>83</v>
      </c>
      <c r="G1" s="26" t="s">
        <v>84</v>
      </c>
      <c r="H1" s="27" t="s">
        <v>85</v>
      </c>
      <c r="I1" s="25" t="s">
        <v>86</v>
      </c>
      <c r="J1" s="25" t="s">
        <v>87</v>
      </c>
      <c r="K1" s="25" t="s">
        <v>88</v>
      </c>
    </row>
    <row r="2" spans="1:11" ht="12.75" customHeight="1" x14ac:dyDescent="0.15">
      <c r="A2" s="144" t="s">
        <v>140</v>
      </c>
      <c r="B2" s="144" t="s">
        <v>320</v>
      </c>
      <c r="C2" s="144" t="s">
        <v>321</v>
      </c>
      <c r="D2" s="144">
        <v>1</v>
      </c>
      <c r="E2" s="144" t="s">
        <v>330</v>
      </c>
      <c r="F2" s="157">
        <v>41075</v>
      </c>
      <c r="G2" s="157">
        <v>41082</v>
      </c>
      <c r="H2" s="144">
        <v>7</v>
      </c>
      <c r="I2" s="144" t="s">
        <v>31</v>
      </c>
      <c r="J2" s="144" t="s">
        <v>137</v>
      </c>
      <c r="K2" s="144" t="s">
        <v>331</v>
      </c>
    </row>
    <row r="3" spans="1:11" ht="12.75" customHeight="1" x14ac:dyDescent="0.15">
      <c r="A3" s="144" t="s">
        <v>140</v>
      </c>
      <c r="B3" s="144" t="s">
        <v>320</v>
      </c>
      <c r="C3" s="144" t="s">
        <v>321</v>
      </c>
      <c r="D3" s="144">
        <v>1</v>
      </c>
      <c r="E3" s="144" t="s">
        <v>330</v>
      </c>
      <c r="F3" s="157">
        <v>41116</v>
      </c>
      <c r="G3" s="157">
        <v>41117</v>
      </c>
      <c r="H3" s="144">
        <v>1</v>
      </c>
      <c r="I3" s="144" t="s">
        <v>31</v>
      </c>
      <c r="J3" s="144" t="s">
        <v>137</v>
      </c>
      <c r="K3" s="144" t="s">
        <v>331</v>
      </c>
    </row>
    <row r="4" spans="1:11" ht="12.75" customHeight="1" x14ac:dyDescent="0.15">
      <c r="A4" s="144" t="s">
        <v>140</v>
      </c>
      <c r="B4" s="144" t="s">
        <v>320</v>
      </c>
      <c r="C4" s="144" t="s">
        <v>321</v>
      </c>
      <c r="D4" s="144">
        <v>1</v>
      </c>
      <c r="E4" s="144" t="s">
        <v>330</v>
      </c>
      <c r="F4" s="157">
        <v>41124</v>
      </c>
      <c r="G4" s="157">
        <v>41131</v>
      </c>
      <c r="H4" s="144">
        <v>7</v>
      </c>
      <c r="I4" s="144" t="s">
        <v>31</v>
      </c>
      <c r="J4" s="144" t="s">
        <v>137</v>
      </c>
      <c r="K4" s="144" t="s">
        <v>331</v>
      </c>
    </row>
    <row r="5" spans="1:11" ht="12.75" customHeight="1" x14ac:dyDescent="0.15">
      <c r="A5" s="144" t="s">
        <v>140</v>
      </c>
      <c r="B5" s="144" t="s">
        <v>320</v>
      </c>
      <c r="C5" s="144" t="s">
        <v>321</v>
      </c>
      <c r="D5" s="144">
        <v>1</v>
      </c>
      <c r="E5" s="144" t="s">
        <v>330</v>
      </c>
      <c r="F5" s="157">
        <v>41130</v>
      </c>
      <c r="G5" s="157">
        <v>41131</v>
      </c>
      <c r="H5" s="144">
        <v>1</v>
      </c>
      <c r="I5" s="144" t="s">
        <v>31</v>
      </c>
      <c r="J5" s="144" t="s">
        <v>137</v>
      </c>
      <c r="K5" s="144" t="s">
        <v>331</v>
      </c>
    </row>
    <row r="6" spans="1:11" ht="12.75" customHeight="1" x14ac:dyDescent="0.15">
      <c r="A6" s="144" t="s">
        <v>140</v>
      </c>
      <c r="B6" s="144" t="s">
        <v>320</v>
      </c>
      <c r="C6" s="144" t="s">
        <v>321</v>
      </c>
      <c r="D6" s="144">
        <v>1</v>
      </c>
      <c r="E6" s="144" t="s">
        <v>330</v>
      </c>
      <c r="F6" s="157">
        <v>41137</v>
      </c>
      <c r="G6" s="157">
        <v>41138</v>
      </c>
      <c r="H6" s="144">
        <v>1</v>
      </c>
      <c r="I6" s="144" t="s">
        <v>31</v>
      </c>
      <c r="J6" s="144" t="s">
        <v>137</v>
      </c>
      <c r="K6" s="144" t="s">
        <v>331</v>
      </c>
    </row>
    <row r="7" spans="1:11" ht="12.75" customHeight="1" x14ac:dyDescent="0.15">
      <c r="A7" s="144" t="s">
        <v>140</v>
      </c>
      <c r="B7" s="144" t="s">
        <v>320</v>
      </c>
      <c r="C7" s="144" t="s">
        <v>321</v>
      </c>
      <c r="D7" s="144">
        <v>1</v>
      </c>
      <c r="E7" s="144" t="s">
        <v>330</v>
      </c>
      <c r="F7" s="157">
        <v>41144</v>
      </c>
      <c r="G7" s="157">
        <v>41145</v>
      </c>
      <c r="H7" s="144">
        <v>1</v>
      </c>
      <c r="I7" s="144" t="s">
        <v>31</v>
      </c>
      <c r="J7" s="144" t="s">
        <v>137</v>
      </c>
      <c r="K7" s="144" t="s">
        <v>331</v>
      </c>
    </row>
    <row r="8" spans="1:11" ht="12.75" customHeight="1" x14ac:dyDescent="0.15">
      <c r="A8" s="144" t="s">
        <v>140</v>
      </c>
      <c r="B8" s="144" t="s">
        <v>320</v>
      </c>
      <c r="C8" s="144" t="s">
        <v>321</v>
      </c>
      <c r="D8" s="144">
        <v>1</v>
      </c>
      <c r="E8" s="144" t="s">
        <v>330</v>
      </c>
      <c r="F8" s="157">
        <v>41151</v>
      </c>
      <c r="G8" s="157">
        <v>41152</v>
      </c>
      <c r="H8" s="144">
        <v>1</v>
      </c>
      <c r="I8" s="144" t="s">
        <v>31</v>
      </c>
      <c r="J8" s="144" t="s">
        <v>137</v>
      </c>
      <c r="K8" s="144" t="s">
        <v>331</v>
      </c>
    </row>
    <row r="9" spans="1:11" ht="12.75" customHeight="1" x14ac:dyDescent="0.15">
      <c r="A9" s="144" t="s">
        <v>140</v>
      </c>
      <c r="B9" s="144" t="s">
        <v>322</v>
      </c>
      <c r="C9" s="144" t="s">
        <v>323</v>
      </c>
      <c r="D9" s="144">
        <v>1</v>
      </c>
      <c r="E9" s="144" t="s">
        <v>330</v>
      </c>
      <c r="F9" s="157">
        <v>41080</v>
      </c>
      <c r="G9" s="157">
        <v>41082</v>
      </c>
      <c r="H9" s="144">
        <v>2</v>
      </c>
      <c r="I9" s="144" t="s">
        <v>31</v>
      </c>
      <c r="J9" s="144" t="s">
        <v>137</v>
      </c>
      <c r="K9" s="144" t="s">
        <v>331</v>
      </c>
    </row>
    <row r="10" spans="1:11" ht="12.75" customHeight="1" x14ac:dyDescent="0.15">
      <c r="A10" s="144" t="s">
        <v>140</v>
      </c>
      <c r="B10" s="144" t="s">
        <v>322</v>
      </c>
      <c r="C10" s="144" t="s">
        <v>323</v>
      </c>
      <c r="D10" s="144">
        <v>1</v>
      </c>
      <c r="E10" s="144" t="s">
        <v>330</v>
      </c>
      <c r="F10" s="157">
        <v>41116</v>
      </c>
      <c r="G10" s="157">
        <v>41117</v>
      </c>
      <c r="H10" s="144">
        <v>1</v>
      </c>
      <c r="I10" s="144" t="s">
        <v>31</v>
      </c>
      <c r="J10" s="144" t="s">
        <v>137</v>
      </c>
      <c r="K10" s="144" t="s">
        <v>331</v>
      </c>
    </row>
    <row r="11" spans="1:11" ht="12.75" customHeight="1" x14ac:dyDescent="0.15">
      <c r="A11" s="144" t="s">
        <v>140</v>
      </c>
      <c r="B11" s="144" t="s">
        <v>322</v>
      </c>
      <c r="C11" s="144" t="s">
        <v>323</v>
      </c>
      <c r="D11" s="144">
        <v>1</v>
      </c>
      <c r="E11" s="144" t="s">
        <v>330</v>
      </c>
      <c r="F11" s="157">
        <v>41124</v>
      </c>
      <c r="G11" s="157">
        <v>41129</v>
      </c>
      <c r="H11" s="144">
        <v>5</v>
      </c>
      <c r="I11" s="144" t="s">
        <v>31</v>
      </c>
      <c r="J11" s="144" t="s">
        <v>137</v>
      </c>
      <c r="K11" s="144" t="s">
        <v>331</v>
      </c>
    </row>
    <row r="12" spans="1:11" ht="12.75" customHeight="1" x14ac:dyDescent="0.15">
      <c r="A12" s="144" t="s">
        <v>140</v>
      </c>
      <c r="B12" s="144" t="s">
        <v>322</v>
      </c>
      <c r="C12" s="144" t="s">
        <v>323</v>
      </c>
      <c r="D12" s="144">
        <v>1</v>
      </c>
      <c r="E12" s="144" t="s">
        <v>330</v>
      </c>
      <c r="F12" s="157">
        <v>41131</v>
      </c>
      <c r="G12" s="157">
        <v>41136</v>
      </c>
      <c r="H12" s="144">
        <v>5</v>
      </c>
      <c r="I12" s="144" t="s">
        <v>31</v>
      </c>
      <c r="J12" s="144" t="s">
        <v>137</v>
      </c>
      <c r="K12" s="144" t="s">
        <v>331</v>
      </c>
    </row>
    <row r="13" spans="1:11" ht="12.75" customHeight="1" x14ac:dyDescent="0.15">
      <c r="A13" s="144" t="s">
        <v>140</v>
      </c>
      <c r="B13" s="144" t="s">
        <v>157</v>
      </c>
      <c r="C13" s="144" t="s">
        <v>158</v>
      </c>
      <c r="D13" s="144">
        <v>2</v>
      </c>
      <c r="E13" s="144" t="s">
        <v>32</v>
      </c>
      <c r="F13" s="157">
        <v>41107</v>
      </c>
      <c r="G13" s="157">
        <v>41108</v>
      </c>
      <c r="H13" s="144">
        <v>1</v>
      </c>
      <c r="I13" s="144" t="s">
        <v>31</v>
      </c>
      <c r="J13" s="144" t="s">
        <v>137</v>
      </c>
      <c r="K13" s="144" t="s">
        <v>23</v>
      </c>
    </row>
    <row r="14" spans="1:11" ht="12.75" customHeight="1" x14ac:dyDescent="0.15">
      <c r="A14" s="144" t="s">
        <v>140</v>
      </c>
      <c r="B14" s="144" t="s">
        <v>159</v>
      </c>
      <c r="C14" s="144" t="s">
        <v>160</v>
      </c>
      <c r="D14" s="144">
        <v>2</v>
      </c>
      <c r="E14" s="144" t="s">
        <v>32</v>
      </c>
      <c r="F14" s="157">
        <v>41107</v>
      </c>
      <c r="G14" s="157">
        <v>41109</v>
      </c>
      <c r="H14" s="144">
        <v>3</v>
      </c>
      <c r="I14" s="144" t="s">
        <v>31</v>
      </c>
      <c r="J14" s="144" t="s">
        <v>137</v>
      </c>
      <c r="K14" s="144" t="s">
        <v>23</v>
      </c>
    </row>
    <row r="15" spans="1:11" ht="12.75" customHeight="1" x14ac:dyDescent="0.15">
      <c r="A15" s="144" t="s">
        <v>140</v>
      </c>
      <c r="B15" s="144" t="s">
        <v>167</v>
      </c>
      <c r="C15" s="144" t="s">
        <v>168</v>
      </c>
      <c r="D15" s="144">
        <v>2</v>
      </c>
      <c r="E15" s="144" t="s">
        <v>32</v>
      </c>
      <c r="F15" s="157">
        <v>41121</v>
      </c>
      <c r="G15" s="157">
        <v>41122</v>
      </c>
      <c r="H15" s="144">
        <v>2</v>
      </c>
      <c r="I15" s="144" t="s">
        <v>31</v>
      </c>
      <c r="J15" s="144" t="s">
        <v>137</v>
      </c>
      <c r="K15" s="144" t="s">
        <v>23</v>
      </c>
    </row>
    <row r="16" spans="1:11" ht="12.75" customHeight="1" x14ac:dyDescent="0.15">
      <c r="A16" s="144" t="s">
        <v>140</v>
      </c>
      <c r="B16" s="144" t="s">
        <v>324</v>
      </c>
      <c r="C16" s="144" t="s">
        <v>325</v>
      </c>
      <c r="D16" s="144">
        <v>1</v>
      </c>
      <c r="E16" s="144" t="s">
        <v>330</v>
      </c>
      <c r="F16" s="157">
        <v>41074</v>
      </c>
      <c r="G16" s="157">
        <v>41081</v>
      </c>
      <c r="H16" s="144">
        <v>7</v>
      </c>
      <c r="I16" s="144" t="s">
        <v>31</v>
      </c>
      <c r="J16" s="144" t="s">
        <v>137</v>
      </c>
      <c r="K16" s="144" t="s">
        <v>331</v>
      </c>
    </row>
    <row r="17" spans="1:11" ht="12.75" customHeight="1" x14ac:dyDescent="0.15">
      <c r="A17" s="152" t="s">
        <v>140</v>
      </c>
      <c r="B17" s="152" t="s">
        <v>324</v>
      </c>
      <c r="C17" s="152" t="s">
        <v>325</v>
      </c>
      <c r="D17" s="152">
        <v>1</v>
      </c>
      <c r="E17" s="152" t="s">
        <v>330</v>
      </c>
      <c r="F17" s="159">
        <v>41130</v>
      </c>
      <c r="G17" s="159">
        <v>41137</v>
      </c>
      <c r="H17" s="152">
        <v>7</v>
      </c>
      <c r="I17" s="152" t="s">
        <v>31</v>
      </c>
      <c r="J17" s="152" t="s">
        <v>137</v>
      </c>
      <c r="K17" s="152" t="s">
        <v>331</v>
      </c>
    </row>
    <row r="18" spans="1:11" ht="12.75" customHeight="1" x14ac:dyDescent="0.15">
      <c r="A18" s="32"/>
      <c r="B18" s="61">
        <f>SUM(IF(FREQUENCY(MATCH(B2:B17,B2:B17,0),MATCH(B2:B17,B2:B17,0))&gt;0,1))</f>
        <v>6</v>
      </c>
      <c r="C18" s="61"/>
      <c r="D18" s="61"/>
      <c r="E18" s="29">
        <f>COUNTA(E2:E17)</f>
        <v>16</v>
      </c>
      <c r="F18" s="29"/>
      <c r="G18" s="29"/>
      <c r="H18" s="29">
        <f>SUM(H2:H17)</f>
        <v>52</v>
      </c>
      <c r="I18" s="32"/>
      <c r="J18" s="54"/>
      <c r="K18" s="54"/>
    </row>
    <row r="19" spans="1:11" ht="12.75" customHeight="1" x14ac:dyDescent="0.15">
      <c r="A19" s="32"/>
      <c r="B19" s="61"/>
      <c r="C19" s="61"/>
      <c r="D19" s="61"/>
      <c r="E19" s="29"/>
      <c r="F19" s="29"/>
      <c r="G19" s="29"/>
      <c r="H19" s="29"/>
      <c r="I19" s="32"/>
      <c r="J19" s="54"/>
      <c r="K19" s="54"/>
    </row>
    <row r="20" spans="1:11" ht="12.75" customHeight="1" x14ac:dyDescent="0.15">
      <c r="A20" s="144" t="s">
        <v>139</v>
      </c>
      <c r="B20" s="144" t="s">
        <v>185</v>
      </c>
      <c r="C20" s="144" t="s">
        <v>186</v>
      </c>
      <c r="D20" s="144">
        <v>2</v>
      </c>
      <c r="E20" s="144" t="s">
        <v>32</v>
      </c>
      <c r="F20" s="157">
        <v>41079</v>
      </c>
      <c r="G20" s="157">
        <v>41086</v>
      </c>
      <c r="H20" s="144">
        <v>8</v>
      </c>
      <c r="I20" s="144" t="s">
        <v>31</v>
      </c>
      <c r="J20" s="144" t="s">
        <v>137</v>
      </c>
      <c r="K20" s="144" t="s">
        <v>23</v>
      </c>
    </row>
    <row r="21" spans="1:11" ht="12.75" customHeight="1" x14ac:dyDescent="0.15">
      <c r="A21" s="144" t="s">
        <v>139</v>
      </c>
      <c r="B21" s="144" t="s">
        <v>185</v>
      </c>
      <c r="C21" s="144" t="s">
        <v>186</v>
      </c>
      <c r="D21" s="144">
        <v>2</v>
      </c>
      <c r="E21" s="144" t="s">
        <v>32</v>
      </c>
      <c r="F21" s="157">
        <v>41121</v>
      </c>
      <c r="G21" s="157">
        <v>41122</v>
      </c>
      <c r="H21" s="144">
        <v>2</v>
      </c>
      <c r="I21" s="144" t="s">
        <v>31</v>
      </c>
      <c r="J21" s="144" t="s">
        <v>137</v>
      </c>
      <c r="K21" s="144" t="s">
        <v>23</v>
      </c>
    </row>
    <row r="22" spans="1:11" ht="12.75" customHeight="1" x14ac:dyDescent="0.15">
      <c r="A22" s="144" t="s">
        <v>139</v>
      </c>
      <c r="B22" s="144" t="s">
        <v>185</v>
      </c>
      <c r="C22" s="144" t="s">
        <v>186</v>
      </c>
      <c r="D22" s="144">
        <v>2</v>
      </c>
      <c r="E22" s="144" t="s">
        <v>32</v>
      </c>
      <c r="F22" s="157">
        <v>41135</v>
      </c>
      <c r="G22" s="157">
        <v>41138</v>
      </c>
      <c r="H22" s="144">
        <v>3</v>
      </c>
      <c r="I22" s="144" t="s">
        <v>31</v>
      </c>
      <c r="J22" s="144" t="s">
        <v>137</v>
      </c>
      <c r="K22" s="144" t="s">
        <v>23</v>
      </c>
    </row>
    <row r="23" spans="1:11" ht="12.75" customHeight="1" x14ac:dyDescent="0.15">
      <c r="A23" s="144" t="s">
        <v>139</v>
      </c>
      <c r="B23" s="144" t="s">
        <v>189</v>
      </c>
      <c r="C23" s="144" t="s">
        <v>190</v>
      </c>
      <c r="D23" s="144">
        <v>2</v>
      </c>
      <c r="E23" s="144" t="s">
        <v>32</v>
      </c>
      <c r="F23" s="157">
        <v>41065</v>
      </c>
      <c r="G23" s="157">
        <v>41066</v>
      </c>
      <c r="H23" s="144">
        <v>2</v>
      </c>
      <c r="I23" s="144" t="s">
        <v>31</v>
      </c>
      <c r="J23" s="144" t="s">
        <v>137</v>
      </c>
      <c r="K23" s="144" t="s">
        <v>23</v>
      </c>
    </row>
    <row r="24" spans="1:11" ht="12.75" customHeight="1" x14ac:dyDescent="0.15">
      <c r="A24" s="144" t="s">
        <v>139</v>
      </c>
      <c r="B24" s="144" t="s">
        <v>189</v>
      </c>
      <c r="C24" s="144" t="s">
        <v>190</v>
      </c>
      <c r="D24" s="144">
        <v>2</v>
      </c>
      <c r="E24" s="144" t="s">
        <v>32</v>
      </c>
      <c r="F24" s="157">
        <v>41079</v>
      </c>
      <c r="G24" s="157">
        <v>41086</v>
      </c>
      <c r="H24" s="144">
        <v>8</v>
      </c>
      <c r="I24" s="144" t="s">
        <v>332</v>
      </c>
      <c r="J24" s="144" t="s">
        <v>333</v>
      </c>
      <c r="K24" s="144" t="s">
        <v>331</v>
      </c>
    </row>
    <row r="25" spans="1:11" ht="12.75" customHeight="1" x14ac:dyDescent="0.15">
      <c r="A25" s="144" t="s">
        <v>139</v>
      </c>
      <c r="B25" s="144" t="s">
        <v>195</v>
      </c>
      <c r="C25" s="144" t="s">
        <v>196</v>
      </c>
      <c r="D25" s="144">
        <v>2</v>
      </c>
      <c r="E25" s="144" t="s">
        <v>32</v>
      </c>
      <c r="F25" s="157">
        <v>41079</v>
      </c>
      <c r="G25" s="157">
        <v>41086</v>
      </c>
      <c r="H25" s="144">
        <v>8</v>
      </c>
      <c r="I25" s="144" t="s">
        <v>332</v>
      </c>
      <c r="J25" s="144" t="s">
        <v>333</v>
      </c>
      <c r="K25" s="144" t="s">
        <v>331</v>
      </c>
    </row>
    <row r="26" spans="1:11" ht="12.75" customHeight="1" x14ac:dyDescent="0.15">
      <c r="A26" s="144" t="s">
        <v>139</v>
      </c>
      <c r="B26" s="144" t="s">
        <v>217</v>
      </c>
      <c r="C26" s="144" t="s">
        <v>218</v>
      </c>
      <c r="D26" s="144">
        <v>2</v>
      </c>
      <c r="E26" s="144" t="s">
        <v>32</v>
      </c>
      <c r="F26" s="157">
        <v>41079</v>
      </c>
      <c r="G26" s="157">
        <v>41086</v>
      </c>
      <c r="H26" s="144">
        <v>8</v>
      </c>
      <c r="I26" s="144" t="s">
        <v>332</v>
      </c>
      <c r="J26" s="144" t="s">
        <v>333</v>
      </c>
      <c r="K26" s="144" t="s">
        <v>331</v>
      </c>
    </row>
    <row r="27" spans="1:11" ht="12.75" customHeight="1" x14ac:dyDescent="0.15">
      <c r="A27" s="144" t="s">
        <v>139</v>
      </c>
      <c r="B27" s="144" t="s">
        <v>219</v>
      </c>
      <c r="C27" s="144" t="s">
        <v>220</v>
      </c>
      <c r="D27" s="144">
        <v>2</v>
      </c>
      <c r="E27" s="144" t="s">
        <v>32</v>
      </c>
      <c r="F27" s="157">
        <v>41079</v>
      </c>
      <c r="G27" s="157">
        <v>41086</v>
      </c>
      <c r="H27" s="144">
        <v>8</v>
      </c>
      <c r="I27" s="144" t="s">
        <v>332</v>
      </c>
      <c r="J27" s="144" t="s">
        <v>333</v>
      </c>
      <c r="K27" s="144" t="s">
        <v>331</v>
      </c>
    </row>
    <row r="28" spans="1:11" ht="12.75" customHeight="1" x14ac:dyDescent="0.15">
      <c r="A28" s="152" t="s">
        <v>139</v>
      </c>
      <c r="B28" s="152" t="s">
        <v>227</v>
      </c>
      <c r="C28" s="152" t="s">
        <v>228</v>
      </c>
      <c r="D28" s="152">
        <v>2</v>
      </c>
      <c r="E28" s="152" t="s">
        <v>32</v>
      </c>
      <c r="F28" s="159">
        <v>41079</v>
      </c>
      <c r="G28" s="159">
        <v>41086</v>
      </c>
      <c r="H28" s="152">
        <v>8</v>
      </c>
      <c r="I28" s="152" t="s">
        <v>332</v>
      </c>
      <c r="J28" s="152" t="s">
        <v>333</v>
      </c>
      <c r="K28" s="152" t="s">
        <v>331</v>
      </c>
    </row>
    <row r="29" spans="1:11" ht="12.75" customHeight="1" x14ac:dyDescent="0.15">
      <c r="A29" s="32"/>
      <c r="B29" s="61">
        <f>SUM(IF(FREQUENCY(MATCH(B20:B28,B20:B28,0),MATCH(B20:B28,B20:B28,0))&gt;0,1))</f>
        <v>6</v>
      </c>
      <c r="C29" s="61"/>
      <c r="D29" s="61"/>
      <c r="E29" s="29">
        <f>COUNTA(E20:E28)</f>
        <v>9</v>
      </c>
      <c r="F29" s="29"/>
      <c r="G29" s="29"/>
      <c r="H29" s="29">
        <f>SUM(H20:H28)</f>
        <v>55</v>
      </c>
      <c r="I29" s="32"/>
      <c r="J29" s="54"/>
      <c r="K29" s="54"/>
    </row>
    <row r="30" spans="1:11" ht="12.75" customHeight="1" x14ac:dyDescent="0.15">
      <c r="A30" s="32"/>
      <c r="B30" s="61"/>
      <c r="C30" s="61"/>
      <c r="D30" s="61"/>
      <c r="E30" s="29"/>
      <c r="F30" s="29"/>
      <c r="G30" s="29"/>
      <c r="H30" s="29"/>
      <c r="I30" s="32"/>
      <c r="J30" s="54"/>
      <c r="K30" s="54"/>
    </row>
    <row r="31" spans="1:11" ht="12.75" customHeight="1" x14ac:dyDescent="0.15">
      <c r="A31" s="144" t="s">
        <v>231</v>
      </c>
      <c r="B31" s="144" t="s">
        <v>232</v>
      </c>
      <c r="C31" s="144" t="s">
        <v>233</v>
      </c>
      <c r="D31" s="144">
        <v>2</v>
      </c>
      <c r="E31" s="144" t="s">
        <v>32</v>
      </c>
      <c r="F31" s="157">
        <v>41093</v>
      </c>
      <c r="G31" s="157">
        <v>41095</v>
      </c>
      <c r="H31" s="144">
        <v>2</v>
      </c>
      <c r="I31" s="144" t="s">
        <v>31</v>
      </c>
      <c r="J31" s="144" t="s">
        <v>137</v>
      </c>
      <c r="K31" s="144" t="s">
        <v>23</v>
      </c>
    </row>
    <row r="32" spans="1:11" ht="12.75" customHeight="1" x14ac:dyDescent="0.15">
      <c r="A32" s="144" t="s">
        <v>231</v>
      </c>
      <c r="B32" s="144" t="s">
        <v>232</v>
      </c>
      <c r="C32" s="144" t="s">
        <v>233</v>
      </c>
      <c r="D32" s="144">
        <v>2</v>
      </c>
      <c r="E32" s="144" t="s">
        <v>32</v>
      </c>
      <c r="F32" s="157">
        <v>41129</v>
      </c>
      <c r="G32" s="157">
        <v>41130</v>
      </c>
      <c r="H32" s="144">
        <v>1</v>
      </c>
      <c r="I32" s="144" t="s">
        <v>31</v>
      </c>
      <c r="J32" s="144" t="s">
        <v>137</v>
      </c>
      <c r="K32" s="144" t="s">
        <v>23</v>
      </c>
    </row>
    <row r="33" spans="1:11" ht="12.75" customHeight="1" x14ac:dyDescent="0.15">
      <c r="A33" s="144" t="s">
        <v>231</v>
      </c>
      <c r="B33" s="144" t="s">
        <v>238</v>
      </c>
      <c r="C33" s="144" t="s">
        <v>239</v>
      </c>
      <c r="D33" s="144">
        <v>2</v>
      </c>
      <c r="E33" s="144" t="s">
        <v>32</v>
      </c>
      <c r="F33" s="157">
        <v>41079</v>
      </c>
      <c r="G33" s="157">
        <v>41086</v>
      </c>
      <c r="H33" s="144">
        <v>8</v>
      </c>
      <c r="I33" s="144" t="s">
        <v>332</v>
      </c>
      <c r="J33" s="144" t="s">
        <v>333</v>
      </c>
      <c r="K33" s="144" t="s">
        <v>331</v>
      </c>
    </row>
    <row r="34" spans="1:11" ht="12.75" customHeight="1" x14ac:dyDescent="0.15">
      <c r="A34" s="144" t="s">
        <v>231</v>
      </c>
      <c r="B34" s="144" t="s">
        <v>240</v>
      </c>
      <c r="C34" s="144" t="s">
        <v>241</v>
      </c>
      <c r="D34" s="144">
        <v>2</v>
      </c>
      <c r="E34" s="144" t="s">
        <v>32</v>
      </c>
      <c r="F34" s="157">
        <v>41079</v>
      </c>
      <c r="G34" s="157">
        <v>41086</v>
      </c>
      <c r="H34" s="144">
        <v>8</v>
      </c>
      <c r="I34" s="144" t="s">
        <v>332</v>
      </c>
      <c r="J34" s="144" t="s">
        <v>333</v>
      </c>
      <c r="K34" s="144" t="s">
        <v>331</v>
      </c>
    </row>
    <row r="35" spans="1:11" ht="12.75" customHeight="1" x14ac:dyDescent="0.15">
      <c r="A35" s="144" t="s">
        <v>231</v>
      </c>
      <c r="B35" s="144" t="s">
        <v>242</v>
      </c>
      <c r="C35" s="144" t="s">
        <v>243</v>
      </c>
      <c r="D35" s="144">
        <v>1</v>
      </c>
      <c r="E35" s="144" t="s">
        <v>32</v>
      </c>
      <c r="F35" s="157">
        <v>41093</v>
      </c>
      <c r="G35" s="157">
        <v>41095</v>
      </c>
      <c r="H35" s="144">
        <v>2</v>
      </c>
      <c r="I35" s="144" t="s">
        <v>31</v>
      </c>
      <c r="J35" s="144" t="s">
        <v>137</v>
      </c>
      <c r="K35" s="144" t="s">
        <v>23</v>
      </c>
    </row>
    <row r="36" spans="1:11" ht="12.75" customHeight="1" x14ac:dyDescent="0.15">
      <c r="A36" s="144" t="s">
        <v>231</v>
      </c>
      <c r="B36" s="144" t="s">
        <v>244</v>
      </c>
      <c r="C36" s="144" t="s">
        <v>245</v>
      </c>
      <c r="D36" s="144">
        <v>2</v>
      </c>
      <c r="E36" s="144" t="s">
        <v>32</v>
      </c>
      <c r="F36" s="157">
        <v>41079</v>
      </c>
      <c r="G36" s="157">
        <v>41086</v>
      </c>
      <c r="H36" s="144">
        <v>8</v>
      </c>
      <c r="I36" s="144" t="s">
        <v>332</v>
      </c>
      <c r="J36" s="144" t="s">
        <v>333</v>
      </c>
      <c r="K36" s="144" t="s">
        <v>331</v>
      </c>
    </row>
    <row r="37" spans="1:11" ht="12.75" customHeight="1" x14ac:dyDescent="0.15">
      <c r="A37" s="144" t="s">
        <v>231</v>
      </c>
      <c r="B37" s="144" t="s">
        <v>244</v>
      </c>
      <c r="C37" s="144" t="s">
        <v>245</v>
      </c>
      <c r="D37" s="144">
        <v>2</v>
      </c>
      <c r="E37" s="144" t="s">
        <v>32</v>
      </c>
      <c r="F37" s="157">
        <v>41100</v>
      </c>
      <c r="G37" s="157">
        <v>41101</v>
      </c>
      <c r="H37" s="144">
        <v>2</v>
      </c>
      <c r="I37" s="144" t="s">
        <v>31</v>
      </c>
      <c r="J37" s="144" t="s">
        <v>137</v>
      </c>
      <c r="K37" s="144" t="s">
        <v>23</v>
      </c>
    </row>
    <row r="38" spans="1:11" ht="12.75" customHeight="1" x14ac:dyDescent="0.15">
      <c r="A38" s="144" t="s">
        <v>231</v>
      </c>
      <c r="B38" s="144" t="s">
        <v>246</v>
      </c>
      <c r="C38" s="144" t="s">
        <v>247</v>
      </c>
      <c r="D38" s="144">
        <v>2</v>
      </c>
      <c r="E38" s="144" t="s">
        <v>32</v>
      </c>
      <c r="F38" s="157">
        <v>41079</v>
      </c>
      <c r="G38" s="157">
        <v>41086</v>
      </c>
      <c r="H38" s="144">
        <v>8</v>
      </c>
      <c r="I38" s="144" t="s">
        <v>332</v>
      </c>
      <c r="J38" s="144" t="s">
        <v>333</v>
      </c>
      <c r="K38" s="144" t="s">
        <v>331</v>
      </c>
    </row>
    <row r="39" spans="1:11" ht="12.75" customHeight="1" x14ac:dyDescent="0.15">
      <c r="A39" s="144" t="s">
        <v>231</v>
      </c>
      <c r="B39" s="144" t="s">
        <v>252</v>
      </c>
      <c r="C39" s="144" t="s">
        <v>253</v>
      </c>
      <c r="D39" s="144">
        <v>1</v>
      </c>
      <c r="E39" s="144" t="s">
        <v>32</v>
      </c>
      <c r="F39" s="157">
        <v>41082</v>
      </c>
      <c r="G39" s="157">
        <v>41086</v>
      </c>
      <c r="H39" s="144">
        <v>4</v>
      </c>
      <c r="I39" s="144" t="s">
        <v>31</v>
      </c>
      <c r="J39" s="144" t="s">
        <v>137</v>
      </c>
      <c r="K39" s="144" t="s">
        <v>23</v>
      </c>
    </row>
    <row r="40" spans="1:11" ht="12.75" customHeight="1" x14ac:dyDescent="0.15">
      <c r="A40" s="144" t="s">
        <v>231</v>
      </c>
      <c r="B40" s="144" t="s">
        <v>252</v>
      </c>
      <c r="C40" s="144" t="s">
        <v>253</v>
      </c>
      <c r="D40" s="144">
        <v>1</v>
      </c>
      <c r="E40" s="144" t="s">
        <v>32</v>
      </c>
      <c r="F40" s="157">
        <v>41088</v>
      </c>
      <c r="G40" s="157">
        <v>41089</v>
      </c>
      <c r="H40" s="144">
        <v>2</v>
      </c>
      <c r="I40" s="144" t="s">
        <v>31</v>
      </c>
      <c r="J40" s="144" t="s">
        <v>137</v>
      </c>
      <c r="K40" s="144" t="s">
        <v>23</v>
      </c>
    </row>
    <row r="41" spans="1:11" ht="12.75" customHeight="1" x14ac:dyDescent="0.15">
      <c r="A41" s="144" t="s">
        <v>231</v>
      </c>
      <c r="B41" s="144" t="s">
        <v>252</v>
      </c>
      <c r="C41" s="144" t="s">
        <v>253</v>
      </c>
      <c r="D41" s="144">
        <v>1</v>
      </c>
      <c r="E41" s="144" t="s">
        <v>32</v>
      </c>
      <c r="F41" s="157">
        <v>41116</v>
      </c>
      <c r="G41" s="157">
        <v>41117</v>
      </c>
      <c r="H41" s="144">
        <v>2</v>
      </c>
      <c r="I41" s="144" t="s">
        <v>31</v>
      </c>
      <c r="J41" s="144" t="s">
        <v>137</v>
      </c>
      <c r="K41" s="144" t="s">
        <v>23</v>
      </c>
    </row>
    <row r="42" spans="1:11" ht="12.75" customHeight="1" x14ac:dyDescent="0.15">
      <c r="A42" s="144" t="s">
        <v>231</v>
      </c>
      <c r="B42" s="144" t="s">
        <v>254</v>
      </c>
      <c r="C42" s="144" t="s">
        <v>255</v>
      </c>
      <c r="D42" s="144">
        <v>2</v>
      </c>
      <c r="E42" s="144" t="s">
        <v>32</v>
      </c>
      <c r="F42" s="157">
        <v>41107</v>
      </c>
      <c r="G42" s="157">
        <v>41108</v>
      </c>
      <c r="H42" s="144">
        <v>1</v>
      </c>
      <c r="I42" s="144" t="s">
        <v>31</v>
      </c>
      <c r="J42" s="144" t="s">
        <v>137</v>
      </c>
      <c r="K42" s="144" t="s">
        <v>23</v>
      </c>
    </row>
    <row r="43" spans="1:11" ht="12.75" customHeight="1" x14ac:dyDescent="0.15">
      <c r="A43" s="144" t="s">
        <v>231</v>
      </c>
      <c r="B43" s="144" t="s">
        <v>260</v>
      </c>
      <c r="C43" s="144" t="s">
        <v>261</v>
      </c>
      <c r="D43" s="144">
        <v>2</v>
      </c>
      <c r="E43" s="144" t="s">
        <v>32</v>
      </c>
      <c r="F43" s="157">
        <v>41072</v>
      </c>
      <c r="G43" s="157">
        <v>41073</v>
      </c>
      <c r="H43" s="144">
        <v>1</v>
      </c>
      <c r="I43" s="144" t="s">
        <v>31</v>
      </c>
      <c r="J43" s="144" t="s">
        <v>137</v>
      </c>
      <c r="K43" s="144" t="s">
        <v>23</v>
      </c>
    </row>
    <row r="44" spans="1:11" ht="12.75" customHeight="1" x14ac:dyDescent="0.15">
      <c r="A44" s="144" t="s">
        <v>231</v>
      </c>
      <c r="B44" s="144" t="s">
        <v>260</v>
      </c>
      <c r="C44" s="144" t="s">
        <v>261</v>
      </c>
      <c r="D44" s="144">
        <v>2</v>
      </c>
      <c r="E44" s="144" t="s">
        <v>32</v>
      </c>
      <c r="F44" s="157">
        <v>41128</v>
      </c>
      <c r="G44" s="157">
        <v>41129</v>
      </c>
      <c r="H44" s="144">
        <v>1</v>
      </c>
      <c r="I44" s="144" t="s">
        <v>31</v>
      </c>
      <c r="J44" s="144" t="s">
        <v>137</v>
      </c>
      <c r="K44" s="144" t="s">
        <v>23</v>
      </c>
    </row>
    <row r="45" spans="1:11" ht="12.75" customHeight="1" x14ac:dyDescent="0.15">
      <c r="A45" s="144" t="s">
        <v>231</v>
      </c>
      <c r="B45" s="144" t="s">
        <v>260</v>
      </c>
      <c r="C45" s="144" t="s">
        <v>261</v>
      </c>
      <c r="D45" s="144">
        <v>2</v>
      </c>
      <c r="E45" s="144" t="s">
        <v>32</v>
      </c>
      <c r="F45" s="157">
        <v>41135</v>
      </c>
      <c r="G45" s="157">
        <v>41136</v>
      </c>
      <c r="H45" s="144">
        <v>2</v>
      </c>
      <c r="I45" s="144" t="s">
        <v>31</v>
      </c>
      <c r="J45" s="144" t="s">
        <v>137</v>
      </c>
      <c r="K45" s="144" t="s">
        <v>23</v>
      </c>
    </row>
    <row r="46" spans="1:11" ht="12.75" customHeight="1" x14ac:dyDescent="0.15">
      <c r="A46" s="144" t="s">
        <v>231</v>
      </c>
      <c r="B46" s="144" t="s">
        <v>262</v>
      </c>
      <c r="C46" s="144" t="s">
        <v>263</v>
      </c>
      <c r="D46" s="144">
        <v>2</v>
      </c>
      <c r="E46" s="144" t="s">
        <v>32</v>
      </c>
      <c r="F46" s="157">
        <v>41079</v>
      </c>
      <c r="G46" s="157">
        <v>41086</v>
      </c>
      <c r="H46" s="144">
        <v>8</v>
      </c>
      <c r="I46" s="144" t="s">
        <v>332</v>
      </c>
      <c r="J46" s="144" t="s">
        <v>333</v>
      </c>
      <c r="K46" s="144" t="s">
        <v>331</v>
      </c>
    </row>
    <row r="47" spans="1:11" ht="12.75" customHeight="1" x14ac:dyDescent="0.15">
      <c r="A47" s="144" t="s">
        <v>231</v>
      </c>
      <c r="B47" s="144" t="s">
        <v>274</v>
      </c>
      <c r="C47" s="144" t="s">
        <v>275</v>
      </c>
      <c r="D47" s="144">
        <v>1</v>
      </c>
      <c r="E47" s="144" t="s">
        <v>32</v>
      </c>
      <c r="F47" s="157">
        <v>41065</v>
      </c>
      <c r="G47" s="157">
        <v>41066</v>
      </c>
      <c r="H47" s="144">
        <v>2</v>
      </c>
      <c r="I47" s="144" t="s">
        <v>31</v>
      </c>
      <c r="J47" s="144" t="s">
        <v>137</v>
      </c>
      <c r="K47" s="144" t="s">
        <v>23</v>
      </c>
    </row>
    <row r="48" spans="1:11" ht="12.75" customHeight="1" x14ac:dyDescent="0.15">
      <c r="A48" s="144" t="s">
        <v>231</v>
      </c>
      <c r="B48" s="144" t="s">
        <v>274</v>
      </c>
      <c r="C48" s="144" t="s">
        <v>275</v>
      </c>
      <c r="D48" s="144">
        <v>1</v>
      </c>
      <c r="E48" s="144" t="s">
        <v>32</v>
      </c>
      <c r="F48" s="157">
        <v>41072</v>
      </c>
      <c r="G48" s="157">
        <v>41114</v>
      </c>
      <c r="H48" s="144">
        <v>42</v>
      </c>
      <c r="I48" s="144" t="s">
        <v>31</v>
      </c>
      <c r="J48" s="144" t="s">
        <v>300</v>
      </c>
      <c r="K48" s="144" t="s">
        <v>23</v>
      </c>
    </row>
    <row r="49" spans="1:11" ht="12.75" customHeight="1" x14ac:dyDescent="0.15">
      <c r="A49" s="144" t="s">
        <v>231</v>
      </c>
      <c r="B49" s="144" t="s">
        <v>274</v>
      </c>
      <c r="C49" s="144" t="s">
        <v>275</v>
      </c>
      <c r="D49" s="144">
        <v>1</v>
      </c>
      <c r="E49" s="144" t="s">
        <v>32</v>
      </c>
      <c r="F49" s="157">
        <v>41116</v>
      </c>
      <c r="G49" s="157">
        <v>41137</v>
      </c>
      <c r="H49" s="144">
        <v>22</v>
      </c>
      <c r="I49" s="144" t="s">
        <v>31</v>
      </c>
      <c r="J49" s="144" t="s">
        <v>300</v>
      </c>
      <c r="K49" s="144" t="s">
        <v>23</v>
      </c>
    </row>
    <row r="50" spans="1:11" ht="12.75" customHeight="1" x14ac:dyDescent="0.15">
      <c r="A50" s="144" t="s">
        <v>231</v>
      </c>
      <c r="B50" s="144" t="s">
        <v>274</v>
      </c>
      <c r="C50" s="144" t="s">
        <v>275</v>
      </c>
      <c r="D50" s="144">
        <v>1</v>
      </c>
      <c r="E50" s="144" t="s">
        <v>32</v>
      </c>
      <c r="F50" s="157">
        <v>41142</v>
      </c>
      <c r="G50" s="157">
        <v>41173</v>
      </c>
      <c r="H50" s="144">
        <v>31</v>
      </c>
      <c r="I50" s="144" t="s">
        <v>31</v>
      </c>
      <c r="J50" s="144" t="s">
        <v>300</v>
      </c>
      <c r="K50" s="144" t="s">
        <v>23</v>
      </c>
    </row>
    <row r="51" spans="1:11" ht="12.75" customHeight="1" x14ac:dyDescent="0.15">
      <c r="A51" s="144" t="s">
        <v>231</v>
      </c>
      <c r="B51" s="144" t="s">
        <v>274</v>
      </c>
      <c r="C51" s="144" t="s">
        <v>275</v>
      </c>
      <c r="D51" s="144">
        <v>1</v>
      </c>
      <c r="E51" s="144" t="s">
        <v>32</v>
      </c>
      <c r="F51" s="157">
        <v>41177</v>
      </c>
      <c r="G51" s="157">
        <v>41179</v>
      </c>
      <c r="H51" s="144">
        <v>3</v>
      </c>
      <c r="I51" s="144" t="s">
        <v>31</v>
      </c>
      <c r="J51" s="144" t="s">
        <v>137</v>
      </c>
      <c r="K51" s="144" t="s">
        <v>23</v>
      </c>
    </row>
    <row r="52" spans="1:11" ht="12.75" customHeight="1" x14ac:dyDescent="0.15">
      <c r="A52" s="144" t="s">
        <v>231</v>
      </c>
      <c r="B52" s="144" t="s">
        <v>276</v>
      </c>
      <c r="C52" s="144" t="s">
        <v>277</v>
      </c>
      <c r="D52" s="144">
        <v>1</v>
      </c>
      <c r="E52" s="144" t="s">
        <v>32</v>
      </c>
      <c r="F52" s="157">
        <v>41107</v>
      </c>
      <c r="G52" s="157">
        <v>41108</v>
      </c>
      <c r="H52" s="144">
        <v>1</v>
      </c>
      <c r="I52" s="144" t="s">
        <v>31</v>
      </c>
      <c r="J52" s="144" t="s">
        <v>137</v>
      </c>
      <c r="K52" s="144" t="s">
        <v>23</v>
      </c>
    </row>
    <row r="53" spans="1:11" ht="12.75" customHeight="1" x14ac:dyDescent="0.15">
      <c r="A53" s="144" t="s">
        <v>231</v>
      </c>
      <c r="B53" s="144" t="s">
        <v>276</v>
      </c>
      <c r="C53" s="144" t="s">
        <v>277</v>
      </c>
      <c r="D53" s="144">
        <v>1</v>
      </c>
      <c r="E53" s="144" t="s">
        <v>32</v>
      </c>
      <c r="F53" s="157">
        <v>41137</v>
      </c>
      <c r="G53" s="157">
        <v>41142</v>
      </c>
      <c r="H53" s="144">
        <v>6</v>
      </c>
      <c r="I53" s="144" t="s">
        <v>31</v>
      </c>
      <c r="J53" s="144" t="s">
        <v>137</v>
      </c>
      <c r="K53" s="144" t="s">
        <v>23</v>
      </c>
    </row>
    <row r="54" spans="1:11" ht="12.75" customHeight="1" x14ac:dyDescent="0.15">
      <c r="A54" s="144" t="s">
        <v>231</v>
      </c>
      <c r="B54" s="144" t="s">
        <v>282</v>
      </c>
      <c r="C54" s="144" t="s">
        <v>283</v>
      </c>
      <c r="D54" s="144">
        <v>1</v>
      </c>
      <c r="E54" s="144" t="s">
        <v>32</v>
      </c>
      <c r="F54" s="157">
        <v>41072</v>
      </c>
      <c r="G54" s="157">
        <v>41100</v>
      </c>
      <c r="H54" s="144">
        <v>28</v>
      </c>
      <c r="I54" s="144" t="s">
        <v>31</v>
      </c>
      <c r="J54" s="144" t="s">
        <v>300</v>
      </c>
      <c r="K54" s="144" t="s">
        <v>23</v>
      </c>
    </row>
    <row r="55" spans="1:11" ht="12.75" customHeight="1" x14ac:dyDescent="0.15">
      <c r="A55" s="144" t="s">
        <v>231</v>
      </c>
      <c r="B55" s="144" t="s">
        <v>282</v>
      </c>
      <c r="C55" s="144" t="s">
        <v>283</v>
      </c>
      <c r="D55" s="144">
        <v>1</v>
      </c>
      <c r="E55" s="144" t="s">
        <v>32</v>
      </c>
      <c r="F55" s="157">
        <v>41102</v>
      </c>
      <c r="G55" s="157">
        <v>41114</v>
      </c>
      <c r="H55" s="144">
        <v>13</v>
      </c>
      <c r="I55" s="144" t="s">
        <v>31</v>
      </c>
      <c r="J55" s="144" t="s">
        <v>300</v>
      </c>
      <c r="K55" s="144" t="s">
        <v>23</v>
      </c>
    </row>
    <row r="56" spans="1:11" ht="12.75" customHeight="1" x14ac:dyDescent="0.15">
      <c r="A56" s="144" t="s">
        <v>231</v>
      </c>
      <c r="B56" s="144" t="s">
        <v>282</v>
      </c>
      <c r="C56" s="144" t="s">
        <v>283</v>
      </c>
      <c r="D56" s="144">
        <v>1</v>
      </c>
      <c r="E56" s="144" t="s">
        <v>32</v>
      </c>
      <c r="F56" s="157">
        <v>41116</v>
      </c>
      <c r="G56" s="157">
        <v>41117</v>
      </c>
      <c r="H56" s="144">
        <v>2</v>
      </c>
      <c r="I56" s="144" t="s">
        <v>31</v>
      </c>
      <c r="J56" s="144" t="s">
        <v>137</v>
      </c>
      <c r="K56" s="144" t="s">
        <v>23</v>
      </c>
    </row>
    <row r="57" spans="1:11" ht="12.75" customHeight="1" x14ac:dyDescent="0.15">
      <c r="A57" s="144" t="s">
        <v>231</v>
      </c>
      <c r="B57" s="144" t="s">
        <v>282</v>
      </c>
      <c r="C57" s="144" t="s">
        <v>283</v>
      </c>
      <c r="D57" s="144">
        <v>1</v>
      </c>
      <c r="E57" s="144" t="s">
        <v>32</v>
      </c>
      <c r="F57" s="157">
        <v>41123</v>
      </c>
      <c r="G57" s="157">
        <v>41130</v>
      </c>
      <c r="H57" s="144">
        <v>8</v>
      </c>
      <c r="I57" s="144" t="s">
        <v>31</v>
      </c>
      <c r="J57" s="144" t="s">
        <v>137</v>
      </c>
      <c r="K57" s="144" t="s">
        <v>23</v>
      </c>
    </row>
    <row r="58" spans="1:11" ht="12.75" customHeight="1" x14ac:dyDescent="0.15">
      <c r="A58" s="144" t="s">
        <v>231</v>
      </c>
      <c r="B58" s="144" t="s">
        <v>282</v>
      </c>
      <c r="C58" s="144" t="s">
        <v>283</v>
      </c>
      <c r="D58" s="144">
        <v>1</v>
      </c>
      <c r="E58" s="144" t="s">
        <v>32</v>
      </c>
      <c r="F58" s="157">
        <v>41142</v>
      </c>
      <c r="G58" s="157">
        <v>41157</v>
      </c>
      <c r="H58" s="144">
        <v>16</v>
      </c>
      <c r="I58" s="144" t="s">
        <v>31</v>
      </c>
      <c r="J58" s="144" t="s">
        <v>300</v>
      </c>
      <c r="K58" s="144" t="s">
        <v>23</v>
      </c>
    </row>
    <row r="59" spans="1:11" ht="12.75" customHeight="1" x14ac:dyDescent="0.15">
      <c r="A59" s="144" t="s">
        <v>231</v>
      </c>
      <c r="B59" s="144" t="s">
        <v>282</v>
      </c>
      <c r="C59" s="144" t="s">
        <v>283</v>
      </c>
      <c r="D59" s="144">
        <v>1</v>
      </c>
      <c r="E59" s="144" t="s">
        <v>32</v>
      </c>
      <c r="F59" s="157">
        <v>41177</v>
      </c>
      <c r="G59" s="157">
        <v>41178</v>
      </c>
      <c r="H59" s="144">
        <v>2</v>
      </c>
      <c r="I59" s="144" t="s">
        <v>31</v>
      </c>
      <c r="J59" s="144" t="s">
        <v>137</v>
      </c>
      <c r="K59" s="144" t="s">
        <v>23</v>
      </c>
    </row>
    <row r="60" spans="1:11" ht="12.75" customHeight="1" x14ac:dyDescent="0.15">
      <c r="A60" s="144" t="s">
        <v>231</v>
      </c>
      <c r="B60" s="144" t="s">
        <v>284</v>
      </c>
      <c r="C60" s="144" t="s">
        <v>285</v>
      </c>
      <c r="D60" s="144">
        <v>1</v>
      </c>
      <c r="E60" s="144" t="s">
        <v>32</v>
      </c>
      <c r="F60" s="157">
        <v>41082</v>
      </c>
      <c r="G60" s="157">
        <v>41086</v>
      </c>
      <c r="H60" s="144">
        <v>4</v>
      </c>
      <c r="I60" s="144" t="s">
        <v>31</v>
      </c>
      <c r="J60" s="144" t="s">
        <v>137</v>
      </c>
      <c r="K60" s="144" t="s">
        <v>23</v>
      </c>
    </row>
    <row r="61" spans="1:11" ht="12.75" customHeight="1" x14ac:dyDescent="0.15">
      <c r="A61" s="144" t="s">
        <v>231</v>
      </c>
      <c r="B61" s="144" t="s">
        <v>284</v>
      </c>
      <c r="C61" s="144" t="s">
        <v>285</v>
      </c>
      <c r="D61" s="144">
        <v>1</v>
      </c>
      <c r="E61" s="144" t="s">
        <v>32</v>
      </c>
      <c r="F61" s="157">
        <v>41088</v>
      </c>
      <c r="G61" s="157">
        <v>41128</v>
      </c>
      <c r="H61" s="144">
        <v>41</v>
      </c>
      <c r="I61" s="144" t="s">
        <v>31</v>
      </c>
      <c r="J61" s="144" t="s">
        <v>300</v>
      </c>
      <c r="K61" s="144" t="s">
        <v>23</v>
      </c>
    </row>
    <row r="62" spans="1:11" ht="12.75" customHeight="1" x14ac:dyDescent="0.15">
      <c r="A62" s="152" t="s">
        <v>231</v>
      </c>
      <c r="B62" s="152" t="s">
        <v>284</v>
      </c>
      <c r="C62" s="152" t="s">
        <v>285</v>
      </c>
      <c r="D62" s="152">
        <v>1</v>
      </c>
      <c r="E62" s="152" t="s">
        <v>32</v>
      </c>
      <c r="F62" s="159">
        <v>41151</v>
      </c>
      <c r="G62" s="159">
        <v>41157</v>
      </c>
      <c r="H62" s="152">
        <v>6</v>
      </c>
      <c r="I62" s="152" t="s">
        <v>31</v>
      </c>
      <c r="J62" s="152" t="s">
        <v>137</v>
      </c>
      <c r="K62" s="152" t="s">
        <v>23</v>
      </c>
    </row>
    <row r="63" spans="1:11" ht="12.75" customHeight="1" x14ac:dyDescent="0.15">
      <c r="A63" s="32"/>
      <c r="B63" s="61">
        <f>SUM(IF(FREQUENCY(MATCH(B31:B62,B31:B62,0),MATCH(B31:B62,B31:B62,0))&gt;0,1))</f>
        <v>14</v>
      </c>
      <c r="C63" s="61"/>
      <c r="D63" s="61"/>
      <c r="E63" s="29">
        <f>COUNTA(E31:E62)</f>
        <v>32</v>
      </c>
      <c r="F63" s="29"/>
      <c r="G63" s="29"/>
      <c r="H63" s="29">
        <f>SUM(H31:H62)</f>
        <v>287</v>
      </c>
      <c r="I63" s="32"/>
      <c r="J63" s="54"/>
      <c r="K63" s="54"/>
    </row>
    <row r="64" spans="1:11" ht="12.75" customHeight="1" x14ac:dyDescent="0.15">
      <c r="A64" s="32"/>
      <c r="B64" s="61"/>
      <c r="C64" s="61"/>
      <c r="D64" s="61"/>
      <c r="E64" s="29"/>
      <c r="F64" s="29"/>
      <c r="G64" s="29"/>
      <c r="H64" s="29"/>
      <c r="I64" s="32"/>
      <c r="J64" s="54"/>
      <c r="K64" s="54"/>
    </row>
    <row r="65" spans="1:11" ht="12.75" customHeight="1" x14ac:dyDescent="0.15">
      <c r="A65" s="32"/>
      <c r="B65" s="61"/>
      <c r="C65" s="33"/>
      <c r="D65" s="33"/>
      <c r="E65" s="29"/>
      <c r="F65" s="29"/>
      <c r="G65" s="29"/>
      <c r="H65" s="29"/>
      <c r="I65" s="32"/>
      <c r="J65" s="32"/>
      <c r="K65" s="32"/>
    </row>
    <row r="66" spans="1:11" ht="12.75" customHeight="1" x14ac:dyDescent="0.2">
      <c r="A66" s="32"/>
      <c r="D66" s="115" t="s">
        <v>334</v>
      </c>
      <c r="E66" s="112"/>
      <c r="F66" s="112"/>
      <c r="G66" s="29"/>
      <c r="H66" s="29"/>
      <c r="I66" s="32"/>
      <c r="J66" s="32"/>
      <c r="K66" s="32"/>
    </row>
    <row r="67" spans="1:11" ht="12.75" customHeight="1" x14ac:dyDescent="0.2">
      <c r="A67" s="32"/>
      <c r="C67" s="113"/>
      <c r="D67" s="114" t="s">
        <v>121</v>
      </c>
      <c r="E67" s="97">
        <f>B18+B29+B63</f>
        <v>26</v>
      </c>
      <c r="F67" s="112"/>
      <c r="G67" s="29"/>
      <c r="H67" s="29"/>
      <c r="I67" s="32"/>
      <c r="J67" s="32"/>
      <c r="K67" s="32"/>
    </row>
    <row r="68" spans="1:11" ht="12.75" customHeight="1" x14ac:dyDescent="0.2">
      <c r="A68" s="32"/>
      <c r="C68" s="113"/>
      <c r="D68" s="114" t="s">
        <v>122</v>
      </c>
      <c r="E68" s="97">
        <f>E18+E29+E63</f>
        <v>57</v>
      </c>
      <c r="F68" s="112"/>
      <c r="G68" s="29"/>
      <c r="H68" s="29"/>
      <c r="I68" s="32"/>
      <c r="J68" s="32"/>
      <c r="K68" s="32"/>
    </row>
    <row r="69" spans="1:11" ht="12.75" customHeight="1" x14ac:dyDescent="0.2">
      <c r="A69" s="32"/>
      <c r="C69" s="113"/>
      <c r="D69" s="114" t="s">
        <v>123</v>
      </c>
      <c r="E69" s="96">
        <f>H18+H29+H63</f>
        <v>394</v>
      </c>
      <c r="F69" s="112"/>
      <c r="G69" s="29"/>
      <c r="H69" s="29"/>
      <c r="I69" s="32"/>
      <c r="J69" s="32"/>
      <c r="K69" s="32"/>
    </row>
    <row r="70" spans="1:11" ht="12.75" customHeight="1" x14ac:dyDescent="0.2">
      <c r="A70" s="32"/>
      <c r="C70" s="113"/>
      <c r="D70" s="137"/>
      <c r="E70" s="112"/>
      <c r="F70" s="112"/>
      <c r="G70" s="29"/>
      <c r="H70" s="29"/>
      <c r="I70" s="32"/>
      <c r="J70" s="32"/>
      <c r="K70" s="32"/>
    </row>
    <row r="71" spans="1:11" ht="12.75" customHeight="1" x14ac:dyDescent="0.2">
      <c r="A71" s="32"/>
      <c r="C71" s="139"/>
      <c r="D71" s="115" t="s">
        <v>103</v>
      </c>
      <c r="E71" s="112"/>
      <c r="F71" s="112"/>
      <c r="G71" s="29"/>
      <c r="H71" s="29"/>
      <c r="I71" s="32"/>
      <c r="J71" s="32"/>
      <c r="K71" s="32"/>
    </row>
    <row r="72" spans="1:11" ht="12.75" customHeight="1" x14ac:dyDescent="0.2">
      <c r="A72" s="32"/>
      <c r="C72" s="113"/>
      <c r="D72" s="97"/>
      <c r="E72" s="108" t="s">
        <v>90</v>
      </c>
      <c r="F72" s="108" t="s">
        <v>91</v>
      </c>
      <c r="G72" s="29"/>
      <c r="H72" s="29"/>
      <c r="I72" s="32"/>
      <c r="J72" s="32"/>
      <c r="K72" s="32"/>
    </row>
    <row r="73" spans="1:11" ht="12.75" customHeight="1" x14ac:dyDescent="0.2">
      <c r="A73" s="82"/>
      <c r="C73" s="139"/>
      <c r="D73" s="116" t="s">
        <v>118</v>
      </c>
      <c r="E73" s="99"/>
      <c r="F73" s="99"/>
      <c r="G73" s="30"/>
      <c r="H73" s="83"/>
      <c r="I73" s="32"/>
      <c r="J73" s="32"/>
      <c r="K73" s="54"/>
    </row>
    <row r="74" spans="1:11" ht="12.75" customHeight="1" x14ac:dyDescent="0.2">
      <c r="A74" s="82"/>
      <c r="C74" s="139"/>
      <c r="D74" s="140" t="s">
        <v>89</v>
      </c>
      <c r="E74" s="97">
        <f>COUNTIF(I2:I62, "*ELEV_BACT*")</f>
        <v>47</v>
      </c>
      <c r="F74" s="121">
        <f>E74/E76</f>
        <v>0.82456140350877194</v>
      </c>
      <c r="G74" s="30"/>
      <c r="H74" s="83"/>
      <c r="I74" s="32"/>
      <c r="J74" s="32"/>
      <c r="K74" s="54"/>
    </row>
    <row r="75" spans="1:11" ht="12.75" customHeight="1" x14ac:dyDescent="0.2">
      <c r="A75" s="82"/>
      <c r="C75" s="139"/>
      <c r="D75" s="140" t="s">
        <v>340</v>
      </c>
      <c r="E75" s="118">
        <f>COUNTIF(I2:I62, "*RAINFALL*")</f>
        <v>10</v>
      </c>
      <c r="F75" s="111">
        <f>E75/E76</f>
        <v>0.17543859649122806</v>
      </c>
      <c r="G75" s="30"/>
      <c r="H75" s="83"/>
      <c r="I75" s="32"/>
      <c r="J75" s="32"/>
      <c r="K75" s="54"/>
    </row>
    <row r="76" spans="1:11" ht="12.75" customHeight="1" x14ac:dyDescent="0.2">
      <c r="C76" s="139"/>
      <c r="D76" s="119"/>
      <c r="E76" s="120">
        <f>SUM(E74:E75)</f>
        <v>57</v>
      </c>
      <c r="F76" s="110">
        <f>SUM(F74:F75)</f>
        <v>1</v>
      </c>
      <c r="G76" s="32"/>
      <c r="I76" s="81"/>
      <c r="J76" s="32"/>
      <c r="K76" s="32"/>
    </row>
    <row r="77" spans="1:11" ht="12.75" customHeight="1" x14ac:dyDescent="0.2">
      <c r="C77" s="139"/>
      <c r="D77" s="116" t="s">
        <v>119</v>
      </c>
      <c r="E77" s="99"/>
      <c r="F77" s="117"/>
      <c r="H77" s="79"/>
      <c r="I77" s="80"/>
      <c r="J77" s="45"/>
      <c r="K77" s="88"/>
    </row>
    <row r="78" spans="1:11" ht="12.75" customHeight="1" x14ac:dyDescent="0.2">
      <c r="C78" s="139"/>
      <c r="D78" s="140" t="s">
        <v>138</v>
      </c>
      <c r="E78" s="97">
        <f>COUNTIF(J2:J62, "*ECOLI*")</f>
        <v>40</v>
      </c>
      <c r="F78" s="121">
        <f>E78/E81</f>
        <v>0.70175438596491224</v>
      </c>
      <c r="H78" s="79"/>
      <c r="I78" s="80"/>
      <c r="J78" s="45"/>
      <c r="K78" s="88"/>
    </row>
    <row r="79" spans="1:11" ht="12.75" customHeight="1" x14ac:dyDescent="0.2">
      <c r="C79" s="139"/>
      <c r="D79" s="140" t="s">
        <v>341</v>
      </c>
      <c r="E79" s="97">
        <f>COUNTIF(J2:J62, "*PREEMPT*")</f>
        <v>10</v>
      </c>
      <c r="F79" s="121">
        <f>E79/E81</f>
        <v>0.17543859649122806</v>
      </c>
      <c r="H79" s="79"/>
      <c r="I79" s="80"/>
      <c r="J79" s="45"/>
      <c r="K79" s="88"/>
    </row>
    <row r="80" spans="1:11" ht="12.75" customHeight="1" x14ac:dyDescent="0.2">
      <c r="C80" s="139"/>
      <c r="D80" s="140" t="s">
        <v>301</v>
      </c>
      <c r="E80" s="118">
        <f>COUNTIF(J2:J62, "*OTHER*")</f>
        <v>7</v>
      </c>
      <c r="F80" s="111">
        <f>E80/E81</f>
        <v>0.12280701754385964</v>
      </c>
      <c r="H80" s="79"/>
      <c r="I80" s="80"/>
      <c r="J80" s="45"/>
      <c r="K80" s="88"/>
    </row>
    <row r="81" spans="2:12" ht="12.75" customHeight="1" x14ac:dyDescent="0.2">
      <c r="C81" s="139"/>
      <c r="D81" s="119"/>
      <c r="E81" s="120">
        <f>SUM(E78:E80)</f>
        <v>57</v>
      </c>
      <c r="F81" s="110">
        <f>SUM(F78:F80)</f>
        <v>1</v>
      </c>
      <c r="I81" s="81"/>
      <c r="J81" s="32"/>
      <c r="K81" s="45"/>
      <c r="L81" s="70"/>
    </row>
    <row r="82" spans="2:12" ht="12.75" customHeight="1" x14ac:dyDescent="0.2">
      <c r="C82" s="139"/>
      <c r="D82" s="116" t="s">
        <v>120</v>
      </c>
      <c r="E82" s="99"/>
      <c r="F82" s="117"/>
      <c r="I82" s="80"/>
      <c r="J82" s="45"/>
      <c r="K82" s="88"/>
      <c r="L82" s="70"/>
    </row>
    <row r="83" spans="2:12" ht="12.75" customHeight="1" x14ac:dyDescent="0.2">
      <c r="C83" s="139"/>
      <c r="D83" s="140" t="s">
        <v>342</v>
      </c>
      <c r="E83" s="97">
        <f>COUNTIF(K2:K62, "*STORM*")</f>
        <v>23</v>
      </c>
      <c r="F83" s="121">
        <f>E83/E85</f>
        <v>0.40350877192982454</v>
      </c>
      <c r="I83" s="70"/>
      <c r="J83" s="45"/>
      <c r="K83" s="88"/>
    </row>
    <row r="84" spans="2:12" ht="12.75" customHeight="1" x14ac:dyDescent="0.2">
      <c r="C84" s="139"/>
      <c r="D84" s="140" t="s">
        <v>104</v>
      </c>
      <c r="E84" s="118">
        <f>COUNTIF(K2:K62, "*UNKNOWN*")</f>
        <v>34</v>
      </c>
      <c r="F84" s="111">
        <f>E84/E85</f>
        <v>0.59649122807017541</v>
      </c>
      <c r="I84" s="70"/>
      <c r="J84" s="45"/>
      <c r="K84" s="88"/>
    </row>
    <row r="85" spans="2:12" ht="12.75" customHeight="1" x14ac:dyDescent="0.2">
      <c r="B85" s="103"/>
      <c r="C85" s="103"/>
      <c r="D85" s="103"/>
      <c r="E85" s="120">
        <f>SUM(E83:E84)</f>
        <v>57</v>
      </c>
      <c r="F85" s="110">
        <f>SUM(F83:F84)</f>
        <v>1</v>
      </c>
      <c r="I85" s="70"/>
      <c r="J85" s="45"/>
      <c r="K85" s="88"/>
    </row>
    <row r="86" spans="2:12" ht="12.75" customHeight="1" x14ac:dyDescent="0.15">
      <c r="I86" s="70"/>
      <c r="J86" s="45"/>
      <c r="K86" s="88"/>
    </row>
    <row r="87" spans="2:12" ht="12.75" customHeight="1" x14ac:dyDescent="0.15">
      <c r="I87" s="70"/>
      <c r="J87" s="45"/>
      <c r="K87" s="88"/>
    </row>
    <row r="88" spans="2:12" ht="12" customHeight="1" x14ac:dyDescent="0.15">
      <c r="I88" s="24"/>
      <c r="J88" s="89"/>
      <c r="K88" s="24"/>
    </row>
  </sheetData>
  <phoneticPr fontId="3" type="noConversion"/>
  <printOptions horizontalCentered="1" gridLines="1"/>
  <pageMargins left="0.5" right="0.5" top="1.5" bottom="0.75" header="0.5" footer="0.5"/>
  <pageSetup scale="80" orientation="landscape" r:id="rId1"/>
  <headerFooter alignWithMargins="0">
    <oddHeader>&amp;C&amp;"Arial,Bold"&amp;16 2012 Swimming Season
Minnesota Beach Actions</oddHeader>
    <oddFooter>&amp;R&amp;P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R47"/>
  <sheetViews>
    <sheetView workbookViewId="0">
      <pane ySplit="2" topLeftCell="A3" activePane="bottomLeft" state="frozen"/>
      <selection pane="bottomLeft"/>
    </sheetView>
  </sheetViews>
  <sheetFormatPr defaultRowHeight="9" customHeight="1" x14ac:dyDescent="0.2"/>
  <cols>
    <col min="1" max="1" width="10.85546875" style="5" customWidth="1"/>
    <col min="2" max="2" width="9.140625" style="5"/>
    <col min="3" max="3" width="39.28515625" style="34" customWidth="1"/>
    <col min="4" max="4" width="7.7109375" style="34" customWidth="1"/>
    <col min="5" max="6" width="9.140625" style="6"/>
    <col min="7" max="7" width="0.5703125" style="6" customWidth="1"/>
    <col min="8" max="12" width="9.140625" style="6"/>
    <col min="13" max="16384" width="9.140625" style="5"/>
  </cols>
  <sheetData>
    <row r="1" spans="1:148" s="2" customFormat="1" ht="12" customHeight="1" x14ac:dyDescent="0.2">
      <c r="A1" s="9"/>
      <c r="B1" s="175" t="s">
        <v>25</v>
      </c>
      <c r="C1" s="176"/>
      <c r="D1" s="176"/>
      <c r="E1" s="176"/>
      <c r="F1" s="176"/>
      <c r="G1" s="31"/>
      <c r="H1" s="173" t="s">
        <v>24</v>
      </c>
      <c r="I1" s="174"/>
      <c r="J1" s="174"/>
      <c r="K1" s="174"/>
      <c r="L1" s="174"/>
    </row>
    <row r="2" spans="1:148" s="8" customFormat="1" ht="48" customHeight="1" x14ac:dyDescent="0.2">
      <c r="A2" s="4" t="s">
        <v>12</v>
      </c>
      <c r="B2" s="3" t="s">
        <v>13</v>
      </c>
      <c r="C2" s="3" t="s">
        <v>11</v>
      </c>
      <c r="D2" s="3" t="s">
        <v>66</v>
      </c>
      <c r="E2" s="3" t="s">
        <v>3</v>
      </c>
      <c r="F2" s="3" t="s">
        <v>18</v>
      </c>
      <c r="G2" s="31"/>
      <c r="H2" s="3" t="s">
        <v>4</v>
      </c>
      <c r="I2" s="3" t="s">
        <v>5</v>
      </c>
      <c r="J2" s="3" t="s">
        <v>6</v>
      </c>
      <c r="K2" s="3" t="s">
        <v>7</v>
      </c>
      <c r="L2" s="3" t="s">
        <v>8</v>
      </c>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row>
    <row r="3" spans="1:148" ht="12.75" customHeight="1" x14ac:dyDescent="0.2">
      <c r="A3" s="144" t="s">
        <v>140</v>
      </c>
      <c r="B3" s="144" t="s">
        <v>320</v>
      </c>
      <c r="C3" s="144" t="s">
        <v>321</v>
      </c>
      <c r="D3" s="144">
        <v>1</v>
      </c>
      <c r="E3" s="144">
        <v>7</v>
      </c>
      <c r="F3" s="144">
        <v>19</v>
      </c>
      <c r="G3" s="144"/>
      <c r="H3" s="144">
        <v>5</v>
      </c>
      <c r="I3" s="144" t="s">
        <v>335</v>
      </c>
      <c r="J3" s="144">
        <v>2</v>
      </c>
      <c r="K3" s="144" t="s">
        <v>335</v>
      </c>
      <c r="L3" s="144" t="s">
        <v>335</v>
      </c>
    </row>
    <row r="4" spans="1:148" ht="12.75" customHeight="1" x14ac:dyDescent="0.2">
      <c r="A4" s="144" t="s">
        <v>140</v>
      </c>
      <c r="B4" s="144" t="s">
        <v>322</v>
      </c>
      <c r="C4" s="144" t="s">
        <v>323</v>
      </c>
      <c r="D4" s="144">
        <v>1</v>
      </c>
      <c r="E4" s="144">
        <v>4</v>
      </c>
      <c r="F4" s="144">
        <v>13</v>
      </c>
      <c r="G4" s="144"/>
      <c r="H4" s="144">
        <v>1</v>
      </c>
      <c r="I4" s="144">
        <v>1</v>
      </c>
      <c r="J4" s="144">
        <v>2</v>
      </c>
      <c r="K4" s="144" t="s">
        <v>335</v>
      </c>
      <c r="L4" s="144" t="s">
        <v>335</v>
      </c>
    </row>
    <row r="5" spans="1:148" ht="12.75" customHeight="1" x14ac:dyDescent="0.2">
      <c r="A5" s="144" t="s">
        <v>140</v>
      </c>
      <c r="B5" s="144" t="s">
        <v>157</v>
      </c>
      <c r="C5" s="144" t="s">
        <v>158</v>
      </c>
      <c r="D5" s="144">
        <v>2</v>
      </c>
      <c r="E5" s="144">
        <v>1</v>
      </c>
      <c r="F5" s="144">
        <v>1</v>
      </c>
      <c r="G5" s="144"/>
      <c r="H5" s="144">
        <v>1</v>
      </c>
      <c r="I5" s="144" t="s">
        <v>335</v>
      </c>
      <c r="J5" s="144" t="s">
        <v>335</v>
      </c>
      <c r="K5" s="144" t="s">
        <v>335</v>
      </c>
      <c r="L5" s="144" t="s">
        <v>335</v>
      </c>
    </row>
    <row r="6" spans="1:148" ht="12.75" customHeight="1" x14ac:dyDescent="0.2">
      <c r="A6" s="144" t="s">
        <v>140</v>
      </c>
      <c r="B6" s="144" t="s">
        <v>159</v>
      </c>
      <c r="C6" s="144" t="s">
        <v>160</v>
      </c>
      <c r="D6" s="144">
        <v>2</v>
      </c>
      <c r="E6" s="144">
        <v>1</v>
      </c>
      <c r="F6" s="144">
        <v>3</v>
      </c>
      <c r="G6" s="144"/>
      <c r="H6" s="144" t="s">
        <v>335</v>
      </c>
      <c r="I6" s="144" t="s">
        <v>335</v>
      </c>
      <c r="J6" s="144">
        <v>1</v>
      </c>
      <c r="K6" s="144" t="s">
        <v>335</v>
      </c>
      <c r="L6" s="144" t="s">
        <v>335</v>
      </c>
    </row>
    <row r="7" spans="1:148" ht="12.75" customHeight="1" x14ac:dyDescent="0.2">
      <c r="A7" s="144" t="s">
        <v>140</v>
      </c>
      <c r="B7" s="144" t="s">
        <v>167</v>
      </c>
      <c r="C7" s="144" t="s">
        <v>168</v>
      </c>
      <c r="D7" s="144">
        <v>2</v>
      </c>
      <c r="E7" s="144">
        <v>1</v>
      </c>
      <c r="F7" s="144">
        <v>2</v>
      </c>
      <c r="G7" s="144"/>
      <c r="H7" s="144" t="s">
        <v>335</v>
      </c>
      <c r="I7" s="144">
        <v>1</v>
      </c>
      <c r="J7" s="144" t="s">
        <v>335</v>
      </c>
      <c r="K7" s="144" t="s">
        <v>335</v>
      </c>
      <c r="L7" s="144" t="s">
        <v>335</v>
      </c>
    </row>
    <row r="8" spans="1:148" ht="12.75" customHeight="1" x14ac:dyDescent="0.2">
      <c r="A8" s="152" t="s">
        <v>140</v>
      </c>
      <c r="B8" s="152" t="s">
        <v>324</v>
      </c>
      <c r="C8" s="152" t="s">
        <v>325</v>
      </c>
      <c r="D8" s="152">
        <v>1</v>
      </c>
      <c r="E8" s="152">
        <v>2</v>
      </c>
      <c r="F8" s="152">
        <v>14</v>
      </c>
      <c r="G8" s="152"/>
      <c r="H8" s="152" t="s">
        <v>335</v>
      </c>
      <c r="I8" s="152" t="s">
        <v>335</v>
      </c>
      <c r="J8" s="152">
        <v>2</v>
      </c>
      <c r="K8" s="152" t="s">
        <v>335</v>
      </c>
      <c r="L8" s="152" t="s">
        <v>335</v>
      </c>
    </row>
    <row r="9" spans="1:148" ht="12.75" customHeight="1" x14ac:dyDescent="0.2">
      <c r="A9" s="32"/>
      <c r="B9" s="33">
        <f>COUNTA(B3:B8)</f>
        <v>6</v>
      </c>
      <c r="C9" s="33"/>
      <c r="D9" s="33"/>
      <c r="E9" s="29">
        <f>SUM(E3:E8)</f>
        <v>16</v>
      </c>
      <c r="F9" s="29">
        <f>SUM(F3:F8)</f>
        <v>52</v>
      </c>
      <c r="G9" s="35"/>
      <c r="H9" s="29">
        <f>SUM(H3:H8)</f>
        <v>7</v>
      </c>
      <c r="I9" s="29">
        <f>SUM(I3:I8)</f>
        <v>2</v>
      </c>
      <c r="J9" s="29">
        <f>SUM(J3:J8)</f>
        <v>7</v>
      </c>
      <c r="K9" s="29">
        <f>SUM(K3:K8)</f>
        <v>0</v>
      </c>
      <c r="L9" s="29">
        <f>SUM(L3:L8)</f>
        <v>0</v>
      </c>
    </row>
    <row r="10" spans="1:148" ht="12.75" customHeight="1" x14ac:dyDescent="0.2">
      <c r="A10" s="32"/>
      <c r="B10" s="32"/>
      <c r="C10" s="32"/>
      <c r="D10" s="32"/>
      <c r="E10" s="35"/>
      <c r="F10" s="35"/>
      <c r="G10" s="35"/>
      <c r="H10" s="35"/>
      <c r="I10" s="35"/>
      <c r="J10" s="35"/>
      <c r="K10" s="35"/>
      <c r="L10" s="35"/>
    </row>
    <row r="11" spans="1:148" ht="12.75" customHeight="1" x14ac:dyDescent="0.2">
      <c r="A11" s="144" t="s">
        <v>139</v>
      </c>
      <c r="B11" s="144" t="s">
        <v>185</v>
      </c>
      <c r="C11" s="144" t="s">
        <v>186</v>
      </c>
      <c r="D11" s="144">
        <v>2</v>
      </c>
      <c r="E11" s="144">
        <v>3</v>
      </c>
      <c r="F11" s="144">
        <v>13</v>
      </c>
      <c r="G11" s="144"/>
      <c r="H11" s="144" t="s">
        <v>335</v>
      </c>
      <c r="I11" s="144">
        <v>1</v>
      </c>
      <c r="J11" s="144">
        <v>1</v>
      </c>
      <c r="K11" s="144">
        <v>1</v>
      </c>
      <c r="L11" s="144" t="s">
        <v>335</v>
      </c>
    </row>
    <row r="12" spans="1:148" ht="12.75" customHeight="1" x14ac:dyDescent="0.2">
      <c r="A12" s="144" t="s">
        <v>139</v>
      </c>
      <c r="B12" s="144" t="s">
        <v>189</v>
      </c>
      <c r="C12" s="144" t="s">
        <v>190</v>
      </c>
      <c r="D12" s="144">
        <v>2</v>
      </c>
      <c r="E12" s="144">
        <v>2</v>
      </c>
      <c r="F12" s="144">
        <v>10</v>
      </c>
      <c r="G12" s="144"/>
      <c r="H12" s="144" t="s">
        <v>335</v>
      </c>
      <c r="I12" s="144">
        <v>1</v>
      </c>
      <c r="J12" s="144" t="s">
        <v>335</v>
      </c>
      <c r="K12" s="144">
        <v>1</v>
      </c>
      <c r="L12" s="144" t="s">
        <v>335</v>
      </c>
    </row>
    <row r="13" spans="1:148" ht="12.75" customHeight="1" x14ac:dyDescent="0.2">
      <c r="A13" s="144" t="s">
        <v>139</v>
      </c>
      <c r="B13" s="144" t="s">
        <v>195</v>
      </c>
      <c r="C13" s="144" t="s">
        <v>196</v>
      </c>
      <c r="D13" s="144">
        <v>2</v>
      </c>
      <c r="E13" s="144">
        <v>1</v>
      </c>
      <c r="F13" s="144">
        <v>8</v>
      </c>
      <c r="G13" s="144"/>
      <c r="H13" s="144" t="s">
        <v>335</v>
      </c>
      <c r="I13" s="144" t="s">
        <v>335</v>
      </c>
      <c r="J13" s="144" t="s">
        <v>335</v>
      </c>
      <c r="K13" s="144">
        <v>1</v>
      </c>
      <c r="L13" s="144" t="s">
        <v>335</v>
      </c>
    </row>
    <row r="14" spans="1:148" ht="12.75" customHeight="1" x14ac:dyDescent="0.2">
      <c r="A14" s="144" t="s">
        <v>139</v>
      </c>
      <c r="B14" s="144" t="s">
        <v>217</v>
      </c>
      <c r="C14" s="144" t="s">
        <v>218</v>
      </c>
      <c r="D14" s="144">
        <v>2</v>
      </c>
      <c r="E14" s="144">
        <v>1</v>
      </c>
      <c r="F14" s="144">
        <v>8</v>
      </c>
      <c r="G14" s="144"/>
      <c r="H14" s="144" t="s">
        <v>335</v>
      </c>
      <c r="I14" s="144" t="s">
        <v>335</v>
      </c>
      <c r="J14" s="144" t="s">
        <v>335</v>
      </c>
      <c r="K14" s="144">
        <v>1</v>
      </c>
      <c r="L14" s="144" t="s">
        <v>335</v>
      </c>
    </row>
    <row r="15" spans="1:148" ht="12.75" customHeight="1" x14ac:dyDescent="0.2">
      <c r="A15" s="144" t="s">
        <v>139</v>
      </c>
      <c r="B15" s="144" t="s">
        <v>219</v>
      </c>
      <c r="C15" s="144" t="s">
        <v>220</v>
      </c>
      <c r="D15" s="144">
        <v>2</v>
      </c>
      <c r="E15" s="144">
        <v>1</v>
      </c>
      <c r="F15" s="144">
        <v>8</v>
      </c>
      <c r="G15" s="144"/>
      <c r="H15" s="144" t="s">
        <v>335</v>
      </c>
      <c r="I15" s="144" t="s">
        <v>335</v>
      </c>
      <c r="J15" s="144" t="s">
        <v>335</v>
      </c>
      <c r="K15" s="144">
        <v>1</v>
      </c>
      <c r="L15" s="144" t="s">
        <v>335</v>
      </c>
    </row>
    <row r="16" spans="1:148" ht="12.75" customHeight="1" x14ac:dyDescent="0.2">
      <c r="A16" s="152" t="s">
        <v>139</v>
      </c>
      <c r="B16" s="152" t="s">
        <v>227</v>
      </c>
      <c r="C16" s="152" t="s">
        <v>228</v>
      </c>
      <c r="D16" s="152">
        <v>2</v>
      </c>
      <c r="E16" s="152">
        <v>1</v>
      </c>
      <c r="F16" s="152">
        <v>8</v>
      </c>
      <c r="G16" s="152"/>
      <c r="H16" s="152" t="s">
        <v>335</v>
      </c>
      <c r="I16" s="152" t="s">
        <v>335</v>
      </c>
      <c r="J16" s="152" t="s">
        <v>335</v>
      </c>
      <c r="K16" s="152">
        <v>1</v>
      </c>
      <c r="L16" s="152" t="s">
        <v>335</v>
      </c>
    </row>
    <row r="17" spans="1:12" ht="12.75" customHeight="1" x14ac:dyDescent="0.2">
      <c r="A17" s="32"/>
      <c r="B17" s="33">
        <f>COUNTA(B11:B16)</f>
        <v>6</v>
      </c>
      <c r="C17" s="33"/>
      <c r="D17" s="33"/>
      <c r="E17" s="29">
        <f>SUM(E11:E16)</f>
        <v>9</v>
      </c>
      <c r="F17" s="29">
        <f>SUM(F11:F16)</f>
        <v>55</v>
      </c>
      <c r="G17" s="35"/>
      <c r="H17" s="29">
        <f>SUM(H11:H16)</f>
        <v>0</v>
      </c>
      <c r="I17" s="29">
        <f>SUM(I11:I16)</f>
        <v>2</v>
      </c>
      <c r="J17" s="29">
        <f>SUM(J11:J16)</f>
        <v>1</v>
      </c>
      <c r="K17" s="29">
        <f>SUM(K11:K16)</f>
        <v>6</v>
      </c>
      <c r="L17" s="29">
        <f>SUM(L11:L16)</f>
        <v>0</v>
      </c>
    </row>
    <row r="18" spans="1:12" ht="12.75" customHeight="1" x14ac:dyDescent="0.2">
      <c r="A18" s="32"/>
      <c r="B18" s="32"/>
      <c r="C18" s="32"/>
      <c r="D18" s="32"/>
      <c r="E18" s="35"/>
      <c r="F18" s="35"/>
      <c r="G18" s="35"/>
      <c r="H18" s="35"/>
      <c r="I18" s="35"/>
      <c r="J18" s="35"/>
      <c r="K18" s="35"/>
      <c r="L18" s="35"/>
    </row>
    <row r="19" spans="1:12" ht="12.75" customHeight="1" x14ac:dyDescent="0.2">
      <c r="A19" s="144" t="s">
        <v>231</v>
      </c>
      <c r="B19" s="144" t="s">
        <v>232</v>
      </c>
      <c r="C19" s="144" t="s">
        <v>233</v>
      </c>
      <c r="D19" s="144">
        <v>2</v>
      </c>
      <c r="E19" s="144">
        <v>2</v>
      </c>
      <c r="F19" s="144">
        <v>3</v>
      </c>
      <c r="G19" s="144"/>
      <c r="H19" s="144">
        <v>1</v>
      </c>
      <c r="I19" s="144">
        <v>1</v>
      </c>
      <c r="J19" s="144" t="s">
        <v>335</v>
      </c>
      <c r="K19" s="144" t="s">
        <v>335</v>
      </c>
      <c r="L19" s="144" t="s">
        <v>335</v>
      </c>
    </row>
    <row r="20" spans="1:12" ht="12.75" customHeight="1" x14ac:dyDescent="0.2">
      <c r="A20" s="144" t="s">
        <v>231</v>
      </c>
      <c r="B20" s="144" t="s">
        <v>238</v>
      </c>
      <c r="C20" s="144" t="s">
        <v>239</v>
      </c>
      <c r="D20" s="144">
        <v>2</v>
      </c>
      <c r="E20" s="144">
        <v>1</v>
      </c>
      <c r="F20" s="144">
        <v>8</v>
      </c>
      <c r="G20" s="144"/>
      <c r="H20" s="144" t="s">
        <v>335</v>
      </c>
      <c r="I20" s="144" t="s">
        <v>335</v>
      </c>
      <c r="J20" s="144" t="s">
        <v>335</v>
      </c>
      <c r="K20" s="144">
        <v>1</v>
      </c>
      <c r="L20" s="144" t="s">
        <v>335</v>
      </c>
    </row>
    <row r="21" spans="1:12" ht="12.75" customHeight="1" x14ac:dyDescent="0.2">
      <c r="A21" s="144" t="s">
        <v>231</v>
      </c>
      <c r="B21" s="144" t="s">
        <v>240</v>
      </c>
      <c r="C21" s="144" t="s">
        <v>241</v>
      </c>
      <c r="D21" s="144">
        <v>2</v>
      </c>
      <c r="E21" s="144">
        <v>1</v>
      </c>
      <c r="F21" s="144">
        <v>8</v>
      </c>
      <c r="G21" s="144"/>
      <c r="H21" s="144" t="s">
        <v>335</v>
      </c>
      <c r="I21" s="144" t="s">
        <v>335</v>
      </c>
      <c r="J21" s="144" t="s">
        <v>335</v>
      </c>
      <c r="K21" s="144">
        <v>1</v>
      </c>
      <c r="L21" s="144" t="s">
        <v>335</v>
      </c>
    </row>
    <row r="22" spans="1:12" ht="12.75" customHeight="1" x14ac:dyDescent="0.2">
      <c r="A22" s="144" t="s">
        <v>231</v>
      </c>
      <c r="B22" s="144" t="s">
        <v>242</v>
      </c>
      <c r="C22" s="144" t="s">
        <v>243</v>
      </c>
      <c r="D22" s="144">
        <v>1</v>
      </c>
      <c r="E22" s="144">
        <v>1</v>
      </c>
      <c r="F22" s="144">
        <v>2</v>
      </c>
      <c r="G22" s="144"/>
      <c r="H22" s="144" t="s">
        <v>335</v>
      </c>
      <c r="I22" s="144">
        <v>1</v>
      </c>
      <c r="J22" s="144" t="s">
        <v>335</v>
      </c>
      <c r="K22" s="144" t="s">
        <v>335</v>
      </c>
      <c r="L22" s="144" t="s">
        <v>335</v>
      </c>
    </row>
    <row r="23" spans="1:12" ht="12.75" customHeight="1" x14ac:dyDescent="0.2">
      <c r="A23" s="144" t="s">
        <v>231</v>
      </c>
      <c r="B23" s="144" t="s">
        <v>244</v>
      </c>
      <c r="C23" s="144" t="s">
        <v>245</v>
      </c>
      <c r="D23" s="144">
        <v>2</v>
      </c>
      <c r="E23" s="144">
        <v>2</v>
      </c>
      <c r="F23" s="144">
        <v>10</v>
      </c>
      <c r="G23" s="144"/>
      <c r="H23" s="144" t="s">
        <v>335</v>
      </c>
      <c r="I23" s="144">
        <v>1</v>
      </c>
      <c r="J23" s="144" t="s">
        <v>335</v>
      </c>
      <c r="K23" s="144">
        <v>1</v>
      </c>
      <c r="L23" s="144" t="s">
        <v>335</v>
      </c>
    </row>
    <row r="24" spans="1:12" ht="12.75" customHeight="1" x14ac:dyDescent="0.2">
      <c r="A24" s="144" t="s">
        <v>231</v>
      </c>
      <c r="B24" s="144" t="s">
        <v>246</v>
      </c>
      <c r="C24" s="144" t="s">
        <v>247</v>
      </c>
      <c r="D24" s="144">
        <v>2</v>
      </c>
      <c r="E24" s="144">
        <v>1</v>
      </c>
      <c r="F24" s="144">
        <v>8</v>
      </c>
      <c r="G24" s="144"/>
      <c r="H24" s="144" t="s">
        <v>335</v>
      </c>
      <c r="I24" s="144" t="s">
        <v>335</v>
      </c>
      <c r="J24" s="144" t="s">
        <v>335</v>
      </c>
      <c r="K24" s="144">
        <v>1</v>
      </c>
      <c r="L24" s="144" t="s">
        <v>335</v>
      </c>
    </row>
    <row r="25" spans="1:12" ht="12.75" customHeight="1" x14ac:dyDescent="0.2">
      <c r="A25" s="144" t="s">
        <v>231</v>
      </c>
      <c r="B25" s="144" t="s">
        <v>252</v>
      </c>
      <c r="C25" s="144" t="s">
        <v>253</v>
      </c>
      <c r="D25" s="144">
        <v>1</v>
      </c>
      <c r="E25" s="144">
        <v>3</v>
      </c>
      <c r="F25" s="144">
        <v>8</v>
      </c>
      <c r="G25" s="144"/>
      <c r="H25" s="144" t="s">
        <v>335</v>
      </c>
      <c r="I25" s="144">
        <v>2</v>
      </c>
      <c r="J25" s="144">
        <v>1</v>
      </c>
      <c r="K25" s="144" t="s">
        <v>335</v>
      </c>
      <c r="L25" s="144" t="s">
        <v>335</v>
      </c>
    </row>
    <row r="26" spans="1:12" ht="12.75" customHeight="1" x14ac:dyDescent="0.2">
      <c r="A26" s="144" t="s">
        <v>231</v>
      </c>
      <c r="B26" s="144" t="s">
        <v>254</v>
      </c>
      <c r="C26" s="144" t="s">
        <v>255</v>
      </c>
      <c r="D26" s="144">
        <v>2</v>
      </c>
      <c r="E26" s="144">
        <v>1</v>
      </c>
      <c r="F26" s="144">
        <v>1</v>
      </c>
      <c r="G26" s="144"/>
      <c r="H26" s="144">
        <v>1</v>
      </c>
      <c r="I26" s="144" t="s">
        <v>335</v>
      </c>
      <c r="J26" s="144" t="s">
        <v>335</v>
      </c>
      <c r="K26" s="144" t="s">
        <v>335</v>
      </c>
      <c r="L26" s="144" t="s">
        <v>335</v>
      </c>
    </row>
    <row r="27" spans="1:12" ht="12.75" customHeight="1" x14ac:dyDescent="0.2">
      <c r="A27" s="144" t="s">
        <v>231</v>
      </c>
      <c r="B27" s="144" t="s">
        <v>260</v>
      </c>
      <c r="C27" s="144" t="s">
        <v>261</v>
      </c>
      <c r="D27" s="144">
        <v>2</v>
      </c>
      <c r="E27" s="144">
        <v>3</v>
      </c>
      <c r="F27" s="144">
        <v>4</v>
      </c>
      <c r="G27" s="144"/>
      <c r="H27" s="144">
        <v>2</v>
      </c>
      <c r="I27" s="144">
        <v>1</v>
      </c>
      <c r="J27" s="144" t="s">
        <v>335</v>
      </c>
      <c r="K27" s="144" t="s">
        <v>335</v>
      </c>
      <c r="L27" s="144" t="s">
        <v>335</v>
      </c>
    </row>
    <row r="28" spans="1:12" ht="12.75" customHeight="1" x14ac:dyDescent="0.2">
      <c r="A28" s="144" t="s">
        <v>231</v>
      </c>
      <c r="B28" s="144" t="s">
        <v>262</v>
      </c>
      <c r="C28" s="144" t="s">
        <v>263</v>
      </c>
      <c r="D28" s="144">
        <v>2</v>
      </c>
      <c r="E28" s="144">
        <v>1</v>
      </c>
      <c r="F28" s="144">
        <v>8</v>
      </c>
      <c r="G28" s="144"/>
      <c r="H28" s="144" t="s">
        <v>335</v>
      </c>
      <c r="I28" s="144" t="s">
        <v>335</v>
      </c>
      <c r="J28" s="144" t="s">
        <v>335</v>
      </c>
      <c r="K28" s="144">
        <v>1</v>
      </c>
      <c r="L28" s="144" t="s">
        <v>335</v>
      </c>
    </row>
    <row r="29" spans="1:12" ht="12.75" customHeight="1" x14ac:dyDescent="0.2">
      <c r="A29" s="144" t="s">
        <v>231</v>
      </c>
      <c r="B29" s="144" t="s">
        <v>274</v>
      </c>
      <c r="C29" s="144" t="s">
        <v>275</v>
      </c>
      <c r="D29" s="144">
        <v>1</v>
      </c>
      <c r="E29" s="144">
        <v>5</v>
      </c>
      <c r="F29" s="144">
        <v>100</v>
      </c>
      <c r="G29" s="144"/>
      <c r="H29" s="144" t="s">
        <v>335</v>
      </c>
      <c r="I29" s="144">
        <v>1</v>
      </c>
      <c r="J29" s="144">
        <v>1</v>
      </c>
      <c r="K29" s="144">
        <v>1</v>
      </c>
      <c r="L29" s="144">
        <v>2</v>
      </c>
    </row>
    <row r="30" spans="1:12" ht="12.75" customHeight="1" x14ac:dyDescent="0.2">
      <c r="A30" s="144" t="s">
        <v>231</v>
      </c>
      <c r="B30" s="144" t="s">
        <v>276</v>
      </c>
      <c r="C30" s="144" t="s">
        <v>277</v>
      </c>
      <c r="D30" s="144">
        <v>1</v>
      </c>
      <c r="E30" s="144">
        <v>2</v>
      </c>
      <c r="F30" s="144">
        <v>7</v>
      </c>
      <c r="G30" s="144"/>
      <c r="H30" s="144">
        <v>1</v>
      </c>
      <c r="I30" s="144" t="s">
        <v>335</v>
      </c>
      <c r="J30" s="144">
        <v>1</v>
      </c>
      <c r="K30" s="144" t="s">
        <v>335</v>
      </c>
      <c r="L30" s="144" t="s">
        <v>335</v>
      </c>
    </row>
    <row r="31" spans="1:12" ht="12.75" customHeight="1" x14ac:dyDescent="0.2">
      <c r="A31" s="144" t="s">
        <v>231</v>
      </c>
      <c r="B31" s="144" t="s">
        <v>282</v>
      </c>
      <c r="C31" s="144" t="s">
        <v>283</v>
      </c>
      <c r="D31" s="144">
        <v>1</v>
      </c>
      <c r="E31" s="144">
        <v>6</v>
      </c>
      <c r="F31" s="144">
        <v>69</v>
      </c>
      <c r="G31" s="144"/>
      <c r="H31" s="144" t="s">
        <v>335</v>
      </c>
      <c r="I31" s="144">
        <v>2</v>
      </c>
      <c r="J31" s="144" t="s">
        <v>335</v>
      </c>
      <c r="K31" s="144">
        <v>4</v>
      </c>
      <c r="L31" s="144" t="s">
        <v>335</v>
      </c>
    </row>
    <row r="32" spans="1:12" ht="12.75" customHeight="1" x14ac:dyDescent="0.2">
      <c r="A32" s="152" t="s">
        <v>231</v>
      </c>
      <c r="B32" s="152" t="s">
        <v>284</v>
      </c>
      <c r="C32" s="152" t="s">
        <v>285</v>
      </c>
      <c r="D32" s="152">
        <v>1</v>
      </c>
      <c r="E32" s="152">
        <v>3</v>
      </c>
      <c r="F32" s="152">
        <v>51</v>
      </c>
      <c r="G32" s="152"/>
      <c r="H32" s="152" t="s">
        <v>335</v>
      </c>
      <c r="I32" s="152" t="s">
        <v>335</v>
      </c>
      <c r="J32" s="152">
        <v>2</v>
      </c>
      <c r="K32" s="152" t="s">
        <v>335</v>
      </c>
      <c r="L32" s="152">
        <v>1</v>
      </c>
    </row>
    <row r="33" spans="1:12" ht="12.75" customHeight="1" x14ac:dyDescent="0.2">
      <c r="A33" s="32"/>
      <c r="B33" s="33">
        <f>COUNTA(B19:B32)</f>
        <v>14</v>
      </c>
      <c r="C33" s="33"/>
      <c r="D33" s="33"/>
      <c r="E33" s="29">
        <f>SUM(E19:E32)</f>
        <v>32</v>
      </c>
      <c r="F33" s="29">
        <f>SUM(F19:F32)</f>
        <v>287</v>
      </c>
      <c r="G33" s="35"/>
      <c r="H33" s="29">
        <f>SUM(H19:H32)</f>
        <v>5</v>
      </c>
      <c r="I33" s="29">
        <f>SUM(I19:I32)</f>
        <v>9</v>
      </c>
      <c r="J33" s="29">
        <f>SUM(J19:J32)</f>
        <v>5</v>
      </c>
      <c r="K33" s="29">
        <f>SUM(K19:K32)</f>
        <v>10</v>
      </c>
      <c r="L33" s="29">
        <f>SUM(L19:L32)</f>
        <v>3</v>
      </c>
    </row>
    <row r="34" spans="1:12" ht="12.75" customHeight="1" x14ac:dyDescent="0.2">
      <c r="A34" s="32"/>
      <c r="B34" s="32"/>
      <c r="C34" s="32"/>
      <c r="D34" s="32"/>
      <c r="E34" s="35"/>
      <c r="F34" s="35"/>
      <c r="G34" s="35"/>
      <c r="H34" s="35"/>
      <c r="I34" s="35"/>
      <c r="J34" s="35"/>
      <c r="K34" s="35"/>
      <c r="L34" s="35"/>
    </row>
    <row r="35" spans="1:12" ht="12.75" customHeight="1" x14ac:dyDescent="0.2">
      <c r="A35" s="32"/>
      <c r="B35" s="33"/>
      <c r="C35" s="33"/>
      <c r="D35" s="33"/>
      <c r="E35" s="29"/>
      <c r="F35" s="29"/>
      <c r="G35" s="35"/>
      <c r="H35" s="29"/>
      <c r="I35" s="29"/>
      <c r="J35" s="29"/>
      <c r="K35" s="29"/>
      <c r="L35" s="29"/>
    </row>
    <row r="36" spans="1:12" ht="12.75" customHeight="1" x14ac:dyDescent="0.2">
      <c r="C36" s="5"/>
      <c r="D36" s="115" t="s">
        <v>336</v>
      </c>
      <c r="E36" s="112"/>
    </row>
    <row r="37" spans="1:12" ht="12.75" customHeight="1" x14ac:dyDescent="0.2">
      <c r="B37" s="113"/>
      <c r="C37" s="5"/>
      <c r="D37" s="114" t="s">
        <v>121</v>
      </c>
      <c r="E37" s="97">
        <f>B9+B17+B33</f>
        <v>26</v>
      </c>
    </row>
    <row r="38" spans="1:12" ht="12.75" customHeight="1" x14ac:dyDescent="0.2">
      <c r="B38" s="113"/>
      <c r="C38" s="5"/>
      <c r="D38" s="114" t="s">
        <v>101</v>
      </c>
      <c r="E38" s="97">
        <f>E9+E17+E33</f>
        <v>57</v>
      </c>
    </row>
    <row r="39" spans="1:12" ht="12.75" customHeight="1" x14ac:dyDescent="0.2">
      <c r="B39" s="113"/>
      <c r="C39" s="5"/>
      <c r="D39" s="114" t="s">
        <v>102</v>
      </c>
      <c r="E39" s="96">
        <f>F9+F17+F33</f>
        <v>394</v>
      </c>
    </row>
    <row r="40" spans="1:12" ht="12.75" customHeight="1" x14ac:dyDescent="0.2"/>
    <row r="41" spans="1:12" ht="12.75" customHeight="1" x14ac:dyDescent="0.2">
      <c r="C41" s="5"/>
      <c r="D41" s="101"/>
      <c r="E41" s="103"/>
      <c r="F41" s="115" t="s">
        <v>129</v>
      </c>
      <c r="G41" s="103"/>
      <c r="H41" s="108" t="s">
        <v>90</v>
      </c>
      <c r="I41" s="108" t="s">
        <v>100</v>
      </c>
    </row>
    <row r="42" spans="1:12" ht="12.75" customHeight="1" x14ac:dyDescent="0.2">
      <c r="C42" s="119"/>
      <c r="D42" s="119"/>
      <c r="E42" s="119"/>
      <c r="F42" s="106" t="s">
        <v>124</v>
      </c>
      <c r="H42" s="97">
        <f>H9+H17+H33</f>
        <v>12</v>
      </c>
      <c r="I42" s="110">
        <f>H42/(H47)</f>
        <v>0.21052631578947367</v>
      </c>
    </row>
    <row r="43" spans="1:12" ht="12.75" customHeight="1" x14ac:dyDescent="0.2">
      <c r="C43" s="119"/>
      <c r="D43" s="119"/>
      <c r="E43" s="119"/>
      <c r="F43" s="106" t="s">
        <v>125</v>
      </c>
      <c r="H43" s="97">
        <f>I9+I17+I33</f>
        <v>13</v>
      </c>
      <c r="I43" s="110">
        <f>H43/H47</f>
        <v>0.22807017543859648</v>
      </c>
    </row>
    <row r="44" spans="1:12" ht="12.75" customHeight="1" x14ac:dyDescent="0.2">
      <c r="C44" s="119"/>
      <c r="D44" s="119"/>
      <c r="E44" s="119"/>
      <c r="F44" s="106" t="s">
        <v>126</v>
      </c>
      <c r="H44" s="97">
        <f>J9+J17+J33</f>
        <v>13</v>
      </c>
      <c r="I44" s="110">
        <f>H44/H47</f>
        <v>0.22807017543859648</v>
      </c>
    </row>
    <row r="45" spans="1:12" ht="12.75" customHeight="1" x14ac:dyDescent="0.2">
      <c r="C45" s="119"/>
      <c r="D45" s="119"/>
      <c r="E45" s="119"/>
      <c r="F45" s="106" t="s">
        <v>127</v>
      </c>
      <c r="H45" s="97">
        <f>K9+K17+K33</f>
        <v>16</v>
      </c>
      <c r="I45" s="110">
        <f>H45/H47</f>
        <v>0.2807017543859649</v>
      </c>
    </row>
    <row r="46" spans="1:12" ht="12.75" customHeight="1" x14ac:dyDescent="0.2">
      <c r="C46" s="119"/>
      <c r="D46" s="119"/>
      <c r="E46" s="119"/>
      <c r="F46" s="106" t="s">
        <v>128</v>
      </c>
      <c r="H46" s="118">
        <f>L9+L17+L33</f>
        <v>3</v>
      </c>
      <c r="I46" s="111">
        <f>H46/H47</f>
        <v>5.2631578947368418E-2</v>
      </c>
    </row>
    <row r="47" spans="1:12" ht="12.75" customHeight="1" x14ac:dyDescent="0.2">
      <c r="C47" s="119"/>
      <c r="D47" s="119"/>
      <c r="E47" s="119"/>
      <c r="F47" s="119"/>
      <c r="G47" s="106"/>
      <c r="H47" s="117">
        <f>SUM(H42:H46)</f>
        <v>57</v>
      </c>
      <c r="I47" s="110">
        <f>SUM(I42:I46)</f>
        <v>1</v>
      </c>
    </row>
  </sheetData>
  <mergeCells count="2">
    <mergeCell ref="H1:L1"/>
    <mergeCell ref="B1:F1"/>
  </mergeCells>
  <phoneticPr fontId="3" type="noConversion"/>
  <printOptions horizontalCentered="1" gridLines="1"/>
  <pageMargins left="0.5" right="0.5" top="1.5" bottom="1" header="0.5" footer="0.5"/>
  <pageSetup scale="80" orientation="landscape" r:id="rId1"/>
  <headerFooter alignWithMargins="0">
    <oddHeader>&amp;C&amp;"Arial,Bold"&amp;16 2012 Swimming Season
Minnesota Beach Action Durations</oddHeader>
    <oddFooter>&amp;R&amp;P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64"/>
  <sheetViews>
    <sheetView zoomScaleNormal="100" workbookViewId="0">
      <pane ySplit="2" topLeftCell="A3" activePane="bottomLeft" state="frozen"/>
      <selection pane="bottomLeft"/>
    </sheetView>
  </sheetViews>
  <sheetFormatPr defaultRowHeight="12.75" x14ac:dyDescent="0.2"/>
  <cols>
    <col min="1" max="1" width="11.42578125" style="6" customWidth="1"/>
    <col min="2" max="2" width="9" style="6" customWidth="1"/>
    <col min="3" max="3" width="41" style="6" customWidth="1"/>
    <col min="4" max="4" width="7.7109375" style="6" customWidth="1"/>
    <col min="5" max="5" width="9.140625" style="57"/>
    <col min="6" max="6" width="0.85546875" style="6" customWidth="1"/>
    <col min="7" max="9" width="9.140625" style="6"/>
    <col min="10" max="10" width="0.85546875" style="6" customWidth="1"/>
    <col min="11" max="16384" width="9.140625" style="6"/>
  </cols>
  <sheetData>
    <row r="1" spans="1:12" s="53" customFormat="1" ht="12" customHeight="1" x14ac:dyDescent="0.2">
      <c r="B1" s="178" t="s">
        <v>26</v>
      </c>
      <c r="C1" s="178"/>
      <c r="D1" s="68"/>
      <c r="E1" s="69"/>
      <c r="F1" s="68"/>
      <c r="G1" s="177" t="s">
        <v>28</v>
      </c>
      <c r="H1" s="177"/>
      <c r="I1" s="177"/>
      <c r="J1" s="68"/>
      <c r="K1" s="178" t="s">
        <v>33</v>
      </c>
      <c r="L1" s="178"/>
    </row>
    <row r="2" spans="1:12" s="56" customFormat="1" ht="48.75" customHeight="1" x14ac:dyDescent="0.15">
      <c r="A2" s="3" t="s">
        <v>12</v>
      </c>
      <c r="B2" s="3" t="s">
        <v>13</v>
      </c>
      <c r="C2" s="3" t="s">
        <v>11</v>
      </c>
      <c r="D2" s="3" t="s">
        <v>66</v>
      </c>
      <c r="E2" s="15" t="s">
        <v>27</v>
      </c>
      <c r="F2" s="3"/>
      <c r="G2" s="3" t="s">
        <v>337</v>
      </c>
      <c r="H2" s="3" t="s">
        <v>14</v>
      </c>
      <c r="I2" s="3" t="s">
        <v>15</v>
      </c>
      <c r="J2" s="3"/>
      <c r="K2" s="3" t="s">
        <v>16</v>
      </c>
      <c r="L2" s="3" t="s">
        <v>17</v>
      </c>
    </row>
    <row r="3" spans="1:12" x14ac:dyDescent="0.2">
      <c r="A3" s="144" t="s">
        <v>140</v>
      </c>
      <c r="B3" s="144" t="s">
        <v>147</v>
      </c>
      <c r="C3" s="144" t="s">
        <v>148</v>
      </c>
      <c r="D3" s="144">
        <v>2</v>
      </c>
      <c r="E3" s="70">
        <v>123</v>
      </c>
      <c r="F3" s="5"/>
      <c r="G3" s="13"/>
      <c r="H3" s="129"/>
      <c r="I3" s="38">
        <f t="shared" ref="I3:I14" si="0">H3/E3</f>
        <v>0</v>
      </c>
      <c r="J3" s="62"/>
      <c r="K3" s="39">
        <f t="shared" ref="K3:K14" si="1">E3-H3</f>
        <v>123</v>
      </c>
      <c r="L3" s="38">
        <f t="shared" ref="L3:L14" si="2">K3/E3</f>
        <v>1</v>
      </c>
    </row>
    <row r="4" spans="1:12" x14ac:dyDescent="0.2">
      <c r="A4" s="70" t="s">
        <v>140</v>
      </c>
      <c r="B4" s="70" t="s">
        <v>153</v>
      </c>
      <c r="C4" s="70" t="s">
        <v>154</v>
      </c>
      <c r="D4" s="70">
        <v>2</v>
      </c>
      <c r="E4" s="70">
        <v>123</v>
      </c>
      <c r="F4" s="5"/>
      <c r="G4" s="13"/>
      <c r="H4" s="129"/>
      <c r="I4" s="38">
        <f t="shared" si="0"/>
        <v>0</v>
      </c>
      <c r="J4" s="62"/>
      <c r="K4" s="39">
        <f t="shared" si="1"/>
        <v>123</v>
      </c>
      <c r="L4" s="38">
        <f t="shared" si="2"/>
        <v>1</v>
      </c>
    </row>
    <row r="5" spans="1:12" x14ac:dyDescent="0.2">
      <c r="A5" s="70" t="s">
        <v>140</v>
      </c>
      <c r="B5" s="70" t="s">
        <v>155</v>
      </c>
      <c r="C5" s="70" t="s">
        <v>156</v>
      </c>
      <c r="D5" s="70">
        <v>2</v>
      </c>
      <c r="E5" s="70">
        <v>123</v>
      </c>
      <c r="F5" s="5"/>
      <c r="G5" s="13"/>
      <c r="H5" s="129"/>
      <c r="I5" s="38">
        <f t="shared" si="0"/>
        <v>0</v>
      </c>
      <c r="J5" s="62"/>
      <c r="K5" s="39">
        <f t="shared" si="1"/>
        <v>123</v>
      </c>
      <c r="L5" s="38">
        <f t="shared" si="2"/>
        <v>1</v>
      </c>
    </row>
    <row r="6" spans="1:12" x14ac:dyDescent="0.2">
      <c r="A6" s="144" t="s">
        <v>140</v>
      </c>
      <c r="B6" s="144" t="s">
        <v>320</v>
      </c>
      <c r="C6" s="144" t="s">
        <v>321</v>
      </c>
      <c r="D6" s="144">
        <v>1</v>
      </c>
      <c r="E6" s="70">
        <v>121</v>
      </c>
      <c r="F6" s="5"/>
      <c r="G6" s="13" t="s">
        <v>29</v>
      </c>
      <c r="H6" s="158">
        <v>19</v>
      </c>
      <c r="I6" s="38">
        <f t="shared" ref="I6:I8" si="3">H6/E6</f>
        <v>0.15702479338842976</v>
      </c>
      <c r="J6" s="62"/>
      <c r="K6" s="39">
        <f t="shared" ref="K6:K8" si="4">E6-H6</f>
        <v>102</v>
      </c>
      <c r="L6" s="38">
        <f t="shared" ref="L6:L8" si="5">K6/E6</f>
        <v>0.84297520661157022</v>
      </c>
    </row>
    <row r="7" spans="1:12" x14ac:dyDescent="0.2">
      <c r="A7" s="144" t="s">
        <v>140</v>
      </c>
      <c r="B7" s="144" t="s">
        <v>322</v>
      </c>
      <c r="C7" s="144" t="s">
        <v>323</v>
      </c>
      <c r="D7" s="144">
        <v>1</v>
      </c>
      <c r="E7" s="70">
        <v>121</v>
      </c>
      <c r="F7" s="5"/>
      <c r="G7" s="13" t="s">
        <v>29</v>
      </c>
      <c r="H7" s="158">
        <v>13</v>
      </c>
      <c r="I7" s="38">
        <f t="shared" si="3"/>
        <v>0.10743801652892562</v>
      </c>
      <c r="J7" s="62"/>
      <c r="K7" s="39">
        <f t="shared" si="4"/>
        <v>108</v>
      </c>
      <c r="L7" s="38">
        <f t="shared" si="5"/>
        <v>0.8925619834710744</v>
      </c>
    </row>
    <row r="8" spans="1:12" x14ac:dyDescent="0.2">
      <c r="A8" s="144" t="s">
        <v>140</v>
      </c>
      <c r="B8" s="144" t="s">
        <v>157</v>
      </c>
      <c r="C8" s="144" t="s">
        <v>158</v>
      </c>
      <c r="D8" s="144">
        <v>2</v>
      </c>
      <c r="E8" s="70">
        <v>123</v>
      </c>
      <c r="F8" s="5"/>
      <c r="G8" s="13" t="s">
        <v>29</v>
      </c>
      <c r="H8" s="158">
        <v>1</v>
      </c>
      <c r="I8" s="38">
        <f t="shared" si="3"/>
        <v>8.130081300813009E-3</v>
      </c>
      <c r="J8" s="62"/>
      <c r="K8" s="39">
        <f t="shared" si="4"/>
        <v>122</v>
      </c>
      <c r="L8" s="38">
        <f t="shared" si="5"/>
        <v>0.99186991869918695</v>
      </c>
    </row>
    <row r="9" spans="1:12" x14ac:dyDescent="0.2">
      <c r="A9" s="70" t="s">
        <v>140</v>
      </c>
      <c r="B9" s="70" t="s">
        <v>159</v>
      </c>
      <c r="C9" s="70" t="s">
        <v>160</v>
      </c>
      <c r="D9" s="70">
        <v>2</v>
      </c>
      <c r="E9" s="70">
        <v>123</v>
      </c>
      <c r="F9" s="5"/>
      <c r="G9" s="13" t="s">
        <v>29</v>
      </c>
      <c r="H9" s="129">
        <v>3</v>
      </c>
      <c r="I9" s="38">
        <f t="shared" si="0"/>
        <v>2.4390243902439025E-2</v>
      </c>
      <c r="J9" s="62"/>
      <c r="K9" s="39">
        <f t="shared" si="1"/>
        <v>120</v>
      </c>
      <c r="L9" s="38">
        <f t="shared" si="2"/>
        <v>0.97560975609756095</v>
      </c>
    </row>
    <row r="10" spans="1:12" x14ac:dyDescent="0.2">
      <c r="A10" s="70" t="s">
        <v>140</v>
      </c>
      <c r="B10" s="70" t="s">
        <v>167</v>
      </c>
      <c r="C10" s="70" t="s">
        <v>168</v>
      </c>
      <c r="D10" s="70">
        <v>2</v>
      </c>
      <c r="E10" s="70">
        <v>123</v>
      </c>
      <c r="F10" s="5"/>
      <c r="G10" s="13" t="s">
        <v>29</v>
      </c>
      <c r="H10" s="129">
        <v>2</v>
      </c>
      <c r="I10" s="38">
        <f t="shared" si="0"/>
        <v>1.6260162601626018E-2</v>
      </c>
      <c r="J10" s="62"/>
      <c r="K10" s="39">
        <f t="shared" si="1"/>
        <v>121</v>
      </c>
      <c r="L10" s="38">
        <f t="shared" si="2"/>
        <v>0.98373983739837401</v>
      </c>
    </row>
    <row r="11" spans="1:12" x14ac:dyDescent="0.2">
      <c r="A11" s="70" t="s">
        <v>140</v>
      </c>
      <c r="B11" s="70" t="s">
        <v>169</v>
      </c>
      <c r="C11" s="70" t="s">
        <v>170</v>
      </c>
      <c r="D11" s="70">
        <v>2</v>
      </c>
      <c r="E11" s="70">
        <v>123</v>
      </c>
      <c r="F11" s="5"/>
      <c r="G11" s="13"/>
      <c r="H11" s="129"/>
      <c r="I11" s="38">
        <f t="shared" si="0"/>
        <v>0</v>
      </c>
      <c r="J11" s="62"/>
      <c r="K11" s="39">
        <f t="shared" si="1"/>
        <v>123</v>
      </c>
      <c r="L11" s="38">
        <f t="shared" si="2"/>
        <v>1</v>
      </c>
    </row>
    <row r="12" spans="1:12" x14ac:dyDescent="0.2">
      <c r="A12" s="70" t="s">
        <v>140</v>
      </c>
      <c r="B12" s="70" t="s">
        <v>171</v>
      </c>
      <c r="C12" s="70" t="s">
        <v>172</v>
      </c>
      <c r="D12" s="70">
        <v>2</v>
      </c>
      <c r="E12" s="70">
        <v>123</v>
      </c>
      <c r="F12" s="5"/>
      <c r="G12" s="13"/>
      <c r="H12" s="129"/>
      <c r="I12" s="38">
        <f t="shared" si="0"/>
        <v>0</v>
      </c>
      <c r="J12" s="62"/>
      <c r="K12" s="39">
        <f t="shared" si="1"/>
        <v>123</v>
      </c>
      <c r="L12" s="38">
        <f t="shared" si="2"/>
        <v>1</v>
      </c>
    </row>
    <row r="13" spans="1:12" x14ac:dyDescent="0.2">
      <c r="A13" s="144" t="s">
        <v>140</v>
      </c>
      <c r="B13" s="144" t="s">
        <v>324</v>
      </c>
      <c r="C13" s="144" t="s">
        <v>325</v>
      </c>
      <c r="D13" s="144">
        <v>1</v>
      </c>
      <c r="E13" s="70">
        <v>123</v>
      </c>
      <c r="F13" s="5"/>
      <c r="G13" s="13" t="s">
        <v>29</v>
      </c>
      <c r="H13" s="129">
        <v>14</v>
      </c>
      <c r="I13" s="38">
        <f t="shared" si="0"/>
        <v>0.11382113821138211</v>
      </c>
      <c r="J13" s="62"/>
      <c r="K13" s="39">
        <f t="shared" si="1"/>
        <v>109</v>
      </c>
      <c r="L13" s="38">
        <f t="shared" si="2"/>
        <v>0.88617886178861793</v>
      </c>
    </row>
    <row r="14" spans="1:12" x14ac:dyDescent="0.2">
      <c r="A14" s="70" t="s">
        <v>140</v>
      </c>
      <c r="B14" s="70" t="s">
        <v>177</v>
      </c>
      <c r="C14" s="70" t="s">
        <v>178</v>
      </c>
      <c r="D14" s="70">
        <v>2</v>
      </c>
      <c r="E14" s="70">
        <v>123</v>
      </c>
      <c r="F14" s="5"/>
      <c r="G14" s="13"/>
      <c r="H14" s="129"/>
      <c r="I14" s="38">
        <f t="shared" si="0"/>
        <v>0</v>
      </c>
      <c r="J14" s="62"/>
      <c r="K14" s="39">
        <f t="shared" si="1"/>
        <v>123</v>
      </c>
      <c r="L14" s="38">
        <f t="shared" si="2"/>
        <v>1</v>
      </c>
    </row>
    <row r="15" spans="1:12" x14ac:dyDescent="0.2">
      <c r="A15" s="70" t="s">
        <v>140</v>
      </c>
      <c r="B15" s="70" t="s">
        <v>179</v>
      </c>
      <c r="C15" s="70" t="s">
        <v>180</v>
      </c>
      <c r="D15" s="70">
        <v>2</v>
      </c>
      <c r="E15" s="70">
        <v>123</v>
      </c>
      <c r="F15" s="5"/>
      <c r="G15" s="13"/>
      <c r="H15" s="123"/>
      <c r="I15" s="38">
        <f t="shared" ref="I15:I16" si="6">H15/E15</f>
        <v>0</v>
      </c>
      <c r="J15" s="62"/>
      <c r="K15" s="39">
        <f t="shared" ref="K15:K16" si="7">E15-H15</f>
        <v>123</v>
      </c>
      <c r="L15" s="38">
        <f t="shared" ref="L15:L16" si="8">K15/E15</f>
        <v>1</v>
      </c>
    </row>
    <row r="16" spans="1:12" x14ac:dyDescent="0.2">
      <c r="A16" s="71" t="s">
        <v>140</v>
      </c>
      <c r="B16" s="71" t="s">
        <v>181</v>
      </c>
      <c r="C16" s="71" t="s">
        <v>182</v>
      </c>
      <c r="D16" s="71">
        <v>2</v>
      </c>
      <c r="E16" s="71">
        <v>123</v>
      </c>
      <c r="F16" s="63"/>
      <c r="G16" s="65"/>
      <c r="H16" s="66"/>
      <c r="I16" s="40">
        <f t="shared" si="6"/>
        <v>0</v>
      </c>
      <c r="J16" s="64"/>
      <c r="K16" s="41">
        <f t="shared" si="7"/>
        <v>123</v>
      </c>
      <c r="L16" s="40">
        <f t="shared" si="8"/>
        <v>1</v>
      </c>
    </row>
    <row r="17" spans="1:12" x14ac:dyDescent="0.2">
      <c r="A17" s="32"/>
      <c r="B17" s="33">
        <f>COUNTA(B3:B16)</f>
        <v>14</v>
      </c>
      <c r="C17" s="32"/>
      <c r="D17" s="135"/>
      <c r="E17" s="36">
        <f>SUM(E3:E16)</f>
        <v>1718</v>
      </c>
      <c r="F17" s="42"/>
      <c r="G17" s="33">
        <f>COUNTA(G3:G16)</f>
        <v>6</v>
      </c>
      <c r="H17" s="36">
        <f>SUM(H3:H16)</f>
        <v>52</v>
      </c>
      <c r="I17" s="43">
        <f>H17/E17</f>
        <v>3.0267753201396973E-2</v>
      </c>
      <c r="J17" s="44"/>
      <c r="K17" s="36">
        <f>SUM(K3:K16)</f>
        <v>1666</v>
      </c>
      <c r="L17" s="43">
        <f>K17/E17</f>
        <v>0.96973224679860304</v>
      </c>
    </row>
    <row r="18" spans="1:12" ht="8.25" customHeight="1" x14ac:dyDescent="0.2">
      <c r="A18" s="32"/>
      <c r="B18" s="33"/>
      <c r="C18" s="32"/>
      <c r="D18" s="32"/>
      <c r="E18" s="36"/>
      <c r="F18" s="42"/>
      <c r="G18" s="33"/>
      <c r="H18" s="36"/>
      <c r="I18" s="43"/>
      <c r="J18" s="44"/>
      <c r="K18" s="36"/>
      <c r="L18" s="43"/>
    </row>
    <row r="19" spans="1:12" x14ac:dyDescent="0.2">
      <c r="A19" s="70" t="s">
        <v>139</v>
      </c>
      <c r="B19" s="70" t="s">
        <v>185</v>
      </c>
      <c r="C19" s="70" t="s">
        <v>186</v>
      </c>
      <c r="D19" s="70">
        <v>2</v>
      </c>
      <c r="E19" s="70">
        <v>123</v>
      </c>
      <c r="F19" s="5"/>
      <c r="G19" s="158" t="s">
        <v>29</v>
      </c>
      <c r="H19" s="123">
        <v>13</v>
      </c>
      <c r="I19" s="38">
        <f t="shared" ref="I19:I29" si="9">H19/E19</f>
        <v>0.10569105691056911</v>
      </c>
      <c r="J19" s="62"/>
      <c r="K19" s="39">
        <f t="shared" ref="K19:K29" si="10">E19-H19</f>
        <v>110</v>
      </c>
      <c r="L19" s="38">
        <f t="shared" ref="L19:L29" si="11">K19/E19</f>
        <v>0.89430894308943087</v>
      </c>
    </row>
    <row r="20" spans="1:12" x14ac:dyDescent="0.2">
      <c r="A20" s="70" t="s">
        <v>139</v>
      </c>
      <c r="B20" s="70" t="s">
        <v>189</v>
      </c>
      <c r="C20" s="70" t="s">
        <v>190</v>
      </c>
      <c r="D20" s="70">
        <v>2</v>
      </c>
      <c r="E20" s="70">
        <v>123</v>
      </c>
      <c r="F20" s="5"/>
      <c r="G20" s="158" t="s">
        <v>29</v>
      </c>
      <c r="H20" s="123">
        <v>10</v>
      </c>
      <c r="I20" s="38">
        <f t="shared" ref="I20:I24" si="12">H20/E20</f>
        <v>8.1300813008130079E-2</v>
      </c>
      <c r="J20" s="62"/>
      <c r="K20" s="39">
        <f t="shared" ref="K20:K24" si="13">E20-H20</f>
        <v>113</v>
      </c>
      <c r="L20" s="38">
        <f t="shared" ref="L20:L24" si="14">K20/E20</f>
        <v>0.91869918699186992</v>
      </c>
    </row>
    <row r="21" spans="1:12" x14ac:dyDescent="0.2">
      <c r="A21" s="70" t="s">
        <v>139</v>
      </c>
      <c r="B21" s="70" t="s">
        <v>191</v>
      </c>
      <c r="C21" s="70" t="s">
        <v>192</v>
      </c>
      <c r="D21" s="70">
        <v>2</v>
      </c>
      <c r="E21" s="70">
        <v>123</v>
      </c>
      <c r="F21" s="5"/>
      <c r="G21" s="13"/>
      <c r="H21" s="123"/>
      <c r="I21" s="38">
        <f t="shared" si="12"/>
        <v>0</v>
      </c>
      <c r="J21" s="62"/>
      <c r="K21" s="39">
        <f t="shared" si="13"/>
        <v>123</v>
      </c>
      <c r="L21" s="38">
        <f t="shared" si="14"/>
        <v>1</v>
      </c>
    </row>
    <row r="22" spans="1:12" x14ac:dyDescent="0.2">
      <c r="A22" s="70" t="s">
        <v>139</v>
      </c>
      <c r="B22" s="70" t="s">
        <v>193</v>
      </c>
      <c r="C22" s="70" t="s">
        <v>194</v>
      </c>
      <c r="D22" s="70">
        <v>2</v>
      </c>
      <c r="E22" s="70">
        <v>123</v>
      </c>
      <c r="F22" s="5"/>
      <c r="G22" s="13"/>
      <c r="H22" s="123"/>
      <c r="I22" s="38">
        <f t="shared" si="12"/>
        <v>0</v>
      </c>
      <c r="J22" s="62"/>
      <c r="K22" s="39">
        <f t="shared" si="13"/>
        <v>123</v>
      </c>
      <c r="L22" s="38">
        <f t="shared" si="14"/>
        <v>1</v>
      </c>
    </row>
    <row r="23" spans="1:12" x14ac:dyDescent="0.2">
      <c r="A23" s="70" t="s">
        <v>139</v>
      </c>
      <c r="B23" s="70" t="s">
        <v>195</v>
      </c>
      <c r="C23" s="70" t="s">
        <v>196</v>
      </c>
      <c r="D23" s="70">
        <v>2</v>
      </c>
      <c r="E23" s="70">
        <v>123</v>
      </c>
      <c r="F23" s="5"/>
      <c r="G23" s="158" t="s">
        <v>29</v>
      </c>
      <c r="H23" s="123">
        <v>8</v>
      </c>
      <c r="I23" s="38">
        <f t="shared" si="12"/>
        <v>6.5040650406504072E-2</v>
      </c>
      <c r="J23" s="62"/>
      <c r="K23" s="39">
        <f t="shared" si="13"/>
        <v>115</v>
      </c>
      <c r="L23" s="38">
        <f t="shared" si="14"/>
        <v>0.93495934959349591</v>
      </c>
    </row>
    <row r="24" spans="1:12" x14ac:dyDescent="0.2">
      <c r="A24" s="70" t="s">
        <v>139</v>
      </c>
      <c r="B24" s="70" t="s">
        <v>201</v>
      </c>
      <c r="C24" s="70" t="s">
        <v>202</v>
      </c>
      <c r="D24" s="70">
        <v>2</v>
      </c>
      <c r="E24" s="70">
        <v>123</v>
      </c>
      <c r="F24" s="5"/>
      <c r="G24" s="13"/>
      <c r="H24" s="123"/>
      <c r="I24" s="38">
        <f t="shared" si="12"/>
        <v>0</v>
      </c>
      <c r="J24" s="62"/>
      <c r="K24" s="39">
        <f t="shared" si="13"/>
        <v>123</v>
      </c>
      <c r="L24" s="38">
        <f t="shared" si="14"/>
        <v>1</v>
      </c>
    </row>
    <row r="25" spans="1:12" x14ac:dyDescent="0.2">
      <c r="A25" s="70" t="s">
        <v>139</v>
      </c>
      <c r="B25" s="70" t="s">
        <v>215</v>
      </c>
      <c r="C25" s="70" t="s">
        <v>216</v>
      </c>
      <c r="D25" s="70">
        <v>2</v>
      </c>
      <c r="E25" s="70">
        <v>123</v>
      </c>
      <c r="F25" s="5"/>
      <c r="G25" s="13"/>
      <c r="H25" s="129"/>
      <c r="I25" s="38">
        <f t="shared" si="9"/>
        <v>0</v>
      </c>
      <c r="J25" s="62"/>
      <c r="K25" s="39">
        <f t="shared" si="10"/>
        <v>123</v>
      </c>
      <c r="L25" s="38">
        <f t="shared" si="11"/>
        <v>1</v>
      </c>
    </row>
    <row r="26" spans="1:12" x14ac:dyDescent="0.2">
      <c r="A26" s="70" t="s">
        <v>139</v>
      </c>
      <c r="B26" s="70" t="s">
        <v>217</v>
      </c>
      <c r="C26" s="70" t="s">
        <v>218</v>
      </c>
      <c r="D26" s="70">
        <v>2</v>
      </c>
      <c r="E26" s="70">
        <v>123</v>
      </c>
      <c r="F26" s="5"/>
      <c r="G26" s="158" t="s">
        <v>29</v>
      </c>
      <c r="H26" s="129">
        <v>8</v>
      </c>
      <c r="I26" s="38">
        <f t="shared" si="9"/>
        <v>6.5040650406504072E-2</v>
      </c>
      <c r="J26" s="62"/>
      <c r="K26" s="39">
        <f t="shared" si="10"/>
        <v>115</v>
      </c>
      <c r="L26" s="38">
        <f t="shared" si="11"/>
        <v>0.93495934959349591</v>
      </c>
    </row>
    <row r="27" spans="1:12" x14ac:dyDescent="0.2">
      <c r="A27" s="70" t="s">
        <v>139</v>
      </c>
      <c r="B27" s="70" t="s">
        <v>219</v>
      </c>
      <c r="C27" s="70" t="s">
        <v>220</v>
      </c>
      <c r="D27" s="70">
        <v>2</v>
      </c>
      <c r="E27" s="70">
        <v>123</v>
      </c>
      <c r="F27" s="5"/>
      <c r="G27" s="158" t="s">
        <v>29</v>
      </c>
      <c r="H27" s="123">
        <v>8</v>
      </c>
      <c r="I27" s="38">
        <f t="shared" si="9"/>
        <v>6.5040650406504072E-2</v>
      </c>
      <c r="J27" s="62"/>
      <c r="K27" s="39">
        <f t="shared" si="10"/>
        <v>115</v>
      </c>
      <c r="L27" s="38">
        <f t="shared" si="11"/>
        <v>0.93495934959349591</v>
      </c>
    </row>
    <row r="28" spans="1:12" x14ac:dyDescent="0.2">
      <c r="A28" s="70" t="s">
        <v>139</v>
      </c>
      <c r="B28" s="70" t="s">
        <v>225</v>
      </c>
      <c r="C28" s="70" t="s">
        <v>226</v>
      </c>
      <c r="D28" s="70">
        <v>2</v>
      </c>
      <c r="E28" s="70">
        <v>123</v>
      </c>
      <c r="F28" s="5"/>
      <c r="G28" s="13"/>
      <c r="H28" s="123"/>
      <c r="I28" s="38">
        <f t="shared" si="9"/>
        <v>0</v>
      </c>
      <c r="J28" s="62"/>
      <c r="K28" s="39">
        <f t="shared" si="10"/>
        <v>123</v>
      </c>
      <c r="L28" s="38">
        <f t="shared" si="11"/>
        <v>1</v>
      </c>
    </row>
    <row r="29" spans="1:12" x14ac:dyDescent="0.2">
      <c r="A29" s="71" t="s">
        <v>139</v>
      </c>
      <c r="B29" s="71" t="s">
        <v>227</v>
      </c>
      <c r="C29" s="71" t="s">
        <v>228</v>
      </c>
      <c r="D29" s="71">
        <v>2</v>
      </c>
      <c r="E29" s="71">
        <v>123</v>
      </c>
      <c r="F29" s="63"/>
      <c r="G29" s="66" t="s">
        <v>29</v>
      </c>
      <c r="H29" s="66">
        <v>8</v>
      </c>
      <c r="I29" s="40">
        <f t="shared" si="9"/>
        <v>6.5040650406504072E-2</v>
      </c>
      <c r="J29" s="64"/>
      <c r="K29" s="41">
        <f t="shared" si="10"/>
        <v>115</v>
      </c>
      <c r="L29" s="40">
        <f t="shared" si="11"/>
        <v>0.93495934959349591</v>
      </c>
    </row>
    <row r="30" spans="1:12" x14ac:dyDescent="0.2">
      <c r="A30" s="32"/>
      <c r="B30" s="33">
        <f>COUNTA(B19:B29)</f>
        <v>11</v>
      </c>
      <c r="C30" s="32"/>
      <c r="D30" s="135"/>
      <c r="E30" s="36">
        <f>SUM(E19:E29)</f>
        <v>1353</v>
      </c>
      <c r="F30" s="42"/>
      <c r="G30" s="33">
        <f>COUNTA(G19:G29)</f>
        <v>6</v>
      </c>
      <c r="H30" s="36">
        <f>SUM(H19:H29)</f>
        <v>55</v>
      </c>
      <c r="I30" s="43">
        <f>H30/E30</f>
        <v>4.065040650406504E-2</v>
      </c>
      <c r="J30" s="44"/>
      <c r="K30" s="52">
        <f>E30-H30</f>
        <v>1298</v>
      </c>
      <c r="L30" s="43">
        <f>K30/E30</f>
        <v>0.95934959349593496</v>
      </c>
    </row>
    <row r="31" spans="1:12" ht="8.25" customHeight="1" x14ac:dyDescent="0.2">
      <c r="A31" s="32"/>
      <c r="B31" s="32"/>
      <c r="C31" s="32"/>
      <c r="D31" s="32"/>
      <c r="H31" s="37"/>
      <c r="I31" s="37"/>
      <c r="J31" s="37"/>
      <c r="K31" s="37"/>
      <c r="L31" s="37"/>
    </row>
    <row r="32" spans="1:12" x14ac:dyDescent="0.2">
      <c r="A32" s="70" t="s">
        <v>231</v>
      </c>
      <c r="B32" s="70" t="s">
        <v>232</v>
      </c>
      <c r="C32" s="70" t="s">
        <v>233</v>
      </c>
      <c r="D32" s="70">
        <v>2</v>
      </c>
      <c r="E32" s="70">
        <v>123</v>
      </c>
      <c r="F32" s="5"/>
      <c r="G32" s="13" t="s">
        <v>29</v>
      </c>
      <c r="H32" s="123">
        <v>3</v>
      </c>
      <c r="I32" s="38">
        <f t="shared" ref="I32" si="15">H32/E32</f>
        <v>2.4390243902439025E-2</v>
      </c>
      <c r="J32" s="62"/>
      <c r="K32" s="39">
        <f t="shared" ref="K32" si="16">E32-H32</f>
        <v>120</v>
      </c>
      <c r="L32" s="38">
        <f t="shared" ref="L32" si="17">K32/E32</f>
        <v>0.97560975609756095</v>
      </c>
    </row>
    <row r="33" spans="1:12" x14ac:dyDescent="0.2">
      <c r="A33" s="70" t="s">
        <v>231</v>
      </c>
      <c r="B33" s="70" t="s">
        <v>238</v>
      </c>
      <c r="C33" s="70" t="s">
        <v>239</v>
      </c>
      <c r="D33" s="70">
        <v>2</v>
      </c>
      <c r="E33" s="70">
        <v>123</v>
      </c>
      <c r="F33" s="5"/>
      <c r="G33" s="13" t="s">
        <v>29</v>
      </c>
      <c r="H33" s="136">
        <v>8</v>
      </c>
      <c r="I33" s="38">
        <f t="shared" ref="I33:I48" si="18">H33/E33</f>
        <v>6.5040650406504072E-2</v>
      </c>
      <c r="J33" s="62"/>
      <c r="K33" s="39">
        <f t="shared" ref="K33:K48" si="19">E33-H33</f>
        <v>115</v>
      </c>
      <c r="L33" s="38">
        <f t="shared" ref="L33:L48" si="20">K33/E33</f>
        <v>0.93495934959349591</v>
      </c>
    </row>
    <row r="34" spans="1:12" x14ac:dyDescent="0.2">
      <c r="A34" s="70" t="s">
        <v>231</v>
      </c>
      <c r="B34" s="70" t="s">
        <v>240</v>
      </c>
      <c r="C34" s="70" t="s">
        <v>241</v>
      </c>
      <c r="D34" s="70">
        <v>2</v>
      </c>
      <c r="E34" s="70">
        <v>123</v>
      </c>
      <c r="F34" s="5"/>
      <c r="G34" s="13" t="s">
        <v>29</v>
      </c>
      <c r="H34" s="136">
        <v>8</v>
      </c>
      <c r="I34" s="38">
        <f t="shared" si="18"/>
        <v>6.5040650406504072E-2</v>
      </c>
      <c r="J34" s="62"/>
      <c r="K34" s="39">
        <f t="shared" si="19"/>
        <v>115</v>
      </c>
      <c r="L34" s="38">
        <f t="shared" si="20"/>
        <v>0.93495934959349591</v>
      </c>
    </row>
    <row r="35" spans="1:12" x14ac:dyDescent="0.2">
      <c r="A35" s="70" t="s">
        <v>231</v>
      </c>
      <c r="B35" s="70" t="s">
        <v>242</v>
      </c>
      <c r="C35" s="70" t="s">
        <v>243</v>
      </c>
      <c r="D35" s="70">
        <v>1</v>
      </c>
      <c r="E35" s="70">
        <v>123</v>
      </c>
      <c r="F35" s="5"/>
      <c r="G35" s="13" t="s">
        <v>29</v>
      </c>
      <c r="H35" s="136">
        <v>2</v>
      </c>
      <c r="I35" s="38">
        <f t="shared" si="18"/>
        <v>1.6260162601626018E-2</v>
      </c>
      <c r="J35" s="62"/>
      <c r="K35" s="39">
        <f t="shared" si="19"/>
        <v>121</v>
      </c>
      <c r="L35" s="38">
        <f t="shared" si="20"/>
        <v>0.98373983739837401</v>
      </c>
    </row>
    <row r="36" spans="1:12" x14ac:dyDescent="0.2">
      <c r="A36" s="70" t="s">
        <v>231</v>
      </c>
      <c r="B36" s="70" t="s">
        <v>244</v>
      </c>
      <c r="C36" s="70" t="s">
        <v>245</v>
      </c>
      <c r="D36" s="70">
        <v>2</v>
      </c>
      <c r="E36" s="70">
        <v>123</v>
      </c>
      <c r="F36" s="5"/>
      <c r="G36" s="13" t="s">
        <v>29</v>
      </c>
      <c r="H36" s="136">
        <v>10</v>
      </c>
      <c r="I36" s="38">
        <f t="shared" si="18"/>
        <v>8.1300813008130079E-2</v>
      </c>
      <c r="J36" s="62"/>
      <c r="K36" s="39">
        <f t="shared" si="19"/>
        <v>113</v>
      </c>
      <c r="L36" s="38">
        <f t="shared" si="20"/>
        <v>0.91869918699186992</v>
      </c>
    </row>
    <row r="37" spans="1:12" x14ac:dyDescent="0.2">
      <c r="A37" s="70" t="s">
        <v>231</v>
      </c>
      <c r="B37" s="70" t="s">
        <v>246</v>
      </c>
      <c r="C37" s="70" t="s">
        <v>247</v>
      </c>
      <c r="D37" s="70">
        <v>2</v>
      </c>
      <c r="E37" s="70">
        <v>123</v>
      </c>
      <c r="F37" s="5"/>
      <c r="G37" s="13" t="s">
        <v>29</v>
      </c>
      <c r="H37" s="123">
        <v>8</v>
      </c>
      <c r="I37" s="38">
        <f t="shared" si="18"/>
        <v>6.5040650406504072E-2</v>
      </c>
      <c r="J37" s="62"/>
      <c r="K37" s="39">
        <f t="shared" si="19"/>
        <v>115</v>
      </c>
      <c r="L37" s="38">
        <f t="shared" si="20"/>
        <v>0.93495934959349591</v>
      </c>
    </row>
    <row r="38" spans="1:12" x14ac:dyDescent="0.2">
      <c r="A38" s="70" t="s">
        <v>231</v>
      </c>
      <c r="B38" s="70" t="s">
        <v>252</v>
      </c>
      <c r="C38" s="70" t="s">
        <v>253</v>
      </c>
      <c r="D38" s="70">
        <v>1</v>
      </c>
      <c r="E38" s="70">
        <v>123</v>
      </c>
      <c r="F38" s="5"/>
      <c r="G38" s="13" t="s">
        <v>29</v>
      </c>
      <c r="H38" s="136">
        <v>8</v>
      </c>
      <c r="I38" s="38">
        <f t="shared" si="18"/>
        <v>6.5040650406504072E-2</v>
      </c>
      <c r="J38" s="62"/>
      <c r="K38" s="39">
        <f t="shared" si="19"/>
        <v>115</v>
      </c>
      <c r="L38" s="38">
        <f t="shared" si="20"/>
        <v>0.93495934959349591</v>
      </c>
    </row>
    <row r="39" spans="1:12" x14ac:dyDescent="0.2">
      <c r="A39" s="70" t="s">
        <v>231</v>
      </c>
      <c r="B39" s="70" t="s">
        <v>254</v>
      </c>
      <c r="C39" s="70" t="s">
        <v>255</v>
      </c>
      <c r="D39" s="70">
        <v>2</v>
      </c>
      <c r="E39" s="70">
        <v>123</v>
      </c>
      <c r="F39" s="5"/>
      <c r="G39" s="13" t="s">
        <v>29</v>
      </c>
      <c r="H39" s="136">
        <v>1</v>
      </c>
      <c r="I39" s="38">
        <f t="shared" si="18"/>
        <v>8.130081300813009E-3</v>
      </c>
      <c r="J39" s="62"/>
      <c r="K39" s="39">
        <f t="shared" si="19"/>
        <v>122</v>
      </c>
      <c r="L39" s="38">
        <f t="shared" si="20"/>
        <v>0.99186991869918695</v>
      </c>
    </row>
    <row r="40" spans="1:12" x14ac:dyDescent="0.2">
      <c r="A40" s="70" t="s">
        <v>231</v>
      </c>
      <c r="B40" s="70" t="s">
        <v>260</v>
      </c>
      <c r="C40" s="70" t="s">
        <v>261</v>
      </c>
      <c r="D40" s="70">
        <v>2</v>
      </c>
      <c r="E40" s="70">
        <v>123</v>
      </c>
      <c r="F40" s="5"/>
      <c r="G40" s="13" t="s">
        <v>29</v>
      </c>
      <c r="H40" s="136">
        <v>4</v>
      </c>
      <c r="I40" s="38">
        <f t="shared" si="18"/>
        <v>3.2520325203252036E-2</v>
      </c>
      <c r="J40" s="62"/>
      <c r="K40" s="39">
        <f t="shared" si="19"/>
        <v>119</v>
      </c>
      <c r="L40" s="38">
        <f t="shared" si="20"/>
        <v>0.96747967479674801</v>
      </c>
    </row>
    <row r="41" spans="1:12" x14ac:dyDescent="0.2">
      <c r="A41" s="70" t="s">
        <v>231</v>
      </c>
      <c r="B41" s="70" t="s">
        <v>262</v>
      </c>
      <c r="C41" s="70" t="s">
        <v>263</v>
      </c>
      <c r="D41" s="70">
        <v>2</v>
      </c>
      <c r="E41" s="70">
        <v>123</v>
      </c>
      <c r="F41" s="5"/>
      <c r="G41" s="13" t="s">
        <v>29</v>
      </c>
      <c r="H41" s="123">
        <v>8</v>
      </c>
      <c r="I41" s="38">
        <f t="shared" si="18"/>
        <v>6.5040650406504072E-2</v>
      </c>
      <c r="J41" s="62"/>
      <c r="K41" s="39">
        <f t="shared" si="19"/>
        <v>115</v>
      </c>
      <c r="L41" s="38">
        <f t="shared" si="20"/>
        <v>0.93495934959349591</v>
      </c>
    </row>
    <row r="42" spans="1:12" x14ac:dyDescent="0.2">
      <c r="A42" s="70" t="s">
        <v>231</v>
      </c>
      <c r="B42" s="70" t="s">
        <v>274</v>
      </c>
      <c r="C42" s="70" t="s">
        <v>275</v>
      </c>
      <c r="D42" s="70">
        <v>1</v>
      </c>
      <c r="E42" s="70">
        <v>123</v>
      </c>
      <c r="F42" s="5"/>
      <c r="G42" s="13" t="s">
        <v>29</v>
      </c>
      <c r="H42" s="136">
        <v>100</v>
      </c>
      <c r="I42" s="38">
        <f t="shared" si="18"/>
        <v>0.81300813008130079</v>
      </c>
      <c r="J42" s="62"/>
      <c r="K42" s="39">
        <f t="shared" si="19"/>
        <v>23</v>
      </c>
      <c r="L42" s="38">
        <f t="shared" si="20"/>
        <v>0.18699186991869918</v>
      </c>
    </row>
    <row r="43" spans="1:12" x14ac:dyDescent="0.2">
      <c r="A43" s="70" t="s">
        <v>231</v>
      </c>
      <c r="B43" s="70" t="s">
        <v>276</v>
      </c>
      <c r="C43" s="70" t="s">
        <v>277</v>
      </c>
      <c r="D43" s="70">
        <v>1</v>
      </c>
      <c r="E43" s="70">
        <v>123</v>
      </c>
      <c r="F43" s="5"/>
      <c r="G43" s="13" t="s">
        <v>29</v>
      </c>
      <c r="H43" s="129">
        <v>7</v>
      </c>
      <c r="I43" s="38">
        <f t="shared" si="18"/>
        <v>5.6910569105691054E-2</v>
      </c>
      <c r="J43" s="62"/>
      <c r="K43" s="39">
        <f t="shared" si="19"/>
        <v>116</v>
      </c>
      <c r="L43" s="38">
        <f t="shared" si="20"/>
        <v>0.94308943089430897</v>
      </c>
    </row>
    <row r="44" spans="1:12" x14ac:dyDescent="0.2">
      <c r="A44" s="70" t="s">
        <v>231</v>
      </c>
      <c r="B44" s="70" t="s">
        <v>278</v>
      </c>
      <c r="C44" s="70" t="s">
        <v>279</v>
      </c>
      <c r="D44" s="70">
        <v>1</v>
      </c>
      <c r="E44" s="70">
        <v>123</v>
      </c>
      <c r="F44" s="5"/>
      <c r="G44" s="13"/>
      <c r="H44" s="136"/>
      <c r="I44" s="38">
        <f t="shared" si="18"/>
        <v>0</v>
      </c>
      <c r="J44" s="62"/>
      <c r="K44" s="39">
        <f t="shared" si="19"/>
        <v>123</v>
      </c>
      <c r="L44" s="38">
        <f t="shared" si="20"/>
        <v>1</v>
      </c>
    </row>
    <row r="45" spans="1:12" x14ac:dyDescent="0.2">
      <c r="A45" s="70" t="s">
        <v>231</v>
      </c>
      <c r="B45" s="70" t="s">
        <v>280</v>
      </c>
      <c r="C45" s="70" t="s">
        <v>281</v>
      </c>
      <c r="D45" s="70">
        <v>1</v>
      </c>
      <c r="E45" s="70">
        <v>123</v>
      </c>
      <c r="F45" s="5"/>
      <c r="G45" s="13"/>
      <c r="H45" s="136"/>
      <c r="I45" s="38">
        <f t="shared" si="18"/>
        <v>0</v>
      </c>
      <c r="J45" s="62"/>
      <c r="K45" s="39">
        <f t="shared" si="19"/>
        <v>123</v>
      </c>
      <c r="L45" s="38">
        <f t="shared" si="20"/>
        <v>1</v>
      </c>
    </row>
    <row r="46" spans="1:12" x14ac:dyDescent="0.2">
      <c r="A46" s="70" t="s">
        <v>231</v>
      </c>
      <c r="B46" s="70" t="s">
        <v>282</v>
      </c>
      <c r="C46" s="70" t="s">
        <v>283</v>
      </c>
      <c r="D46" s="70">
        <v>1</v>
      </c>
      <c r="E46" s="70">
        <v>123</v>
      </c>
      <c r="F46" s="5"/>
      <c r="G46" s="13" t="s">
        <v>29</v>
      </c>
      <c r="H46" s="136">
        <v>69</v>
      </c>
      <c r="I46" s="38">
        <f t="shared" si="18"/>
        <v>0.56097560975609762</v>
      </c>
      <c r="J46" s="62"/>
      <c r="K46" s="39">
        <f t="shared" si="19"/>
        <v>54</v>
      </c>
      <c r="L46" s="38">
        <f t="shared" si="20"/>
        <v>0.43902439024390244</v>
      </c>
    </row>
    <row r="47" spans="1:12" x14ac:dyDescent="0.2">
      <c r="A47" s="70" t="s">
        <v>231</v>
      </c>
      <c r="B47" s="70" t="s">
        <v>284</v>
      </c>
      <c r="C47" s="70" t="s">
        <v>285</v>
      </c>
      <c r="D47" s="70">
        <v>1</v>
      </c>
      <c r="E47" s="70">
        <v>123</v>
      </c>
      <c r="F47" s="5"/>
      <c r="G47" s="13" t="s">
        <v>29</v>
      </c>
      <c r="H47" s="55">
        <v>51</v>
      </c>
      <c r="I47" s="38">
        <f t="shared" si="18"/>
        <v>0.41463414634146339</v>
      </c>
      <c r="J47" s="62"/>
      <c r="K47" s="39">
        <f t="shared" si="19"/>
        <v>72</v>
      </c>
      <c r="L47" s="38">
        <f t="shared" si="20"/>
        <v>0.58536585365853655</v>
      </c>
    </row>
    <row r="48" spans="1:12" x14ac:dyDescent="0.2">
      <c r="A48" s="71" t="s">
        <v>231</v>
      </c>
      <c r="B48" s="71" t="s">
        <v>290</v>
      </c>
      <c r="C48" s="71" t="s">
        <v>291</v>
      </c>
      <c r="D48" s="71">
        <v>2</v>
      </c>
      <c r="E48" s="71">
        <v>123</v>
      </c>
      <c r="F48" s="63"/>
      <c r="G48" s="65"/>
      <c r="H48" s="66"/>
      <c r="I48" s="40">
        <f t="shared" si="18"/>
        <v>0</v>
      </c>
      <c r="J48" s="64"/>
      <c r="K48" s="41">
        <f t="shared" si="19"/>
        <v>123</v>
      </c>
      <c r="L48" s="40">
        <f t="shared" si="20"/>
        <v>1</v>
      </c>
    </row>
    <row r="49" spans="1:12" x14ac:dyDescent="0.2">
      <c r="A49" s="32"/>
      <c r="B49" s="33">
        <f>COUNTA(B32:B48)</f>
        <v>17</v>
      </c>
      <c r="C49" s="32"/>
      <c r="E49" s="36">
        <f>SUM(E32:E48)</f>
        <v>2091</v>
      </c>
      <c r="F49" s="42"/>
      <c r="G49" s="33">
        <f>COUNTA(G32:G48)</f>
        <v>14</v>
      </c>
      <c r="H49" s="36">
        <f>SUM(H32:H48)</f>
        <v>287</v>
      </c>
      <c r="I49" s="43">
        <f>H49/E49</f>
        <v>0.13725490196078433</v>
      </c>
      <c r="J49" s="44"/>
      <c r="K49" s="52">
        <f>E49-H49</f>
        <v>1804</v>
      </c>
      <c r="L49" s="43">
        <f>K49/E49</f>
        <v>0.86274509803921573</v>
      </c>
    </row>
    <row r="50" spans="1:12" ht="12.75" customHeight="1" x14ac:dyDescent="0.2">
      <c r="A50" s="32"/>
      <c r="B50" s="33"/>
      <c r="C50" s="32"/>
      <c r="E50" s="36"/>
      <c r="F50" s="42"/>
      <c r="G50" s="33"/>
      <c r="H50" s="36"/>
      <c r="I50" s="43"/>
      <c r="J50" s="122"/>
      <c r="K50" s="52"/>
      <c r="L50" s="43"/>
    </row>
    <row r="51" spans="1:12" x14ac:dyDescent="0.2">
      <c r="A51" s="32"/>
      <c r="B51" s="33"/>
      <c r="C51" s="32"/>
      <c r="E51" s="36"/>
      <c r="F51" s="42"/>
      <c r="G51" s="33"/>
      <c r="H51" s="36"/>
      <c r="I51" s="43"/>
      <c r="J51" s="73"/>
      <c r="K51" s="52"/>
      <c r="L51" s="43"/>
    </row>
    <row r="52" spans="1:12" x14ac:dyDescent="0.2">
      <c r="C52" s="137"/>
      <c r="D52" s="115" t="s">
        <v>338</v>
      </c>
      <c r="G52" s="37"/>
      <c r="H52" s="37"/>
    </row>
    <row r="53" spans="1:12" x14ac:dyDescent="0.2">
      <c r="B53" s="98"/>
      <c r="D53" s="114" t="s">
        <v>95</v>
      </c>
      <c r="E53" s="97">
        <f>SUM(B17+B30+B49)</f>
        <v>42</v>
      </c>
      <c r="G53" s="37"/>
      <c r="H53" s="37"/>
    </row>
    <row r="54" spans="1:12" x14ac:dyDescent="0.2">
      <c r="B54" s="98"/>
      <c r="D54" s="114" t="s">
        <v>130</v>
      </c>
      <c r="E54" s="96">
        <f>SUM(E17+E30+E49)</f>
        <v>5162</v>
      </c>
      <c r="G54" s="37"/>
      <c r="H54" s="37"/>
    </row>
    <row r="55" spans="1:12" x14ac:dyDescent="0.2">
      <c r="B55" s="113"/>
      <c r="D55" s="114" t="s">
        <v>121</v>
      </c>
      <c r="E55" s="97">
        <f>SUM(G17+G30+G49)</f>
        <v>26</v>
      </c>
      <c r="G55" s="37"/>
      <c r="H55" s="37"/>
    </row>
    <row r="56" spans="1:12" x14ac:dyDescent="0.2">
      <c r="B56" s="113"/>
      <c r="D56" s="114" t="s">
        <v>131</v>
      </c>
      <c r="E56" s="96">
        <f>SUM(H17+H30+H49)</f>
        <v>394</v>
      </c>
      <c r="G56" s="37"/>
      <c r="H56" s="37"/>
    </row>
    <row r="57" spans="1:12" x14ac:dyDescent="0.2">
      <c r="B57" s="113"/>
      <c r="D57" s="114" t="s">
        <v>132</v>
      </c>
      <c r="E57" s="121">
        <f>E56/E54</f>
        <v>7.6327005036807435E-2</v>
      </c>
      <c r="G57" s="37"/>
      <c r="H57" s="37"/>
    </row>
    <row r="58" spans="1:12" x14ac:dyDescent="0.2">
      <c r="D58" s="114" t="s">
        <v>133</v>
      </c>
      <c r="E58" s="96">
        <f>SUM(K17+K30+K49)</f>
        <v>4768</v>
      </c>
      <c r="G58" s="37"/>
      <c r="H58" s="37"/>
    </row>
    <row r="59" spans="1:12" x14ac:dyDescent="0.2">
      <c r="D59" s="114" t="s">
        <v>134</v>
      </c>
      <c r="E59" s="121">
        <f>E58/E54</f>
        <v>0.92367299496319255</v>
      </c>
      <c r="G59" s="37"/>
      <c r="H59" s="37"/>
    </row>
    <row r="60" spans="1:12" x14ac:dyDescent="0.2">
      <c r="G60" s="37"/>
      <c r="H60" s="37"/>
    </row>
    <row r="61" spans="1:12" x14ac:dyDescent="0.2">
      <c r="G61" s="37"/>
      <c r="H61" s="37"/>
    </row>
    <row r="62" spans="1:12" x14ac:dyDescent="0.2">
      <c r="G62" s="37"/>
      <c r="H62" s="37"/>
    </row>
    <row r="63" spans="1:12" x14ac:dyDescent="0.2">
      <c r="G63" s="37"/>
      <c r="H63" s="37"/>
    </row>
    <row r="64" spans="1:12" x14ac:dyDescent="0.2">
      <c r="G64" s="37"/>
      <c r="H64" s="37"/>
    </row>
  </sheetData>
  <mergeCells count="3">
    <mergeCell ref="G1:I1"/>
    <mergeCell ref="K1:L1"/>
    <mergeCell ref="B1:C1"/>
  </mergeCells>
  <phoneticPr fontId="3" type="noConversion"/>
  <printOptions horizontalCentered="1" gridLines="1"/>
  <pageMargins left="0.5" right="0.5" top="1.5" bottom="0.75" header="0.5" footer="0.5"/>
  <pageSetup scale="80" orientation="landscape" r:id="rId1"/>
  <headerFooter alignWithMargins="0">
    <oddHeader>&amp;C&amp;"Arial,Bold"&amp;16 2012 Swimming Season
Minnesota Beach Days at Monitored Beaches</oddHeader>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Summary</vt:lpstr>
      <vt:lpstr>Attributes</vt:lpstr>
      <vt:lpstr>Monitoring</vt:lpstr>
      <vt:lpstr>Pollution Sources</vt:lpstr>
      <vt:lpstr>2012 Actions</vt:lpstr>
      <vt:lpstr>Action Durations</vt:lpstr>
      <vt:lpstr>Beach Days</vt:lpstr>
      <vt:lpstr>'2012 Actions'!Print_Area</vt:lpstr>
      <vt:lpstr>'Action Durations'!Print_Area</vt:lpstr>
      <vt:lpstr>Attributes!Print_Area</vt:lpstr>
      <vt:lpstr>'Beach Days'!Print_Area</vt:lpstr>
      <vt:lpstr>Monitoring!Print_Area</vt:lpstr>
      <vt:lpstr>'Pollution Sources'!Print_Area</vt:lpstr>
      <vt:lpstr>Summary!Print_Area</vt:lpstr>
      <vt:lpstr>'2012 Actions'!Print_Titles</vt:lpstr>
      <vt:lpstr>'Action Durations'!Print_Titles</vt:lpstr>
      <vt:lpstr>Attributes!Print_Titles</vt:lpstr>
      <vt:lpstr>'Beach Days'!Print_Titles</vt:lpstr>
      <vt:lpstr>Monitoring!Print_Titles</vt:lpstr>
      <vt:lpstr>'Pollution Sources'!Print_Titles</vt:lpstr>
      <vt:lpstr>Summary!Print_Titles</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Simpson, Jonathan</cp:lastModifiedBy>
  <cp:lastPrinted>2013-09-26T14:26:53Z</cp:lastPrinted>
  <dcterms:created xsi:type="dcterms:W3CDTF">2006-12-12T20:37:17Z</dcterms:created>
  <dcterms:modified xsi:type="dcterms:W3CDTF">2013-09-26T14:27:17Z</dcterms:modified>
</cp:coreProperties>
</file>