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5" yWindow="5715" windowWidth="19185" windowHeight="6450" tabRatio="813"/>
  </bookViews>
  <sheets>
    <sheet name="TOX and EXPO INPUTS" sheetId="2" r:id="rId1"/>
    <sheet name="Impregnated Materials - Dermal" sheetId="1" r:id="rId2"/>
    <sheet name="Impregnated Materials - HtM" sheetId="6" r:id="rId3"/>
    <sheet name="Impregnated Materials - OtM" sheetId="4" r:id="rId4"/>
  </sheets>
  <definedNames>
    <definedName name="_Ref238279509" localSheetId="1">'Impregnated Materials - Dermal'!$B$68</definedName>
    <definedName name="_Ref238279509" localSheetId="2">'Impregnated Materials - HtM'!#REF!</definedName>
    <definedName name="_Ref238279509" localSheetId="3">'Impregnated Materials - OtM'!#REF!</definedName>
    <definedName name="_Ref238279760" localSheetId="3">'Impregnated Materials - OtM'!$H$70</definedName>
    <definedName name="_Ref238279873" localSheetId="2">'Impregnated Materials - HtM'!$B$60</definedName>
    <definedName name="_Ref238279873" localSheetId="3">'Impregnated Materials - OtM'!$B$70</definedName>
    <definedName name="_Ref310437210" localSheetId="1">'Impregnated Materials - Dermal'!$G$68</definedName>
    <definedName name="_Ref310437210" localSheetId="2">'Impregnated Materials - HtM'!#REF!</definedName>
    <definedName name="_Ref310437210" localSheetId="3">'Impregnated Materials - OtM'!#REF!</definedName>
  </definedNames>
  <calcPr calcId="125725"/>
</workbook>
</file>

<file path=xl/calcChain.xml><?xml version="1.0" encoding="utf-8"?>
<calcChain xmlns="http://schemas.openxmlformats.org/spreadsheetml/2006/main">
  <c r="B14" i="1"/>
  <c r="B14" i="4"/>
  <c r="B16"/>
  <c r="B16" i="1"/>
  <c r="C50"/>
  <c r="C49"/>
  <c r="C44" i="6"/>
  <c r="H14" i="4"/>
  <c r="H14" i="6"/>
  <c r="F14" i="4"/>
  <c r="F16"/>
  <c r="F14" i="6"/>
  <c r="F16"/>
  <c r="F18"/>
  <c r="B16"/>
  <c r="B14"/>
  <c r="K44"/>
  <c r="J54" i="4"/>
  <c r="G49" i="1"/>
  <c r="I50"/>
  <c r="I49"/>
  <c r="C4" i="6"/>
  <c r="C4" i="4" l="1"/>
  <c r="C4" i="1"/>
  <c r="G42" l="1"/>
  <c r="H19" i="6" l="1"/>
  <c r="H18"/>
  <c r="H19" i="4"/>
  <c r="G19"/>
  <c r="C54" s="1"/>
  <c r="G19" i="1"/>
  <c r="H18" i="4"/>
  <c r="H19" i="1"/>
  <c r="H18"/>
  <c r="G19" i="6"/>
  <c r="E44"/>
  <c r="D37"/>
  <c r="D29"/>
  <c r="F37"/>
  <c r="F29"/>
  <c r="F45" i="4"/>
  <c r="C45"/>
  <c r="F37"/>
  <c r="C37"/>
  <c r="F29"/>
  <c r="C29"/>
  <c r="C29" i="1"/>
  <c r="C18" i="6"/>
  <c r="H45" i="4"/>
  <c r="H37"/>
  <c r="H29"/>
  <c r="H29" i="1"/>
  <c r="F18" i="4"/>
  <c r="C18"/>
  <c r="H41" i="1"/>
  <c r="H36"/>
  <c r="C36"/>
  <c r="G37"/>
  <c r="F49" s="1"/>
  <c r="H14"/>
  <c r="F16"/>
  <c r="F18"/>
  <c r="C18"/>
  <c r="F36"/>
  <c r="F29"/>
  <c r="G46" i="4"/>
  <c r="E54"/>
  <c r="G38"/>
  <c r="G54" s="1"/>
  <c r="D57" i="6"/>
  <c r="J44"/>
  <c r="I44"/>
  <c r="G44"/>
  <c r="F44"/>
  <c r="G38"/>
  <c r="H44" s="1"/>
  <c r="G30"/>
  <c r="D44" s="1"/>
  <c r="F54" i="4"/>
  <c r="I54"/>
  <c r="H54"/>
  <c r="G30"/>
  <c r="D54" s="1"/>
  <c r="D67"/>
  <c r="G30" i="1"/>
  <c r="E50" s="1"/>
  <c r="G50"/>
  <c r="D64"/>
  <c r="H49" l="1"/>
  <c r="J49" s="1"/>
  <c r="K49" s="1"/>
  <c r="L49" s="1"/>
  <c r="K54" i="4"/>
  <c r="L44" i="6"/>
  <c r="M44" s="1"/>
  <c r="E49" i="1"/>
  <c r="F50"/>
  <c r="N44" i="6" l="1"/>
  <c r="O44" s="1"/>
  <c r="L54" i="4"/>
  <c r="H50" i="1"/>
  <c r="J50" s="1"/>
  <c r="M54" i="4" l="1"/>
  <c r="N54" s="1"/>
  <c r="K50" i="1"/>
  <c r="L50" s="1"/>
</calcChain>
</file>

<file path=xl/sharedStrings.xml><?xml version="1.0" encoding="utf-8"?>
<sst xmlns="http://schemas.openxmlformats.org/spreadsheetml/2006/main" count="392" uniqueCount="201">
  <si>
    <t>Table 9‑2:  Summary of recommended values for post-application dermal exposure assessment.</t>
  </si>
  <si>
    <t>Algorithm Notation</t>
  </si>
  <si>
    <t>Exposure Factor (Units)</t>
  </si>
  <si>
    <t>Recommended Input Values</t>
  </si>
  <si>
    <t>SR</t>
  </si>
  <si>
    <t>Label</t>
  </si>
  <si>
    <t>WF</t>
  </si>
  <si>
    <t>Percent A.I. by Weight  (% w/w)</t>
  </si>
  <si>
    <t>MD</t>
  </si>
  <si>
    <t>Textile: Cotton</t>
  </si>
  <si>
    <t>Textile: Light Cotton/Synthetic Mix</t>
  </si>
  <si>
    <t>Textile: Heavy Cotton/Synthetic Mix</t>
  </si>
  <si>
    <t>Textile: All Synthetics</t>
  </si>
  <si>
    <t>Household Carpets</t>
  </si>
  <si>
    <t>Plastic Polymers</t>
  </si>
  <si>
    <t>Vinyl Flooring</t>
  </si>
  <si>
    <t>SA/BW</t>
  </si>
  <si>
    <t>Adult</t>
  </si>
  <si>
    <t>Children 1 to &lt; 2 years old</t>
  </si>
  <si>
    <t>Fraction of body exposed</t>
  </si>
  <si>
    <t>Pants, Jacket, or Shirts</t>
  </si>
  <si>
    <t>Total Body Coverage</t>
  </si>
  <si>
    <t>Mattresses, Carpets, or Flooring</t>
  </si>
  <si>
    <t>Handlers</t>
  </si>
  <si>
    <t>TE</t>
  </si>
  <si>
    <t>Daily Material-to-Skin Transfer Efficiency (fraction/day)</t>
  </si>
  <si>
    <t>Textiles or Carpeting</t>
  </si>
  <si>
    <t>Flooring or Hard Surfaces</t>
  </si>
  <si>
    <t>PF</t>
  </si>
  <si>
    <t xml:space="preserve">Protection Factor </t>
  </si>
  <si>
    <t>Protective layer present (Mattresses)</t>
  </si>
  <si>
    <t>Protective layer not present</t>
  </si>
  <si>
    <t>Dermal LOC</t>
  </si>
  <si>
    <t>Population</t>
  </si>
  <si>
    <t>E</t>
  </si>
  <si>
    <t>AF</t>
  </si>
  <si>
    <t>D</t>
  </si>
  <si>
    <t>Children (1 &lt;2 years)</t>
  </si>
  <si>
    <t>1.1  Is surface residue concentration data available?</t>
  </si>
  <si>
    <t>1.  Surface Residue Concentration</t>
  </si>
  <si>
    <t>Value</t>
  </si>
  <si>
    <t>Units</t>
  </si>
  <si>
    <t>Yes</t>
  </si>
  <si>
    <t>No</t>
  </si>
  <si>
    <t>Table 9‑1: Recommended weight-to-surface area values for selected fabrics/materials</t>
  </si>
  <si>
    <t>Material</t>
  </si>
  <si>
    <t>Material Weight:Surface Area</t>
  </si>
  <si>
    <t>Source</t>
  </si>
  <si>
    <t>Unpublished Henkel data from HERA (2005)</t>
  </si>
  <si>
    <t>Unpublished Proctor &amp; Gamble data from HERA (2005)</t>
  </si>
  <si>
    <t xml:space="preserve">Heavy Cotton/Synthetic Mix </t>
  </si>
  <si>
    <t>Nylon/cotton battle dress uniform data published in Snodgrass (1987)</t>
  </si>
  <si>
    <t>All Synthetics</t>
  </si>
  <si>
    <t>Unpublished Proctor &amp; Gamble  data from HERA (2005)</t>
  </si>
  <si>
    <t>Carpets</t>
  </si>
  <si>
    <t>USAF (2003)</t>
  </si>
  <si>
    <t>OPP/AD information on a polyethylene highchair</t>
  </si>
  <si>
    <t xml:space="preserve">Vinyl Flooring </t>
  </si>
  <si>
    <t>Product label and registrant should be consulted to obtain information on the surface residue concentration in terms of active ingredient (a.i.) that is present on the surface area of the impregnated material (e.g. mg a.i./ cm2).  In some cases, however, information on surface residue concentration may only be available in terms of percent a.i. in terms of total product mass (e.g. Fraction of a.i. in treated material).  In these cases, surface residue concentration can be estimated by finding the product of the weight fraction of a.i. in treated material and the material’s weight:surface area density</t>
  </si>
  <si>
    <t>Cotton</t>
  </si>
  <si>
    <t>Light Cotton/Synthetic Mix</t>
  </si>
  <si>
    <t>Residential SOP Input Parameters</t>
  </si>
  <si>
    <t>Select Fraction of Body Exposed or Enter Custom Value</t>
  </si>
  <si>
    <t>Unitless</t>
  </si>
  <si>
    <t>Potential protective barrier present?</t>
  </si>
  <si>
    <t>Custom</t>
  </si>
  <si>
    <t>2.  Dermal Exposure/Dose Parameters</t>
  </si>
  <si>
    <t>MOE</t>
  </si>
  <si>
    <t>Impregnated Materials - Dermal Exposure Assessment Calculator:</t>
  </si>
  <si>
    <t>Calculator Results:  Impreganted Material Dermal Exposure Estimates for Adults and Children 1 &lt;2 Years</t>
  </si>
  <si>
    <t xml:space="preserve">Table 9‑7:  Summary of recommended values for non-dietary hand-to-mouth ingestion exposure assessment. </t>
  </si>
  <si>
    <t>Point Estimate(s)</t>
  </si>
  <si>
    <r>
      <t>Surface Residue Concentration (mg a.i. /cm</t>
    </r>
    <r>
      <rPr>
        <vertAlign val="superscript"/>
        <sz val="10"/>
        <color theme="1"/>
        <rFont val="Times New Roman"/>
        <family val="1"/>
      </rPr>
      <t>2</t>
    </r>
    <r>
      <rPr>
        <sz val="10"/>
        <color theme="1"/>
        <rFont val="Times New Roman"/>
        <family val="1"/>
      </rPr>
      <t>)</t>
    </r>
  </si>
  <si>
    <t>Product-Specific Label</t>
  </si>
  <si>
    <t>Percent A.I. by Weight  (WF) (% w/w)</t>
  </si>
  <si>
    <t>Light Cotton/ Synthetic Mix</t>
  </si>
  <si>
    <t>Heavy Cotton/ Synthetic Mix</t>
  </si>
  <si>
    <r>
      <t>F</t>
    </r>
    <r>
      <rPr>
        <vertAlign val="subscript"/>
        <sz val="12"/>
        <color theme="1"/>
        <rFont val="Times New Roman"/>
        <family val="1"/>
      </rPr>
      <t>H</t>
    </r>
  </si>
  <si>
    <t>Fraction ai transferred to hands</t>
  </si>
  <si>
    <t>Hard Surfaces</t>
  </si>
  <si>
    <r>
      <t>F</t>
    </r>
    <r>
      <rPr>
        <vertAlign val="subscript"/>
        <sz val="10"/>
        <color theme="1"/>
        <rFont val="Times New Roman"/>
        <family val="1"/>
      </rPr>
      <t>M</t>
    </r>
  </si>
  <si>
    <t>Fraction of hand mouthed per event (fraction/event)</t>
  </si>
  <si>
    <r>
      <t>SA</t>
    </r>
    <r>
      <rPr>
        <vertAlign val="subscript"/>
        <sz val="10"/>
        <color theme="1"/>
        <rFont val="Times New Roman"/>
        <family val="1"/>
      </rPr>
      <t>H</t>
    </r>
  </si>
  <si>
    <r>
      <t>Typical surface area of one toddler hand (cm</t>
    </r>
    <r>
      <rPr>
        <vertAlign val="superscript"/>
        <sz val="10"/>
        <color theme="1"/>
        <rFont val="Times New Roman"/>
        <family val="1"/>
      </rPr>
      <t>2</t>
    </r>
    <r>
      <rPr>
        <sz val="10"/>
        <color theme="1"/>
        <rFont val="Times New Roman"/>
        <family val="1"/>
      </rPr>
      <t>)</t>
    </r>
  </si>
  <si>
    <t>N_Replen</t>
  </si>
  <si>
    <t>Replenishment intervals (intervals/hr)</t>
  </si>
  <si>
    <t>ET</t>
  </si>
  <si>
    <t>Children 1 &lt; 2 years old</t>
  </si>
  <si>
    <t>SE</t>
  </si>
  <si>
    <t>Freq_HtM</t>
  </si>
  <si>
    <t>BW</t>
  </si>
  <si>
    <t>Body Weight (kg)</t>
  </si>
  <si>
    <t>Select Fraction AI Transferred to Hands or Enter Custom Value</t>
  </si>
  <si>
    <t>Exposure Time (Hours/Day)</t>
  </si>
  <si>
    <t>Surface area of object mouthed per event</t>
  </si>
  <si>
    <t>Fraction of AR as OR following application</t>
  </si>
  <si>
    <t>Freq_OtM</t>
  </si>
  <si>
    <t>Object-to-mouth events per hour (events/ hour)</t>
  </si>
  <si>
    <t>Outdoor</t>
  </si>
  <si>
    <t>SAMO</t>
  </si>
  <si>
    <t>Select Fraction of Residue Available on the Object or Enter Custom Value</t>
  </si>
  <si>
    <t>FO</t>
  </si>
  <si>
    <t>Select Environment for Scenario</t>
  </si>
  <si>
    <t>Surface area of object mouthed per event (fraction/event)</t>
  </si>
  <si>
    <t>Hours</t>
  </si>
  <si>
    <t>Residential SOP Input Parameters:</t>
  </si>
  <si>
    <t>Fraction of body exposed (Unitless)</t>
  </si>
  <si>
    <t>Daily Material-to-Skin Transfer Efficiency (Fraction/Day)</t>
  </si>
  <si>
    <t>Protection Factor (Unitless Fraction)</t>
  </si>
  <si>
    <t>Dermal absorption factor (Unitless Fraction)</t>
  </si>
  <si>
    <t>Margin of Exposure (Unitless Fraction)</t>
  </si>
  <si>
    <t>events/ hour</t>
  </si>
  <si>
    <t>Fraction ai transferred to hands (Unitless Fraction)</t>
  </si>
  <si>
    <t>Saliva extraction factor (Unitless Fraction)</t>
  </si>
  <si>
    <t>Hand-to-mouth events per hour (Events/Hours)</t>
  </si>
  <si>
    <t>Bodyweight (kg)</t>
  </si>
  <si>
    <t>Exposure (mg a.i./day)</t>
  </si>
  <si>
    <t>Indoor</t>
  </si>
  <si>
    <t>Exposure (mg/day)</t>
  </si>
  <si>
    <t>Fraction of AR as OR following application (Unitless Fraction)</t>
  </si>
  <si>
    <t>Select Material to Determine TE or Enter Custom Value</t>
  </si>
  <si>
    <t>Impregnated Materials SOP</t>
  </si>
  <si>
    <t>Short-Term</t>
  </si>
  <si>
    <t>Intermediate-Term</t>
  </si>
  <si>
    <t>Long-Term</t>
  </si>
  <si>
    <t>Body Weight Pick List Reference (DO NOT DELETE)</t>
  </si>
  <si>
    <t>Lifestage</t>
  </si>
  <si>
    <t>Mean Body Weight (kg)</t>
  </si>
  <si>
    <t>General</t>
  </si>
  <si>
    <t>Combined Adults (16 &lt; 80 years old)</t>
  </si>
  <si>
    <t>Female-specific</t>
  </si>
  <si>
    <t>Female Adults (13 &lt; 49 years old)</t>
  </si>
  <si>
    <t>Male-specific</t>
  </si>
  <si>
    <t>Male Adults (16 &lt; 80 years old)</t>
  </si>
  <si>
    <t>Exposure Time (hours per day)</t>
  </si>
  <si>
    <t>Saliva extraction factor (fraction)</t>
  </si>
  <si>
    <t>Exposure Factor (units)</t>
  </si>
  <si>
    <t>Hand-to-mouth events per hour (events/hour)</t>
  </si>
  <si>
    <t>Margin of Exposure ROUNDED (Unitless Fraction)</t>
  </si>
  <si>
    <t>Calculator Results:  Impregnated Material OtM Exposure Estimates for Children 1 &lt;2 Years - Object to Mouth</t>
  </si>
  <si>
    <t>Calculator Results:  Impregnated Material - HtM Estimates for Children 1 &lt;2 Years - Hand to Mouth</t>
  </si>
  <si>
    <t>Impregnated Materials - OtM Exposure Assessment Calculator:</t>
  </si>
  <si>
    <t>Impregnated Materials - HtM Exposure Assessment Calculator:</t>
  </si>
  <si>
    <t>Do not delete</t>
  </si>
  <si>
    <t>POD Type</t>
  </si>
  <si>
    <t>EXPOSURE AND TOXICITY FACTORS</t>
  </si>
  <si>
    <t>Green cells = input required by assessor</t>
  </si>
  <si>
    <t>Active ingredient:</t>
  </si>
  <si>
    <t>Exposure Duration:
(for multiple exposure durations, create new files)</t>
  </si>
  <si>
    <t>Incidental Oral</t>
  </si>
  <si>
    <t>Toxicity</t>
  </si>
  <si>
    <t>POD (mg/kg/day)</t>
  </si>
  <si>
    <t>LOC</t>
  </si>
  <si>
    <t>Dermal</t>
  </si>
  <si>
    <t>POD source/study</t>
  </si>
  <si>
    <t>Absorption (0-1)</t>
  </si>
  <si>
    <t>Absorption source/study</t>
  </si>
  <si>
    <t>Toxicity Source/Study Pick List (DO NOT DELETE)</t>
  </si>
  <si>
    <t>POD</t>
  </si>
  <si>
    <t>Absorption</t>
  </si>
  <si>
    <t>Route-specific</t>
  </si>
  <si>
    <t>Human study</t>
  </si>
  <si>
    <t>Oral</t>
  </si>
  <si>
    <t>Animal study</t>
  </si>
  <si>
    <t>Estimated by POD or LOAEL/NOAEL comparison</t>
  </si>
  <si>
    <r>
      <rPr>
        <i/>
        <sz val="11"/>
        <rFont val="Times New Roman"/>
        <family val="1"/>
      </rPr>
      <t>In vitro</t>
    </r>
    <r>
      <rPr>
        <sz val="11"/>
        <rFont val="Times New Roman"/>
        <family val="1"/>
      </rPr>
      <t xml:space="preserve"> study</t>
    </r>
  </si>
  <si>
    <t>Other</t>
  </si>
  <si>
    <t>Exposure Duration Pick List (Do Not Delete)</t>
  </si>
  <si>
    <t>Inhalation</t>
  </si>
  <si>
    <t>POD  (mg/kg/day)</t>
  </si>
  <si>
    <t>Adults</t>
  </si>
  <si>
    <t>Children</t>
  </si>
  <si>
    <t>Body weights (kg)</t>
  </si>
  <si>
    <t>1 &lt;2 years</t>
  </si>
  <si>
    <t>3 &lt;6</t>
  </si>
  <si>
    <t>3 &lt;6 years</t>
  </si>
  <si>
    <r>
      <t>Inhalation Rates (m</t>
    </r>
    <r>
      <rPr>
        <b/>
        <vertAlign val="superscript"/>
        <sz val="12"/>
        <rFont val="Times New Roman"/>
        <family val="1"/>
      </rPr>
      <t>3</t>
    </r>
    <r>
      <rPr>
        <b/>
        <sz val="12"/>
        <rFont val="Times New Roman"/>
        <family val="1"/>
      </rPr>
      <t>/hr)</t>
    </r>
  </si>
  <si>
    <t>Absorbed Dose (mg/kg-day)</t>
  </si>
  <si>
    <t>Exposure (mg/kg-day)</t>
  </si>
  <si>
    <r>
      <t xml:space="preserve">2.1  Fraction of Body Exposed:  </t>
    </r>
    <r>
      <rPr>
        <i/>
        <sz val="11"/>
        <color theme="1"/>
        <rFont val="Times New Roman"/>
        <family val="1"/>
      </rPr>
      <t xml:space="preserve">Fraction of body that contacts residue should be representative of the parts of the body that are expected to frequently contact the impregnated material.  </t>
    </r>
  </si>
  <si>
    <r>
      <rPr>
        <b/>
        <sz val="11"/>
        <color theme="1"/>
        <rFont val="Times New Roman"/>
        <family val="1"/>
      </rPr>
      <t xml:space="preserve">2.2  Daily Material-to-Skin Transfer Efficiency (TE):  </t>
    </r>
    <r>
      <rPr>
        <sz val="11"/>
        <color theme="1"/>
        <rFont val="Times New Roman"/>
        <family val="1"/>
      </rPr>
      <t>Daily material-to-skin transfer efficiency is the percent of pesticide residue that is transferred from an impregnated material to an individual’s skin during a one-day period.</t>
    </r>
  </si>
  <si>
    <r>
      <rPr>
        <b/>
        <sz val="11"/>
        <color theme="1"/>
        <rFont val="Times New Roman"/>
        <family val="1"/>
      </rPr>
      <t xml:space="preserve">2.3  Protection Factor (PF):  </t>
    </r>
    <r>
      <rPr>
        <sz val="11"/>
        <color theme="1"/>
        <rFont val="Times New Roman"/>
        <family val="1"/>
      </rPr>
      <t xml:space="preserve">Bed sheets and other fabrics can act as a protective barrier when placed between an impregnated surface and an exposed individual’s skin.  The protection factor, therefore, accounts for a decrease in pesticide residue transfer that is expected when bed sheets or other protective barriers are present.  </t>
    </r>
  </si>
  <si>
    <r>
      <t>Residue Concentration (mg a.i. /cm</t>
    </r>
    <r>
      <rPr>
        <b/>
        <vertAlign val="superscript"/>
        <sz val="11"/>
        <rFont val="Times New Roman"/>
        <family val="1"/>
      </rPr>
      <t>2</t>
    </r>
    <r>
      <rPr>
        <b/>
        <sz val="11"/>
        <rFont val="Times New Roman"/>
        <family val="1"/>
      </rPr>
      <t>)</t>
    </r>
  </si>
  <si>
    <r>
      <t>Total body surface area to body weight ratio (cm</t>
    </r>
    <r>
      <rPr>
        <b/>
        <vertAlign val="superscript"/>
        <sz val="11"/>
        <rFont val="Times New Roman"/>
        <family val="1"/>
      </rPr>
      <t>2</t>
    </r>
    <r>
      <rPr>
        <b/>
        <sz val="11"/>
        <rFont val="Times New Roman"/>
        <family val="1"/>
      </rPr>
      <t>/kg)</t>
    </r>
  </si>
  <si>
    <r>
      <t>F</t>
    </r>
    <r>
      <rPr>
        <i/>
        <vertAlign val="subscript"/>
        <sz val="11"/>
        <rFont val="Times New Roman"/>
        <family val="1"/>
      </rPr>
      <t>Body</t>
    </r>
  </si>
  <si>
    <r>
      <t>OPP/AD information on the density (1300 mg/cm</t>
    </r>
    <r>
      <rPr>
        <vertAlign val="superscript"/>
        <sz val="10"/>
        <color theme="1"/>
        <rFont val="Times New Roman"/>
        <family val="1"/>
      </rPr>
      <t>3</t>
    </r>
    <r>
      <rPr>
        <sz val="10"/>
        <color theme="1"/>
        <rFont val="Times New Roman"/>
        <family val="1"/>
      </rPr>
      <t>) and thickness (0.03 cm) of polyvinyl chloride tiling</t>
    </r>
  </si>
  <si>
    <r>
      <t>Residue Concentration (mg a.i. /cm</t>
    </r>
    <r>
      <rPr>
        <vertAlign val="superscript"/>
        <sz val="10"/>
        <color theme="1"/>
        <rFont val="Times New Roman"/>
        <family val="1"/>
      </rPr>
      <t>2</t>
    </r>
    <r>
      <rPr>
        <sz val="10"/>
        <color theme="1"/>
        <rFont val="Times New Roman"/>
        <family val="1"/>
      </rPr>
      <t>)</t>
    </r>
  </si>
  <si>
    <r>
      <t>Material weight:surface area density (mg/cm</t>
    </r>
    <r>
      <rPr>
        <vertAlign val="superscript"/>
        <sz val="10"/>
        <color theme="1"/>
        <rFont val="Times New Roman"/>
        <family val="1"/>
      </rPr>
      <t>2</t>
    </r>
    <r>
      <rPr>
        <sz val="10"/>
        <color theme="1"/>
        <rFont val="Times New Roman"/>
        <family val="1"/>
      </rPr>
      <t>)</t>
    </r>
  </si>
  <si>
    <r>
      <t>total body surface area to body weight ratio (cm</t>
    </r>
    <r>
      <rPr>
        <vertAlign val="superscript"/>
        <sz val="10"/>
        <color theme="1"/>
        <rFont val="Times New Roman"/>
        <family val="1"/>
      </rPr>
      <t>2</t>
    </r>
    <r>
      <rPr>
        <sz val="10"/>
        <color theme="1"/>
        <rFont val="Times New Roman"/>
        <family val="1"/>
      </rPr>
      <t>/kg)</t>
    </r>
  </si>
  <si>
    <r>
      <t>F</t>
    </r>
    <r>
      <rPr>
        <vertAlign val="subscript"/>
        <sz val="10"/>
        <color theme="1"/>
        <rFont val="Times New Roman"/>
        <family val="1"/>
      </rPr>
      <t>Body</t>
    </r>
  </si>
  <si>
    <r>
      <t>2.1  Fraction of Residue Available on the Object (F</t>
    </r>
    <r>
      <rPr>
        <b/>
        <i/>
        <vertAlign val="subscript"/>
        <sz val="11"/>
        <color theme="1"/>
        <rFont val="Times New Roman"/>
        <family val="1"/>
      </rPr>
      <t>O</t>
    </r>
    <r>
      <rPr>
        <b/>
        <i/>
        <sz val="11"/>
        <color theme="1"/>
        <rFont val="Times New Roman"/>
        <family val="1"/>
      </rPr>
      <t xml:space="preserve">): </t>
    </r>
    <r>
      <rPr>
        <sz val="11"/>
        <color theme="1"/>
        <rFont val="Times New Roman"/>
        <family val="1"/>
      </rPr>
      <t xml:space="preserve">For this SOP, it is assumed that the residue that could be transferred to the object is the same as what is available for dermal transfer.  </t>
    </r>
  </si>
  <si>
    <r>
      <t xml:space="preserve">2.2  Exposure Time (ET):  </t>
    </r>
    <r>
      <rPr>
        <sz val="11"/>
        <color theme="1"/>
        <rFont val="Times New Roman"/>
        <family val="1"/>
      </rPr>
      <t xml:space="preserve">Exposure time is the amount of time that a child is an environment where they may contact a surface containing an impregnated material.  </t>
    </r>
  </si>
  <si>
    <r>
      <t xml:space="preserve">2.3  Object-to-Mouth Events (Freq_OtM):  </t>
    </r>
    <r>
      <rPr>
        <sz val="11"/>
        <color theme="1"/>
        <rFont val="Times New Roman"/>
        <family val="1"/>
      </rPr>
      <t xml:space="preserve">Frequency of object-to-mouth events is the number of mouthing events that occur per hour.  There is currently no data available that specifically address the number of object-to-mouth events that occur relative to the amount of time a child is in contact with an impregnated material.  </t>
    </r>
  </si>
  <si>
    <r>
      <t>F</t>
    </r>
    <r>
      <rPr>
        <i/>
        <vertAlign val="subscript"/>
        <sz val="11"/>
        <rFont val="Times New Roman"/>
        <family val="1"/>
      </rPr>
      <t>O</t>
    </r>
  </si>
  <si>
    <r>
      <t>SAM</t>
    </r>
    <r>
      <rPr>
        <i/>
        <vertAlign val="subscript"/>
        <sz val="11"/>
        <rFont val="Times New Roman"/>
        <family val="1"/>
      </rPr>
      <t>O</t>
    </r>
  </si>
  <si>
    <r>
      <t>2.1  Fraction ai transferred to hands (F</t>
    </r>
    <r>
      <rPr>
        <b/>
        <i/>
        <vertAlign val="subscript"/>
        <sz val="11"/>
        <color theme="1"/>
        <rFont val="Times New Roman"/>
        <family val="1"/>
      </rPr>
      <t>H</t>
    </r>
    <r>
      <rPr>
        <b/>
        <i/>
        <sz val="11"/>
        <color theme="1"/>
        <rFont val="Times New Roman"/>
        <family val="1"/>
      </rPr>
      <t xml:space="preserve">):  </t>
    </r>
    <r>
      <rPr>
        <sz val="11"/>
        <color theme="1"/>
        <rFont val="Times New Roman"/>
        <family val="1"/>
      </rPr>
      <t>For this SOP, it is assumed that the residue that could be transferred to the object is the same as what is available for dermal transfer.  As a result, the fraction of residue available for transfer assumed for dermal exposure for both carpets and hard surfaces should be used.</t>
    </r>
  </si>
  <si>
    <r>
      <t>Typical surface area of one toddler hand (cm</t>
    </r>
    <r>
      <rPr>
        <b/>
        <vertAlign val="superscript"/>
        <sz val="11"/>
        <rFont val="Times New Roman"/>
        <family val="1"/>
      </rPr>
      <t>2</t>
    </r>
    <r>
      <rPr>
        <b/>
        <sz val="11"/>
        <rFont val="Times New Roman"/>
        <family val="1"/>
      </rPr>
      <t>)</t>
    </r>
  </si>
  <si>
    <r>
      <t>F</t>
    </r>
    <r>
      <rPr>
        <i/>
        <vertAlign val="subscript"/>
        <sz val="11"/>
        <rFont val="Times New Roman"/>
        <family val="1"/>
      </rPr>
      <t>H</t>
    </r>
  </si>
  <si>
    <r>
      <t>F</t>
    </r>
    <r>
      <rPr>
        <i/>
        <vertAlign val="subscript"/>
        <sz val="11"/>
        <rFont val="Times New Roman"/>
        <family val="1"/>
      </rPr>
      <t>M</t>
    </r>
  </si>
  <si>
    <r>
      <t>SA</t>
    </r>
    <r>
      <rPr>
        <i/>
        <vertAlign val="subscript"/>
        <sz val="11"/>
        <rFont val="Times New Roman"/>
        <family val="1"/>
      </rPr>
      <t>H</t>
    </r>
  </si>
  <si>
    <t>Incidental Oral LOC</t>
  </si>
</sst>
</file>

<file path=xl/styles.xml><?xml version="1.0" encoding="utf-8"?>
<styleSheet xmlns="http://schemas.openxmlformats.org/spreadsheetml/2006/main">
  <numFmts count="3">
    <numFmt numFmtId="43" formatCode="_(* #,##0.00_);_(* \(#,##0.00\);_(* &quot;-&quot;??_);_(@_)"/>
    <numFmt numFmtId="164" formatCode="0.0"/>
    <numFmt numFmtId="165" formatCode="0.0000"/>
  </numFmts>
  <fonts count="37">
    <font>
      <sz val="11"/>
      <color theme="1"/>
      <name val="Calibri"/>
      <family val="2"/>
      <scheme val="minor"/>
    </font>
    <font>
      <sz val="11"/>
      <color theme="1"/>
      <name val="Calibri"/>
      <family val="2"/>
      <scheme val="minor"/>
    </font>
    <font>
      <sz val="12"/>
      <color theme="1"/>
      <name val="Times New Roman"/>
      <family val="1"/>
    </font>
    <font>
      <b/>
      <sz val="10"/>
      <color theme="1"/>
      <name val="Times New Roman"/>
      <family val="1"/>
    </font>
    <font>
      <sz val="10"/>
      <color theme="1"/>
      <name val="Times New Roman"/>
      <family val="1"/>
    </font>
    <font>
      <vertAlign val="superscript"/>
      <sz val="10"/>
      <color theme="1"/>
      <name val="Times New Roman"/>
      <family val="1"/>
    </font>
    <font>
      <vertAlign val="subscript"/>
      <sz val="10"/>
      <color theme="1"/>
      <name val="Times New Roman"/>
      <family val="1"/>
    </font>
    <font>
      <sz val="10"/>
      <name val="Arial"/>
      <family val="2"/>
    </font>
    <font>
      <sz val="12"/>
      <name val="Times New Roman"/>
      <family val="1"/>
    </font>
    <font>
      <b/>
      <sz val="16"/>
      <color theme="3" tint="0.39997558519241921"/>
      <name val="Times New Roman"/>
      <family val="1"/>
    </font>
    <font>
      <vertAlign val="subscript"/>
      <sz val="12"/>
      <color theme="1"/>
      <name val="Times New Roman"/>
      <family val="1"/>
    </font>
    <font>
      <b/>
      <sz val="16"/>
      <name val="Times New Roman"/>
      <family val="1"/>
    </font>
    <font>
      <b/>
      <sz val="14"/>
      <name val="Times New Roman"/>
      <family val="1"/>
    </font>
    <font>
      <b/>
      <sz val="12"/>
      <name val="Times New Roman"/>
      <family val="1"/>
    </font>
    <font>
      <sz val="11"/>
      <name val="Times New Roman"/>
      <family val="1"/>
    </font>
    <font>
      <sz val="10"/>
      <name val="Arial"/>
    </font>
    <font>
      <sz val="10"/>
      <name val="Times New Roman"/>
      <family val="1"/>
    </font>
    <font>
      <sz val="12"/>
      <name val="Arial"/>
      <family val="2"/>
    </font>
    <font>
      <b/>
      <sz val="11"/>
      <name val="Times New Roman"/>
      <family val="1"/>
    </font>
    <font>
      <i/>
      <sz val="11"/>
      <name val="Times New Roman"/>
      <family val="1"/>
    </font>
    <font>
      <b/>
      <vertAlign val="superscript"/>
      <sz val="12"/>
      <name val="Times New Roman"/>
      <family val="1"/>
    </font>
    <font>
      <sz val="11"/>
      <color theme="1"/>
      <name val="Times New Roman"/>
      <family val="1"/>
    </font>
    <font>
      <b/>
      <sz val="12"/>
      <color theme="1"/>
      <name val="Times New Roman"/>
      <family val="1"/>
    </font>
    <font>
      <b/>
      <sz val="12"/>
      <color rgb="FF002060"/>
      <name val="Times New Roman"/>
      <family val="1"/>
    </font>
    <font>
      <sz val="9"/>
      <color theme="1"/>
      <name val="Times New Roman"/>
      <family val="1"/>
    </font>
    <font>
      <b/>
      <sz val="11"/>
      <color theme="1"/>
      <name val="Times New Roman"/>
      <family val="1"/>
    </font>
    <font>
      <b/>
      <i/>
      <sz val="11"/>
      <color theme="1"/>
      <name val="Times New Roman"/>
      <family val="1"/>
    </font>
    <font>
      <b/>
      <sz val="12"/>
      <color rgb="FFFF0000"/>
      <name val="Times New Roman"/>
      <family val="1"/>
    </font>
    <font>
      <sz val="11"/>
      <color theme="0" tint="-0.499984740745262"/>
      <name val="Times New Roman"/>
      <family val="1"/>
    </font>
    <font>
      <sz val="11"/>
      <color theme="0" tint="-0.34998626667073579"/>
      <name val="Times New Roman"/>
      <family val="1"/>
    </font>
    <font>
      <i/>
      <sz val="11"/>
      <color rgb="FFFF0000"/>
      <name val="Times New Roman"/>
      <family val="1"/>
    </font>
    <font>
      <i/>
      <sz val="11"/>
      <color theme="1"/>
      <name val="Times New Roman"/>
      <family val="1"/>
    </font>
    <font>
      <b/>
      <vertAlign val="superscript"/>
      <sz val="11"/>
      <name val="Times New Roman"/>
      <family val="1"/>
    </font>
    <font>
      <i/>
      <vertAlign val="subscript"/>
      <sz val="11"/>
      <name val="Times New Roman"/>
      <family val="1"/>
    </font>
    <font>
      <b/>
      <i/>
      <vertAlign val="subscript"/>
      <sz val="11"/>
      <color theme="1"/>
      <name val="Times New Roman"/>
      <family val="1"/>
    </font>
    <font>
      <sz val="9"/>
      <name val="Times New Roman"/>
      <family val="1"/>
    </font>
    <font>
      <b/>
      <i/>
      <sz val="11"/>
      <name val="Times New Roman"/>
      <family val="1"/>
    </font>
  </fonts>
  <fills count="13">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39997558519241921"/>
        <bgColor indexed="64"/>
      </patternFill>
    </fill>
  </fills>
  <borders count="52">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indexed="64"/>
      </right>
      <top style="medium">
        <color auto="1"/>
      </top>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xf numFmtId="0" fontId="7" fillId="0" borderId="0"/>
    <xf numFmtId="0" fontId="15" fillId="0" borderId="0"/>
    <xf numFmtId="43" fontId="7" fillId="0" borderId="0" applyFont="0" applyFill="0" applyBorder="0" applyAlignment="0" applyProtection="0"/>
    <xf numFmtId="0" fontId="1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cellStyleXfs>
  <cellXfs count="260">
    <xf numFmtId="0" fontId="0" fillId="0" borderId="0" xfId="0"/>
    <xf numFmtId="0" fontId="8" fillId="0" borderId="4" xfId="2" applyFont="1" applyBorder="1"/>
    <xf numFmtId="0" fontId="2" fillId="3" borderId="0" xfId="0" applyFont="1" applyFill="1" applyAlignment="1">
      <alignment wrapText="1"/>
    </xf>
    <xf numFmtId="0" fontId="12" fillId="0" borderId="0" xfId="0" applyFont="1"/>
    <xf numFmtId="0" fontId="9" fillId="0" borderId="0" xfId="0" applyFont="1" applyAlignment="1" applyProtection="1">
      <alignment horizontal="left"/>
    </xf>
    <xf numFmtId="0" fontId="8" fillId="0" borderId="4"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3" borderId="0" xfId="0" applyFont="1" applyFill="1" applyBorder="1" applyAlignment="1">
      <alignment wrapText="1"/>
    </xf>
    <xf numFmtId="0" fontId="4" fillId="3" borderId="28" xfId="0" applyFont="1" applyFill="1" applyBorder="1" applyAlignment="1">
      <alignment horizontal="center" vertical="center"/>
    </xf>
    <xf numFmtId="0" fontId="4" fillId="3" borderId="3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7" xfId="0" applyFont="1" applyFill="1" applyBorder="1" applyAlignment="1">
      <alignment horizontal="center" vertical="center" wrapText="1"/>
    </xf>
    <xf numFmtId="0" fontId="4" fillId="4" borderId="28" xfId="0" applyFont="1" applyFill="1" applyBorder="1" applyAlignment="1">
      <alignment horizontal="center" vertical="center"/>
    </xf>
    <xf numFmtId="0" fontId="4" fillId="4" borderId="30"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3" borderId="5" xfId="0" applyFont="1" applyFill="1" applyBorder="1" applyAlignment="1">
      <alignment horizontal="left" vertical="center"/>
    </xf>
    <xf numFmtId="0" fontId="4" fillId="0" borderId="5" xfId="0" applyFont="1" applyFill="1" applyBorder="1" applyAlignment="1">
      <alignment horizontal="left" vertical="center"/>
    </xf>
    <xf numFmtId="0" fontId="4" fillId="4" borderId="29"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3" borderId="29" xfId="0" applyFont="1" applyFill="1" applyBorder="1" applyAlignment="1">
      <alignment horizontal="left" vertical="center"/>
    </xf>
    <xf numFmtId="0" fontId="4" fillId="4" borderId="29" xfId="0" applyFont="1" applyFill="1" applyBorder="1" applyAlignment="1">
      <alignment horizontal="center" vertical="center"/>
    </xf>
    <xf numFmtId="0" fontId="4" fillId="4" borderId="27" xfId="0" applyFont="1" applyFill="1" applyBorder="1" applyAlignment="1">
      <alignment horizontal="left" vertical="center" wrapText="1"/>
    </xf>
    <xf numFmtId="0" fontId="4" fillId="3" borderId="27" xfId="0" applyFont="1" applyFill="1" applyBorder="1" applyAlignment="1">
      <alignment horizontal="center" vertical="center" wrapText="1"/>
    </xf>
    <xf numFmtId="0" fontId="4" fillId="4" borderId="26" xfId="0" applyFont="1" applyFill="1" applyBorder="1" applyAlignment="1">
      <alignment horizontal="left" vertical="center"/>
    </xf>
    <xf numFmtId="0" fontId="4" fillId="4" borderId="4" xfId="0" applyFont="1" applyFill="1" applyBorder="1" applyAlignment="1">
      <alignment horizontal="left" vertical="center"/>
    </xf>
    <xf numFmtId="0" fontId="4" fillId="4" borderId="25" xfId="0" applyFont="1" applyFill="1" applyBorder="1" applyAlignment="1">
      <alignment horizontal="left" vertical="center"/>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xf>
    <xf numFmtId="0" fontId="4" fillId="4" borderId="27" xfId="0" applyFont="1" applyFill="1" applyBorder="1" applyAlignment="1">
      <alignment horizontal="left" vertical="center"/>
    </xf>
    <xf numFmtId="0" fontId="4" fillId="4" borderId="28" xfId="0" applyFont="1" applyFill="1" applyBorder="1" applyAlignment="1">
      <alignment horizontal="left" vertical="center"/>
    </xf>
    <xf numFmtId="0" fontId="4" fillId="3" borderId="6" xfId="0" applyFont="1" applyFill="1" applyBorder="1" applyAlignment="1">
      <alignment horizontal="left" vertical="center"/>
    </xf>
    <xf numFmtId="0" fontId="14" fillId="0" borderId="21" xfId="3" applyNumberFormat="1" applyFont="1" applyFill="1" applyBorder="1" applyAlignment="1">
      <alignment horizontal="center" vertical="center"/>
    </xf>
    <xf numFmtId="0" fontId="14" fillId="0" borderId="23" xfId="3" applyNumberFormat="1" applyFont="1" applyFill="1" applyBorder="1" applyAlignment="1">
      <alignment horizontal="center" vertical="center"/>
    </xf>
    <xf numFmtId="0" fontId="14" fillId="0" borderId="17" xfId="3" applyNumberFormat="1"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4" fillId="3" borderId="29" xfId="0" applyFont="1" applyFill="1" applyBorder="1" applyAlignment="1">
      <alignment horizontal="center" vertical="center" wrapText="1"/>
    </xf>
    <xf numFmtId="0" fontId="4" fillId="3" borderId="2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3" borderId="4" xfId="0" applyFont="1" applyFill="1" applyBorder="1" applyAlignment="1">
      <alignment horizontal="center" vertical="center"/>
    </xf>
    <xf numFmtId="0" fontId="13" fillId="12" borderId="36" xfId="4" applyFont="1" applyFill="1" applyBorder="1" applyAlignment="1">
      <alignment horizontal="left" vertical="center" wrapText="1"/>
    </xf>
    <xf numFmtId="0" fontId="8" fillId="0" borderId="0" xfId="4" applyFont="1" applyBorder="1" applyProtection="1">
      <protection locked="0"/>
    </xf>
    <xf numFmtId="0" fontId="8" fillId="12" borderId="36" xfId="4" applyFont="1" applyFill="1" applyBorder="1" applyAlignment="1">
      <alignment horizontal="left" vertical="center"/>
    </xf>
    <xf numFmtId="0" fontId="8" fillId="0" borderId="0" xfId="4" applyFont="1" applyBorder="1"/>
    <xf numFmtId="0" fontId="11" fillId="12" borderId="34" xfId="4" applyFont="1" applyFill="1" applyBorder="1" applyAlignment="1">
      <alignment vertical="center"/>
    </xf>
    <xf numFmtId="0" fontId="18" fillId="9" borderId="45" xfId="8" applyFont="1" applyFill="1" applyBorder="1"/>
    <xf numFmtId="0" fontId="14" fillId="9" borderId="46" xfId="2" applyFont="1" applyFill="1" applyBorder="1"/>
    <xf numFmtId="0" fontId="14" fillId="9" borderId="47" xfId="2" applyFont="1" applyFill="1" applyBorder="1"/>
    <xf numFmtId="0" fontId="14" fillId="9" borderId="49" xfId="2" applyFont="1" applyFill="1" applyBorder="1"/>
    <xf numFmtId="0" fontId="14" fillId="9" borderId="50" xfId="2" applyFont="1" applyFill="1" applyBorder="1"/>
    <xf numFmtId="0" fontId="14" fillId="9" borderId="51" xfId="2" applyFont="1" applyFill="1" applyBorder="1"/>
    <xf numFmtId="0" fontId="8" fillId="0" borderId="0" xfId="2" applyFont="1"/>
    <xf numFmtId="0" fontId="8" fillId="0" borderId="4" xfId="2" applyFont="1" applyBorder="1" applyAlignment="1">
      <alignment horizontal="center"/>
    </xf>
    <xf numFmtId="0" fontId="14" fillId="0" borderId="0" xfId="2" applyFont="1"/>
    <xf numFmtId="0" fontId="8" fillId="12" borderId="41" xfId="2" applyNumberFormat="1" applyFont="1" applyFill="1" applyBorder="1" applyAlignment="1">
      <alignment horizontal="center" vertical="center" wrapText="1"/>
    </xf>
    <xf numFmtId="0" fontId="8" fillId="12" borderId="44" xfId="2" applyNumberFormat="1" applyFont="1" applyFill="1" applyBorder="1" applyAlignment="1">
      <alignment horizontal="center" vertical="center" wrapText="1"/>
    </xf>
    <xf numFmtId="0" fontId="8" fillId="12" borderId="41" xfId="2" applyNumberFormat="1" applyFont="1" applyFill="1" applyBorder="1" applyAlignment="1">
      <alignment horizontal="center" vertical="center"/>
    </xf>
    <xf numFmtId="0" fontId="18" fillId="9" borderId="4" xfId="2" applyFont="1" applyFill="1" applyBorder="1"/>
    <xf numFmtId="0" fontId="14" fillId="9" borderId="4" xfId="2" applyFont="1" applyFill="1" applyBorder="1"/>
    <xf numFmtId="0" fontId="18" fillId="9" borderId="40" xfId="2" applyFont="1" applyFill="1" applyBorder="1"/>
    <xf numFmtId="0" fontId="18" fillId="9" borderId="41" xfId="2" applyFont="1" applyFill="1" applyBorder="1"/>
    <xf numFmtId="0" fontId="14" fillId="9" borderId="40" xfId="2" applyFont="1" applyFill="1" applyBorder="1"/>
    <xf numFmtId="0" fontId="14" fillId="9" borderId="41" xfId="2" applyFont="1" applyFill="1" applyBorder="1" applyAlignment="1">
      <alignment horizontal="center" vertical="center"/>
    </xf>
    <xf numFmtId="0" fontId="14" fillId="9" borderId="42" xfId="2" applyFont="1" applyFill="1" applyBorder="1"/>
    <xf numFmtId="0" fontId="14" fillId="9" borderId="43" xfId="2" applyFont="1" applyFill="1" applyBorder="1"/>
    <xf numFmtId="0" fontId="14" fillId="9" borderId="44" xfId="2" applyFont="1" applyFill="1" applyBorder="1" applyAlignment="1">
      <alignment horizontal="center" vertical="center"/>
    </xf>
    <xf numFmtId="0" fontId="18" fillId="9" borderId="40" xfId="6" applyFont="1" applyFill="1" applyBorder="1" applyAlignment="1">
      <alignment horizontal="center"/>
    </xf>
    <xf numFmtId="0" fontId="18" fillId="9" borderId="41" xfId="6" applyFont="1" applyFill="1" applyBorder="1" applyAlignment="1">
      <alignment horizontal="center"/>
    </xf>
    <xf numFmtId="0" fontId="14" fillId="9" borderId="40" xfId="6" applyFont="1" applyFill="1" applyBorder="1" applyAlignment="1">
      <alignment horizontal="center" vertical="center"/>
    </xf>
    <xf numFmtId="0" fontId="14" fillId="9" borderId="41" xfId="6" applyFont="1" applyFill="1" applyBorder="1" applyAlignment="1">
      <alignment horizontal="center"/>
    </xf>
    <xf numFmtId="0" fontId="14" fillId="9" borderId="40" xfId="6" applyFont="1" applyFill="1" applyBorder="1" applyAlignment="1">
      <alignment horizontal="center"/>
    </xf>
    <xf numFmtId="0" fontId="14" fillId="9" borderId="42" xfId="6" applyFont="1" applyFill="1" applyBorder="1" applyAlignment="1">
      <alignment horizontal="center"/>
    </xf>
    <xf numFmtId="0" fontId="14" fillId="9" borderId="44" xfId="6" applyFont="1" applyFill="1" applyBorder="1" applyAlignment="1">
      <alignment horizontal="center"/>
    </xf>
    <xf numFmtId="0" fontId="8" fillId="0" borderId="43" xfId="0" applyFont="1" applyFill="1" applyBorder="1" applyAlignment="1">
      <alignment horizontal="left" vertical="center" wrapText="1"/>
    </xf>
    <xf numFmtId="0" fontId="8" fillId="0" borderId="4" xfId="0" applyFont="1" applyFill="1" applyBorder="1" applyAlignment="1">
      <alignment vertical="center"/>
    </xf>
    <xf numFmtId="0" fontId="21" fillId="0" borderId="0" xfId="0" applyFont="1"/>
    <xf numFmtId="0" fontId="16" fillId="0" borderId="0" xfId="4" applyFont="1"/>
    <xf numFmtId="0" fontId="21" fillId="0" borderId="47" xfId="0" applyFont="1" applyBorder="1"/>
    <xf numFmtId="0" fontId="8" fillId="0" borderId="24" xfId="2" applyFont="1" applyFill="1" applyBorder="1" applyAlignment="1">
      <alignment vertical="center"/>
    </xf>
    <xf numFmtId="0" fontId="8" fillId="0" borderId="49" xfId="2" applyNumberFormat="1" applyFont="1" applyFill="1" applyBorder="1" applyAlignment="1">
      <alignment horizontal="center" vertical="center"/>
    </xf>
    <xf numFmtId="0" fontId="8" fillId="0" borderId="24" xfId="2" applyFont="1" applyFill="1" applyBorder="1" applyAlignment="1">
      <alignment horizontal="left" vertical="center" wrapText="1"/>
    </xf>
    <xf numFmtId="0" fontId="8" fillId="0" borderId="49" xfId="2" applyNumberFormat="1" applyFont="1" applyFill="1" applyBorder="1" applyAlignment="1">
      <alignment horizontal="center" vertical="center" wrapText="1"/>
    </xf>
    <xf numFmtId="0" fontId="21" fillId="0" borderId="10" xfId="0" applyFont="1" applyBorder="1"/>
    <xf numFmtId="0" fontId="21" fillId="0" borderId="0" xfId="0" applyFont="1" applyBorder="1" applyAlignment="1">
      <alignment horizontal="center" vertical="center"/>
    </xf>
    <xf numFmtId="0" fontId="8" fillId="0" borderId="10" xfId="2" applyFont="1" applyFill="1" applyBorder="1" applyAlignment="1">
      <alignment horizontal="left" vertical="center" wrapText="1"/>
    </xf>
    <xf numFmtId="0" fontId="8" fillId="0" borderId="41" xfId="2" applyFont="1" applyBorder="1" applyAlignment="1">
      <alignment horizontal="center"/>
    </xf>
    <xf numFmtId="0" fontId="8" fillId="0" borderId="43" xfId="2" applyFont="1" applyBorder="1"/>
    <xf numFmtId="2" fontId="8" fillId="0" borderId="10" xfId="2" applyNumberFormat="1" applyFont="1" applyFill="1" applyBorder="1" applyAlignment="1">
      <alignment horizontal="center" vertical="center" wrapText="1"/>
    </xf>
    <xf numFmtId="0" fontId="21" fillId="3" borderId="0" xfId="0" applyFont="1" applyFill="1" applyBorder="1" applyAlignment="1">
      <alignment vertical="top"/>
    </xf>
    <xf numFmtId="0" fontId="8" fillId="0" borderId="0" xfId="2" applyFont="1" applyBorder="1" applyAlignment="1">
      <alignment horizontal="center"/>
    </xf>
    <xf numFmtId="0" fontId="21" fillId="3" borderId="0" xfId="0" applyFont="1" applyFill="1" applyBorder="1" applyAlignment="1">
      <alignment horizontal="center" vertical="top"/>
    </xf>
    <xf numFmtId="0" fontId="8" fillId="0" borderId="0" xfId="2" applyFont="1" applyBorder="1"/>
    <xf numFmtId="0" fontId="8" fillId="0" borderId="44" xfId="2" applyFont="1" applyBorder="1" applyAlignment="1">
      <alignment horizontal="center"/>
    </xf>
    <xf numFmtId="0" fontId="8" fillId="12" borderId="41" xfId="8" applyNumberFormat="1" applyFont="1" applyFill="1" applyBorder="1" applyAlignment="1">
      <alignment horizontal="center" vertical="center" wrapText="1"/>
    </xf>
    <xf numFmtId="0" fontId="8" fillId="0" borderId="41" xfId="2" applyNumberFormat="1" applyFont="1" applyFill="1" applyBorder="1" applyAlignment="1">
      <alignment horizontal="center" vertical="center" wrapText="1"/>
    </xf>
    <xf numFmtId="0" fontId="22" fillId="3" borderId="0" xfId="0" applyFont="1" applyFill="1" applyBorder="1" applyAlignment="1">
      <alignment horizontal="left" vertical="top"/>
    </xf>
    <xf numFmtId="0" fontId="14" fillId="10" borderId="33" xfId="2" applyFont="1" applyFill="1" applyBorder="1" applyAlignment="1">
      <alignment horizontal="left" vertical="center"/>
    </xf>
    <xf numFmtId="0" fontId="14" fillId="10" borderId="34" xfId="0" applyFont="1" applyFill="1" applyBorder="1" applyAlignment="1">
      <alignment horizontal="center"/>
    </xf>
    <xf numFmtId="0" fontId="23" fillId="3" borderId="0" xfId="0" applyFont="1" applyFill="1" applyBorder="1" applyAlignment="1">
      <alignment horizontal="left" vertical="top"/>
    </xf>
    <xf numFmtId="0" fontId="24" fillId="3" borderId="0" xfId="0" applyFont="1" applyFill="1" applyAlignment="1">
      <alignment vertical="top" wrapText="1"/>
    </xf>
    <xf numFmtId="0" fontId="25" fillId="8" borderId="21" xfId="0" applyFont="1" applyFill="1" applyBorder="1" applyAlignment="1">
      <alignment horizontal="center" vertical="top"/>
    </xf>
    <xf numFmtId="0" fontId="26" fillId="3" borderId="0" xfId="0" applyFont="1" applyFill="1" applyAlignment="1">
      <alignment horizontal="left" vertical="top" indent="4"/>
    </xf>
    <xf numFmtId="0" fontId="21" fillId="3" borderId="0" xfId="0" applyFont="1" applyFill="1" applyAlignment="1">
      <alignment vertical="top" wrapText="1"/>
    </xf>
    <xf numFmtId="0" fontId="27" fillId="3" borderId="0" xfId="0" applyFont="1" applyFill="1" applyBorder="1" applyAlignment="1">
      <alignment vertical="top"/>
    </xf>
    <xf numFmtId="0" fontId="14" fillId="8" borderId="22" xfId="0" applyFont="1" applyFill="1" applyBorder="1" applyAlignment="1">
      <alignment horizontal="center" vertical="top" wrapText="1"/>
    </xf>
    <xf numFmtId="0" fontId="14" fillId="8" borderId="23" xfId="0" applyFont="1" applyFill="1" applyBorder="1" applyAlignment="1">
      <alignment horizontal="center" vertical="top"/>
    </xf>
    <xf numFmtId="0" fontId="26" fillId="3" borderId="0" xfId="0" applyFont="1" applyFill="1" applyBorder="1" applyAlignment="1">
      <alignment horizontal="center" vertical="top"/>
    </xf>
    <xf numFmtId="0" fontId="28" fillId="3" borderId="0" xfId="0" applyFont="1" applyFill="1" applyBorder="1" applyAlignment="1">
      <alignment horizontal="center" vertical="top"/>
    </xf>
    <xf numFmtId="0" fontId="21" fillId="3" borderId="0" xfId="0" applyFont="1" applyFill="1" applyBorder="1" applyAlignment="1">
      <alignment horizontal="left" vertical="top" indent="7"/>
    </xf>
    <xf numFmtId="0" fontId="29" fillId="3" borderId="0" xfId="0" applyFont="1" applyFill="1" applyBorder="1" applyAlignment="1">
      <alignment horizontal="center" vertical="top" wrapText="1"/>
    </xf>
    <xf numFmtId="0" fontId="28" fillId="3" borderId="0" xfId="0" applyFont="1" applyFill="1" applyBorder="1" applyAlignment="1">
      <alignment horizontal="center" vertical="top" wrapText="1"/>
    </xf>
    <xf numFmtId="0" fontId="21" fillId="3" borderId="0" xfId="0" applyFont="1" applyFill="1" applyAlignment="1">
      <alignment horizontal="center" vertical="top" wrapText="1"/>
    </xf>
    <xf numFmtId="0" fontId="30" fillId="3" borderId="0" xfId="0" applyFont="1" applyFill="1" applyBorder="1" applyAlignment="1">
      <alignment horizontal="left" vertical="top" indent="7"/>
    </xf>
    <xf numFmtId="0" fontId="21" fillId="3" borderId="0" xfId="0" applyFont="1" applyFill="1" applyBorder="1" applyAlignment="1">
      <alignment horizontal="center" vertical="top" wrapText="1"/>
    </xf>
    <xf numFmtId="0" fontId="30" fillId="3" borderId="0" xfId="0" applyFont="1" applyFill="1" applyBorder="1" applyAlignment="1">
      <alignment horizontal="center" vertical="top"/>
    </xf>
    <xf numFmtId="0" fontId="29" fillId="3" borderId="0" xfId="0" applyFont="1" applyFill="1" applyBorder="1" applyAlignment="1">
      <alignment horizontal="center" vertical="top"/>
    </xf>
    <xf numFmtId="0" fontId="28" fillId="0" borderId="0" xfId="0" applyFont="1" applyAlignment="1">
      <alignment horizontal="center" vertical="top"/>
    </xf>
    <xf numFmtId="0" fontId="29" fillId="3" borderId="0" xfId="0" applyFont="1" applyFill="1" applyBorder="1" applyAlignment="1">
      <alignment vertical="top"/>
    </xf>
    <xf numFmtId="0" fontId="30" fillId="3" borderId="0" xfId="0" applyFont="1" applyFill="1" applyBorder="1" applyAlignment="1">
      <alignment horizontal="left" vertical="top"/>
    </xf>
    <xf numFmtId="0" fontId="29" fillId="3" borderId="0" xfId="0" applyFont="1" applyFill="1" applyAlignment="1">
      <alignment horizontal="center" vertical="top"/>
    </xf>
    <xf numFmtId="0" fontId="28" fillId="3" borderId="0" xfId="0" applyFont="1" applyFill="1" applyAlignment="1">
      <alignment horizontal="center" vertical="top" wrapText="1"/>
    </xf>
    <xf numFmtId="0" fontId="30" fillId="3" borderId="0" xfId="0" applyFont="1" applyFill="1" applyBorder="1" applyAlignment="1">
      <alignment horizontal="left" vertical="top" indent="11"/>
    </xf>
    <xf numFmtId="0" fontId="21" fillId="3" borderId="0" xfId="0" applyFont="1" applyFill="1" applyAlignment="1">
      <alignment horizontal="center" vertical="top"/>
    </xf>
    <xf numFmtId="0" fontId="30" fillId="3" borderId="0" xfId="0" applyFont="1" applyFill="1" applyBorder="1" applyAlignment="1">
      <alignment horizontal="left" vertical="top" indent="15"/>
    </xf>
    <xf numFmtId="0" fontId="21" fillId="3" borderId="0" xfId="0" applyFont="1" applyFill="1" applyBorder="1" applyAlignment="1">
      <alignment horizontal="left" vertical="top" wrapText="1" indent="4"/>
    </xf>
    <xf numFmtId="0" fontId="21" fillId="3" borderId="0" xfId="0" applyFont="1" applyFill="1" applyBorder="1" applyAlignment="1">
      <alignment horizontal="left" vertical="top" indent="4"/>
    </xf>
    <xf numFmtId="0" fontId="21" fillId="3" borderId="0" xfId="0" applyFont="1" applyFill="1" applyBorder="1" applyAlignment="1">
      <alignment horizontal="left" vertical="top"/>
    </xf>
    <xf numFmtId="0" fontId="18" fillId="5" borderId="13" xfId="0" applyFont="1" applyFill="1" applyBorder="1" applyAlignment="1">
      <alignment horizontal="center" vertical="top" wrapText="1"/>
    </xf>
    <xf numFmtId="0" fontId="18" fillId="5" borderId="14" xfId="0" applyFont="1" applyFill="1" applyBorder="1" applyAlignment="1">
      <alignment horizontal="center" vertical="top" wrapText="1"/>
    </xf>
    <xf numFmtId="0" fontId="3" fillId="3" borderId="0" xfId="0" applyFont="1" applyFill="1" applyBorder="1" applyAlignment="1">
      <alignment vertical="top" wrapText="1"/>
    </xf>
    <xf numFmtId="0" fontId="25" fillId="3" borderId="0" xfId="0" applyFont="1" applyFill="1" applyBorder="1" applyAlignment="1">
      <alignment horizontal="center" vertical="top" wrapText="1"/>
    </xf>
    <xf numFmtId="0" fontId="19" fillId="5" borderId="16" xfId="0" applyFont="1" applyFill="1" applyBorder="1" applyAlignment="1">
      <alignment horizontal="center" vertical="top"/>
    </xf>
    <xf numFmtId="0" fontId="19" fillId="5" borderId="16" xfId="0" applyFont="1" applyFill="1" applyBorder="1" applyAlignment="1">
      <alignment horizontal="center" vertical="top" wrapText="1"/>
    </xf>
    <xf numFmtId="0" fontId="19" fillId="5" borderId="17" xfId="0" applyFont="1" applyFill="1" applyBorder="1" applyAlignment="1">
      <alignment horizontal="center" vertical="top"/>
    </xf>
    <xf numFmtId="0" fontId="19" fillId="5" borderId="20" xfId="0" applyFont="1" applyFill="1" applyBorder="1" applyAlignment="1">
      <alignment horizontal="center" vertical="top"/>
    </xf>
    <xf numFmtId="0" fontId="31" fillId="3" borderId="0" xfId="0" applyFont="1" applyFill="1" applyBorder="1" applyAlignment="1">
      <alignment vertical="top"/>
    </xf>
    <xf numFmtId="0" fontId="21" fillId="0" borderId="18" xfId="0" applyFont="1" applyFill="1" applyBorder="1" applyAlignment="1">
      <alignment horizontal="center" vertical="top"/>
    </xf>
    <xf numFmtId="0" fontId="21" fillId="0" borderId="19" xfId="0" applyFont="1" applyFill="1" applyBorder="1" applyAlignment="1">
      <alignment horizontal="center" vertical="top"/>
    </xf>
    <xf numFmtId="0" fontId="21" fillId="0" borderId="19" xfId="0" applyFont="1" applyFill="1" applyBorder="1" applyAlignment="1">
      <alignment horizontal="center" vertical="top" wrapText="1"/>
    </xf>
    <xf numFmtId="165" fontId="21" fillId="0" borderId="19" xfId="0" applyNumberFormat="1" applyFont="1" applyFill="1" applyBorder="1" applyAlignment="1">
      <alignment horizontal="center" vertical="top"/>
    </xf>
    <xf numFmtId="165" fontId="21" fillId="0" borderId="20" xfId="0" applyNumberFormat="1" applyFont="1" applyFill="1" applyBorder="1" applyAlignment="1">
      <alignment horizontal="center" vertical="top"/>
    </xf>
    <xf numFmtId="164" fontId="21" fillId="0" borderId="31" xfId="0" applyNumberFormat="1" applyFont="1" applyFill="1" applyBorder="1" applyAlignment="1">
      <alignment horizontal="center" vertical="top"/>
    </xf>
    <xf numFmtId="0" fontId="21" fillId="0" borderId="15" xfId="0" applyFont="1" applyFill="1" applyBorder="1" applyAlignment="1">
      <alignment horizontal="center" vertical="top"/>
    </xf>
    <xf numFmtId="0" fontId="21" fillId="0" borderId="16" xfId="0" applyFont="1" applyFill="1" applyBorder="1" applyAlignment="1">
      <alignment horizontal="center" vertical="top"/>
    </xf>
    <xf numFmtId="165" fontId="21" fillId="0" borderId="16" xfId="0" applyNumberFormat="1" applyFont="1" applyFill="1" applyBorder="1" applyAlignment="1">
      <alignment horizontal="center" vertical="top"/>
    </xf>
    <xf numFmtId="165" fontId="21" fillId="0" borderId="17" xfId="0" applyNumberFormat="1" applyFont="1" applyFill="1" applyBorder="1" applyAlignment="1">
      <alignment horizontal="center" vertical="top"/>
    </xf>
    <xf numFmtId="164" fontId="21" fillId="0" borderId="32" xfId="0" applyNumberFormat="1" applyFont="1" applyFill="1" applyBorder="1" applyAlignment="1">
      <alignment horizontal="center" vertical="top"/>
    </xf>
    <xf numFmtId="0" fontId="4" fillId="3" borderId="0" xfId="0" applyFont="1" applyFill="1" applyBorder="1" applyAlignment="1">
      <alignment vertical="top" wrapText="1"/>
    </xf>
    <xf numFmtId="0" fontId="3" fillId="5" borderId="7" xfId="0" applyFont="1" applyFill="1" applyBorder="1" applyAlignment="1">
      <alignment horizontal="center" vertical="top" wrapText="1"/>
    </xf>
    <xf numFmtId="0" fontId="21" fillId="5" borderId="0" xfId="0" applyFont="1" applyFill="1" applyBorder="1" applyAlignment="1">
      <alignment vertical="top"/>
    </xf>
    <xf numFmtId="0" fontId="3" fillId="5" borderId="0" xfId="0" applyFont="1" applyFill="1" applyBorder="1" applyAlignment="1">
      <alignment horizontal="center" vertical="top" wrapText="1"/>
    </xf>
    <xf numFmtId="0" fontId="4" fillId="3" borderId="7" xfId="0" applyFont="1" applyFill="1" applyBorder="1" applyAlignment="1">
      <alignment vertical="top" wrapText="1"/>
    </xf>
    <xf numFmtId="0" fontId="4" fillId="3" borderId="0" xfId="0" applyFont="1" applyFill="1" applyBorder="1" applyAlignment="1">
      <alignment horizontal="center" vertical="top" wrapText="1"/>
    </xf>
    <xf numFmtId="0" fontId="21" fillId="3" borderId="0" xfId="0" applyFont="1" applyFill="1" applyAlignment="1">
      <alignment vertical="top"/>
    </xf>
    <xf numFmtId="0" fontId="4" fillId="3" borderId="8" xfId="0" applyFont="1" applyFill="1" applyBorder="1" applyAlignment="1">
      <alignment vertical="top" wrapText="1"/>
    </xf>
    <xf numFmtId="0" fontId="4" fillId="3" borderId="2" xfId="0" applyFont="1" applyFill="1" applyBorder="1" applyAlignment="1">
      <alignment vertical="top" wrapText="1"/>
    </xf>
    <xf numFmtId="0" fontId="4" fillId="3" borderId="2" xfId="0" applyFont="1" applyFill="1" applyBorder="1" applyAlignment="1">
      <alignment horizontal="center" vertical="top" wrapText="1"/>
    </xf>
    <xf numFmtId="0" fontId="21" fillId="3" borderId="2" xfId="0" applyFont="1" applyFill="1" applyBorder="1" applyAlignment="1">
      <alignment vertical="top"/>
    </xf>
    <xf numFmtId="0" fontId="21" fillId="3" borderId="1" xfId="0" applyFont="1" applyFill="1" applyBorder="1" applyAlignment="1">
      <alignment vertical="top"/>
    </xf>
    <xf numFmtId="0" fontId="3" fillId="5" borderId="4" xfId="0" applyFont="1" applyFill="1" applyBorder="1" applyAlignment="1">
      <alignment horizontal="center" vertical="center" wrapText="1"/>
    </xf>
    <xf numFmtId="0" fontId="25" fillId="5" borderId="4" xfId="0" applyFont="1" applyFill="1" applyBorder="1" applyAlignment="1">
      <alignment vertical="center"/>
    </xf>
    <xf numFmtId="0" fontId="4" fillId="7" borderId="4" xfId="0" applyFont="1" applyFill="1" applyBorder="1" applyAlignment="1">
      <alignment horizontal="center" vertical="center" wrapText="1"/>
    </xf>
    <xf numFmtId="0" fontId="24" fillId="3" borderId="0" xfId="0" applyFont="1" applyFill="1" applyAlignment="1">
      <alignment horizontal="left" vertical="top" wrapText="1"/>
    </xf>
    <xf numFmtId="0" fontId="18" fillId="5" borderId="21" xfId="0" applyFont="1" applyFill="1" applyBorder="1" applyAlignment="1">
      <alignment horizontal="center" vertical="top" wrapText="1"/>
    </xf>
    <xf numFmtId="0" fontId="19" fillId="5" borderId="23" xfId="0" applyFont="1" applyFill="1" applyBorder="1" applyAlignment="1">
      <alignment horizontal="center" vertical="top"/>
    </xf>
    <xf numFmtId="165" fontId="21" fillId="0" borderId="32" xfId="0" applyNumberFormat="1" applyFont="1" applyFill="1" applyBorder="1" applyAlignment="1">
      <alignment horizontal="center" vertical="top"/>
    </xf>
    <xf numFmtId="164" fontId="21" fillId="0" borderId="16" xfId="0" applyNumberFormat="1" applyFont="1" applyFill="1" applyBorder="1" applyAlignment="1">
      <alignment horizontal="center" vertical="top"/>
    </xf>
    <xf numFmtId="0" fontId="14" fillId="3" borderId="0" xfId="0" applyFont="1" applyFill="1" applyBorder="1" applyAlignment="1">
      <alignment horizontal="center" vertical="top"/>
    </xf>
    <xf numFmtId="0" fontId="35" fillId="3" borderId="0" xfId="0" applyFont="1" applyFill="1" applyAlignment="1">
      <alignment vertical="top" wrapText="1"/>
    </xf>
    <xf numFmtId="0" fontId="13" fillId="3" borderId="0" xfId="0" applyFont="1" applyFill="1" applyBorder="1" applyAlignment="1">
      <alignment vertical="top"/>
    </xf>
    <xf numFmtId="0" fontId="14" fillId="3" borderId="0" xfId="0" applyFont="1" applyFill="1" applyAlignment="1">
      <alignment horizontal="center" vertical="top" wrapText="1"/>
    </xf>
    <xf numFmtId="0" fontId="14" fillId="3" borderId="0" xfId="0" applyFont="1" applyFill="1" applyBorder="1" applyAlignment="1">
      <alignment vertical="top"/>
    </xf>
    <xf numFmtId="0" fontId="36" fillId="3" borderId="0" xfId="0" applyFont="1" applyFill="1" applyBorder="1" applyAlignment="1">
      <alignment horizontal="center" vertical="top"/>
    </xf>
    <xf numFmtId="0" fontId="14" fillId="3" borderId="0" xfId="0" applyFont="1" applyFill="1" applyBorder="1" applyAlignment="1">
      <alignment horizontal="center" vertical="top" wrapText="1"/>
    </xf>
    <xf numFmtId="0" fontId="14" fillId="0" borderId="0" xfId="0" applyFont="1" applyAlignment="1">
      <alignment horizontal="center" vertical="top"/>
    </xf>
    <xf numFmtId="0" fontId="14" fillId="3" borderId="0" xfId="0" applyFont="1" applyFill="1" applyAlignment="1">
      <alignment horizontal="center" vertical="top"/>
    </xf>
    <xf numFmtId="0" fontId="14" fillId="0" borderId="16" xfId="0" applyFont="1" applyFill="1" applyBorder="1" applyAlignment="1">
      <alignment horizontal="center" vertical="top"/>
    </xf>
    <xf numFmtId="0" fontId="21" fillId="0" borderId="17" xfId="0" applyFont="1" applyFill="1" applyBorder="1" applyAlignment="1" applyProtection="1">
      <alignment horizontal="center" vertical="top"/>
    </xf>
    <xf numFmtId="164" fontId="21" fillId="0" borderId="17" xfId="0" applyNumberFormat="1" applyFont="1" applyFill="1" applyBorder="1" applyAlignment="1">
      <alignment horizontal="center" vertical="top"/>
    </xf>
    <xf numFmtId="0" fontId="14" fillId="3" borderId="0" xfId="0" applyFont="1" applyFill="1" applyAlignment="1">
      <alignment vertical="top"/>
    </xf>
    <xf numFmtId="0" fontId="21" fillId="3" borderId="0" xfId="0" applyFont="1" applyFill="1" applyAlignment="1">
      <alignment wrapText="1"/>
    </xf>
    <xf numFmtId="0" fontId="21" fillId="3" borderId="0" xfId="0" applyFont="1" applyFill="1" applyBorder="1" applyAlignment="1">
      <alignment wrapText="1"/>
    </xf>
    <xf numFmtId="0" fontId="25" fillId="12" borderId="4" xfId="0" applyFont="1" applyFill="1" applyBorder="1" applyAlignment="1" applyProtection="1">
      <alignment horizontal="center" vertical="top" wrapText="1"/>
      <protection locked="0"/>
    </xf>
    <xf numFmtId="0" fontId="21" fillId="12" borderId="4" xfId="1" applyNumberFormat="1" applyFont="1" applyFill="1" applyBorder="1" applyAlignment="1" applyProtection="1">
      <alignment horizontal="center" vertical="top" wrapText="1"/>
      <protection locked="0"/>
    </xf>
    <xf numFmtId="0" fontId="21" fillId="12" borderId="4" xfId="0" applyFont="1" applyFill="1" applyBorder="1" applyAlignment="1" applyProtection="1">
      <alignment horizontal="center" vertical="top" wrapText="1"/>
      <protection locked="0"/>
    </xf>
    <xf numFmtId="0" fontId="25" fillId="0" borderId="40" xfId="0" applyFont="1" applyBorder="1" applyAlignment="1">
      <alignment horizontal="center" vertical="center"/>
    </xf>
    <xf numFmtId="0" fontId="18" fillId="9" borderId="45" xfId="2" applyFont="1" applyFill="1" applyBorder="1" applyAlignment="1">
      <alignment horizontal="center"/>
    </xf>
    <xf numFmtId="0" fontId="18" fillId="9" borderId="48" xfId="2" applyFont="1" applyFill="1" applyBorder="1" applyAlignment="1">
      <alignment horizontal="center"/>
    </xf>
    <xf numFmtId="0" fontId="18" fillId="9" borderId="46" xfId="2" applyFont="1" applyFill="1" applyBorder="1" applyAlignment="1">
      <alignment horizontal="center"/>
    </xf>
    <xf numFmtId="0" fontId="18" fillId="9" borderId="37" xfId="6" applyFont="1" applyFill="1" applyBorder="1" applyAlignment="1">
      <alignment horizontal="center" vertical="center"/>
    </xf>
    <xf numFmtId="0" fontId="18" fillId="9" borderId="39" xfId="6" applyFont="1" applyFill="1" applyBorder="1" applyAlignment="1">
      <alignment horizontal="center" vertical="center"/>
    </xf>
    <xf numFmtId="0" fontId="25" fillId="0" borderId="42" xfId="0" applyFont="1" applyBorder="1" applyAlignment="1">
      <alignment horizontal="center" vertical="center"/>
    </xf>
    <xf numFmtId="0" fontId="13" fillId="11" borderId="4" xfId="2" applyFont="1" applyFill="1" applyBorder="1" applyAlignment="1">
      <alignment horizontal="center" vertical="center" wrapText="1"/>
    </xf>
    <xf numFmtId="0" fontId="21" fillId="0" borderId="4" xfId="0" applyFont="1" applyBorder="1" applyAlignment="1">
      <alignment horizontal="center" vertical="center"/>
    </xf>
    <xf numFmtId="0" fontId="21" fillId="0" borderId="40" xfId="0" applyFont="1" applyBorder="1" applyAlignment="1">
      <alignment horizontal="left" vertical="center"/>
    </xf>
    <xf numFmtId="0" fontId="21" fillId="0" borderId="4" xfId="0" applyFont="1" applyBorder="1" applyAlignment="1">
      <alignment horizontal="left" vertical="center"/>
    </xf>
    <xf numFmtId="0" fontId="13" fillId="11" borderId="37" xfId="2" applyFont="1" applyFill="1" applyBorder="1" applyAlignment="1">
      <alignment horizontal="center" wrapText="1"/>
    </xf>
    <xf numFmtId="0" fontId="13" fillId="11" borderId="38" xfId="2" applyFont="1" applyFill="1" applyBorder="1" applyAlignment="1">
      <alignment horizontal="center" wrapText="1"/>
    </xf>
    <xf numFmtId="0" fontId="13" fillId="11" borderId="39" xfId="2" applyFont="1" applyFill="1" applyBorder="1" applyAlignment="1">
      <alignment horizontal="center" wrapText="1"/>
    </xf>
    <xf numFmtId="0" fontId="21" fillId="0" borderId="42" xfId="0" applyFont="1" applyBorder="1" applyAlignment="1">
      <alignment horizontal="left" vertical="center"/>
    </xf>
    <xf numFmtId="0" fontId="25" fillId="0" borderId="40" xfId="0" applyFont="1" applyBorder="1" applyAlignment="1">
      <alignment horizontal="center" vertical="center" wrapText="1"/>
    </xf>
    <xf numFmtId="0" fontId="12" fillId="0" borderId="33" xfId="4" applyFont="1" applyBorder="1" applyAlignment="1">
      <alignment horizontal="center" vertical="center"/>
    </xf>
    <xf numFmtId="0" fontId="12" fillId="0" borderId="35" xfId="4" applyFont="1" applyBorder="1" applyAlignment="1">
      <alignment horizontal="center" vertical="center"/>
    </xf>
    <xf numFmtId="0" fontId="13" fillId="0" borderId="33" xfId="4" applyFont="1" applyBorder="1" applyAlignment="1">
      <alignment horizontal="center" vertical="center"/>
    </xf>
    <xf numFmtId="0" fontId="13" fillId="0" borderId="35" xfId="4" applyFont="1" applyBorder="1" applyAlignment="1">
      <alignment horizontal="center" vertical="center"/>
    </xf>
    <xf numFmtId="0" fontId="13" fillId="0" borderId="33" xfId="4" applyFont="1" applyFill="1" applyBorder="1" applyAlignment="1" applyProtection="1">
      <alignment horizontal="center" vertical="center" wrapText="1"/>
      <protection locked="0"/>
    </xf>
    <xf numFmtId="0" fontId="13" fillId="0" borderId="35" xfId="4" applyFont="1" applyFill="1" applyBorder="1" applyAlignment="1" applyProtection="1">
      <alignment horizontal="center" vertical="center" wrapText="1"/>
      <protection locked="0"/>
    </xf>
    <xf numFmtId="0" fontId="13" fillId="11" borderId="37" xfId="2" applyFont="1" applyFill="1" applyBorder="1" applyAlignment="1">
      <alignment horizontal="center" vertical="center"/>
    </xf>
    <xf numFmtId="0" fontId="13" fillId="11" borderId="38" xfId="2" applyFont="1" applyFill="1" applyBorder="1" applyAlignment="1">
      <alignment horizontal="center" vertical="center"/>
    </xf>
    <xf numFmtId="0" fontId="13" fillId="11" borderId="39" xfId="2" applyFont="1" applyFill="1" applyBorder="1" applyAlignment="1">
      <alignment horizontal="center" vertical="center"/>
    </xf>
    <xf numFmtId="0" fontId="3" fillId="6"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24" fillId="3" borderId="0" xfId="0" applyFont="1" applyFill="1" applyAlignment="1">
      <alignment horizontal="left" vertical="top" wrapText="1"/>
    </xf>
    <xf numFmtId="0" fontId="4" fillId="3" borderId="0" xfId="0" applyFont="1" applyFill="1" applyBorder="1" applyAlignment="1">
      <alignment horizontal="center" vertical="top" wrapText="1"/>
    </xf>
    <xf numFmtId="0" fontId="4" fillId="3" borderId="3" xfId="0" applyFont="1" applyFill="1" applyBorder="1" applyAlignment="1">
      <alignment horizontal="center" vertical="top" wrapText="1"/>
    </xf>
    <xf numFmtId="0" fontId="26" fillId="3" borderId="0" xfId="0" applyFont="1" applyFill="1" applyAlignment="1">
      <alignment horizontal="left" vertical="top" wrapText="1" indent="4"/>
    </xf>
    <xf numFmtId="0" fontId="31" fillId="3" borderId="0" xfId="0" applyFont="1" applyFill="1" applyBorder="1" applyAlignment="1">
      <alignment horizontal="left" vertical="top" wrapText="1" indent="7"/>
    </xf>
    <xf numFmtId="0" fontId="21" fillId="3" borderId="0" xfId="0" applyFont="1" applyFill="1" applyBorder="1" applyAlignment="1">
      <alignment horizontal="left" vertical="top" wrapText="1" indent="4"/>
    </xf>
    <xf numFmtId="0" fontId="3" fillId="6" borderId="9" xfId="0" applyFont="1" applyFill="1" applyBorder="1" applyAlignment="1">
      <alignment horizontal="center" vertical="top" wrapText="1"/>
    </xf>
    <xf numFmtId="0" fontId="3" fillId="6" borderId="10" xfId="0" applyFont="1" applyFill="1" applyBorder="1" applyAlignment="1">
      <alignment horizontal="center" vertical="top" wrapText="1"/>
    </xf>
    <xf numFmtId="0" fontId="3" fillId="6" borderId="11" xfId="0" applyFont="1" applyFill="1" applyBorder="1" applyAlignment="1">
      <alignment horizontal="center" vertical="top" wrapText="1"/>
    </xf>
    <xf numFmtId="0" fontId="3" fillId="5" borderId="0" xfId="0" applyFont="1" applyFill="1" applyBorder="1" applyAlignment="1">
      <alignment horizontal="center" vertical="top" wrapText="1"/>
    </xf>
    <xf numFmtId="0" fontId="3" fillId="5" borderId="3" xfId="0" applyFont="1" applyFill="1" applyBorder="1" applyAlignment="1">
      <alignment horizontal="center" vertical="top" wrapText="1"/>
    </xf>
    <xf numFmtId="0" fontId="18" fillId="5" borderId="12" xfId="0" applyFont="1" applyFill="1" applyBorder="1" applyAlignment="1">
      <alignment horizontal="center" vertical="top" wrapText="1"/>
    </xf>
    <xf numFmtId="0" fontId="18" fillId="5" borderId="15" xfId="0" applyFont="1" applyFill="1" applyBorder="1" applyAlignment="1">
      <alignment horizontal="center" vertical="top"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6" borderId="4" xfId="0" applyFont="1" applyFill="1" applyBorder="1" applyAlignment="1">
      <alignment horizontal="center" vertical="top"/>
    </xf>
    <xf numFmtId="0" fontId="3" fillId="6" borderId="25" xfId="0" applyFont="1" applyFill="1" applyBorder="1" applyAlignment="1">
      <alignment horizontal="center" vertical="top"/>
    </xf>
    <xf numFmtId="0" fontId="4" fillId="3" borderId="5"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2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3" borderId="4"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6"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6"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cellXfs>
  <cellStyles count="12">
    <cellStyle name="Comma 2" xfId="7"/>
    <cellStyle name="Comma 3" xfId="5"/>
    <cellStyle name="Normal" xfId="0" builtinId="0"/>
    <cellStyle name="Normal 2" xfId="2"/>
    <cellStyle name="Normal 2 2" xfId="8"/>
    <cellStyle name="Normal 2 3" xfId="11"/>
    <cellStyle name="Normal 3" xfId="6"/>
    <cellStyle name="Normal 4" xfId="9"/>
    <cellStyle name="Normal 5" xfId="4"/>
    <cellStyle name="Normal_BENOMYL" xfId="3"/>
    <cellStyle name="Percent" xfId="1" builtinId="5"/>
    <cellStyle name="Percent 2" xfId="10"/>
  </cellStyles>
  <dxfs count="6">
    <dxf>
      <font>
        <condense val="0"/>
        <extend val="0"/>
        <color rgb="FF9C0006"/>
      </font>
      <fill>
        <patternFill>
          <bgColor rgb="FFFFC7CE"/>
        </patternFill>
      </fill>
    </dxf>
    <dxf>
      <font>
        <color theme="0" tint="-0.24994659260841701"/>
      </font>
    </dxf>
    <dxf>
      <font>
        <condense val="0"/>
        <extend val="0"/>
        <color rgb="FF9C0006"/>
      </font>
      <fill>
        <patternFill>
          <bgColor rgb="FFFFC7CE"/>
        </patternFill>
      </fill>
    </dxf>
    <dxf>
      <font>
        <color theme="0" tint="-0.24994659260841701"/>
      </font>
    </dxf>
    <dxf>
      <font>
        <condense val="0"/>
        <extend val="0"/>
        <color rgb="FF9C0006"/>
      </font>
      <fill>
        <patternFill>
          <bgColor rgb="FFFFC7CE"/>
        </patternFill>
      </fill>
    </dxf>
    <dxf>
      <font>
        <color theme="0" tint="-0.24994659260841701"/>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207817</xdr:colOff>
      <xdr:row>9</xdr:row>
      <xdr:rowOff>43298</xdr:rowOff>
    </xdr:from>
    <xdr:to>
      <xdr:col>8</xdr:col>
      <xdr:colOff>138544</xdr:colOff>
      <xdr:row>19</xdr:row>
      <xdr:rowOff>95251</xdr:rowOff>
    </xdr:to>
    <xdr:sp macro="" textlink="">
      <xdr:nvSpPr>
        <xdr:cNvPr id="2" name="Rectangle 1"/>
        <xdr:cNvSpPr/>
      </xdr:nvSpPr>
      <xdr:spPr>
        <a:xfrm>
          <a:off x="424294" y="1402775"/>
          <a:ext cx="8962159" cy="189634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251113</xdr:colOff>
      <xdr:row>22</xdr:row>
      <xdr:rowOff>95242</xdr:rowOff>
    </xdr:from>
    <xdr:to>
      <xdr:col>8</xdr:col>
      <xdr:colOff>181840</xdr:colOff>
      <xdr:row>43</xdr:row>
      <xdr:rowOff>9525</xdr:rowOff>
    </xdr:to>
    <xdr:sp macro="" textlink="">
      <xdr:nvSpPr>
        <xdr:cNvPr id="3" name="Rectangle 2"/>
        <xdr:cNvSpPr/>
      </xdr:nvSpPr>
      <xdr:spPr>
        <a:xfrm>
          <a:off x="470188" y="3886192"/>
          <a:ext cx="8931852" cy="38576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207817</xdr:colOff>
      <xdr:row>9</xdr:row>
      <xdr:rowOff>43298</xdr:rowOff>
    </xdr:from>
    <xdr:to>
      <xdr:col>8</xdr:col>
      <xdr:colOff>138544</xdr:colOff>
      <xdr:row>19</xdr:row>
      <xdr:rowOff>95251</xdr:rowOff>
    </xdr:to>
    <xdr:sp macro="" textlink="">
      <xdr:nvSpPr>
        <xdr:cNvPr id="2" name="Rectangle 1"/>
        <xdr:cNvSpPr/>
      </xdr:nvSpPr>
      <xdr:spPr>
        <a:xfrm>
          <a:off x="426892" y="1405373"/>
          <a:ext cx="8931852" cy="189980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251113</xdr:colOff>
      <xdr:row>22</xdr:row>
      <xdr:rowOff>95242</xdr:rowOff>
    </xdr:from>
    <xdr:to>
      <xdr:col>8</xdr:col>
      <xdr:colOff>181840</xdr:colOff>
      <xdr:row>38</xdr:row>
      <xdr:rowOff>9525</xdr:rowOff>
    </xdr:to>
    <xdr:sp macro="" textlink="">
      <xdr:nvSpPr>
        <xdr:cNvPr id="3" name="Rectangle 2"/>
        <xdr:cNvSpPr/>
      </xdr:nvSpPr>
      <xdr:spPr>
        <a:xfrm>
          <a:off x="473363" y="4243909"/>
          <a:ext cx="8968894" cy="270828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207817</xdr:colOff>
      <xdr:row>9</xdr:row>
      <xdr:rowOff>43298</xdr:rowOff>
    </xdr:from>
    <xdr:to>
      <xdr:col>8</xdr:col>
      <xdr:colOff>138544</xdr:colOff>
      <xdr:row>19</xdr:row>
      <xdr:rowOff>95251</xdr:rowOff>
    </xdr:to>
    <xdr:sp macro="" textlink="">
      <xdr:nvSpPr>
        <xdr:cNvPr id="2" name="Rectangle 1"/>
        <xdr:cNvSpPr/>
      </xdr:nvSpPr>
      <xdr:spPr>
        <a:xfrm>
          <a:off x="426892" y="1405373"/>
          <a:ext cx="8931852" cy="189980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251113</xdr:colOff>
      <xdr:row>22</xdr:row>
      <xdr:rowOff>95243</xdr:rowOff>
    </xdr:from>
    <xdr:to>
      <xdr:col>8</xdr:col>
      <xdr:colOff>181840</xdr:colOff>
      <xdr:row>46</xdr:row>
      <xdr:rowOff>116417</xdr:rowOff>
    </xdr:to>
    <xdr:sp macro="" textlink="">
      <xdr:nvSpPr>
        <xdr:cNvPr id="3" name="Rectangle 2"/>
        <xdr:cNvSpPr/>
      </xdr:nvSpPr>
      <xdr:spPr>
        <a:xfrm>
          <a:off x="473363" y="3894660"/>
          <a:ext cx="8968894" cy="44026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D52"/>
  <sheetViews>
    <sheetView tabSelected="1" zoomScaleNormal="100" workbookViewId="0">
      <selection activeCell="B1" sqref="B1"/>
    </sheetView>
  </sheetViews>
  <sheetFormatPr defaultColWidth="37.28515625" defaultRowHeight="15"/>
  <cols>
    <col min="1" max="1" width="10.28515625" style="84" customWidth="1"/>
    <col min="2" max="2" width="14.7109375" style="84" customWidth="1"/>
    <col min="3" max="3" width="45.7109375" style="84" customWidth="1"/>
    <col min="4" max="4" width="37.28515625" style="84"/>
    <col min="5" max="5" width="13" style="84" customWidth="1"/>
    <col min="6" max="16384" width="37.28515625" style="84"/>
  </cols>
  <sheetData>
    <row r="1" spans="2:4" ht="18.75">
      <c r="B1" s="3" t="s">
        <v>121</v>
      </c>
      <c r="D1" s="60"/>
    </row>
    <row r="2" spans="2:4" ht="19.5" thickBot="1">
      <c r="C2" s="3"/>
      <c r="D2" s="60"/>
    </row>
    <row r="3" spans="2:4" ht="32.25" thickBot="1">
      <c r="B3" s="210" t="s">
        <v>145</v>
      </c>
      <c r="C3" s="211"/>
      <c r="D3" s="49" t="s">
        <v>146</v>
      </c>
    </row>
    <row r="4" spans="2:4" ht="15.75" thickBot="1">
      <c r="B4" s="85"/>
      <c r="C4" s="85"/>
      <c r="D4" s="85"/>
    </row>
    <row r="5" spans="2:4" ht="16.5" thickBot="1">
      <c r="B5" s="212" t="s">
        <v>147</v>
      </c>
      <c r="C5" s="213"/>
      <c r="D5" s="51"/>
    </row>
    <row r="6" spans="2:4" ht="16.5" thickBot="1">
      <c r="B6" s="50"/>
      <c r="C6" s="52"/>
      <c r="D6" s="85"/>
    </row>
    <row r="7" spans="2:4" ht="30.75" customHeight="1" thickBot="1">
      <c r="B7" s="214" t="s">
        <v>148</v>
      </c>
      <c r="C7" s="215"/>
      <c r="D7" s="53"/>
    </row>
    <row r="8" spans="2:4" ht="21" thickBot="1">
      <c r="C8" s="4"/>
      <c r="D8" s="60"/>
    </row>
    <row r="9" spans="2:4" ht="15.75">
      <c r="B9" s="216" t="s">
        <v>150</v>
      </c>
      <c r="C9" s="217"/>
      <c r="D9" s="218"/>
    </row>
    <row r="10" spans="2:4" ht="15.75">
      <c r="B10" s="209" t="s">
        <v>149</v>
      </c>
      <c r="C10" s="83" t="s">
        <v>151</v>
      </c>
      <c r="D10" s="65"/>
    </row>
    <row r="11" spans="2:4" ht="15.75">
      <c r="B11" s="209"/>
      <c r="C11" s="83" t="s">
        <v>152</v>
      </c>
      <c r="D11" s="65"/>
    </row>
    <row r="12" spans="2:4" ht="15.75">
      <c r="B12" s="86"/>
      <c r="C12" s="87"/>
      <c r="D12" s="88"/>
    </row>
    <row r="13" spans="2:4" ht="15.75">
      <c r="B13" s="194" t="s">
        <v>153</v>
      </c>
      <c r="C13" s="5" t="s">
        <v>151</v>
      </c>
      <c r="D13" s="63"/>
    </row>
    <row r="14" spans="2:4" ht="15.75">
      <c r="B14" s="194"/>
      <c r="C14" s="5" t="s">
        <v>154</v>
      </c>
      <c r="D14" s="63"/>
    </row>
    <row r="15" spans="2:4" ht="15.75">
      <c r="B15" s="194"/>
      <c r="C15" s="5" t="s">
        <v>155</v>
      </c>
      <c r="D15" s="63"/>
    </row>
    <row r="16" spans="2:4" ht="15.75">
      <c r="B16" s="194"/>
      <c r="C16" s="5" t="s">
        <v>156</v>
      </c>
      <c r="D16" s="63"/>
    </row>
    <row r="17" spans="2:4" ht="15.75">
      <c r="B17" s="194"/>
      <c r="C17" s="5" t="s">
        <v>152</v>
      </c>
      <c r="D17" s="63"/>
    </row>
    <row r="18" spans="2:4" ht="15.75">
      <c r="B18" s="86"/>
      <c r="C18" s="89"/>
      <c r="D18" s="90"/>
    </row>
    <row r="19" spans="2:4" ht="15.75">
      <c r="B19" s="194" t="s">
        <v>168</v>
      </c>
      <c r="C19" s="5" t="s">
        <v>169</v>
      </c>
      <c r="D19" s="63"/>
    </row>
    <row r="20" spans="2:4" ht="15.75">
      <c r="B20" s="194"/>
      <c r="C20" s="5" t="s">
        <v>154</v>
      </c>
      <c r="D20" s="63"/>
    </row>
    <row r="21" spans="2:4" ht="15.75">
      <c r="B21" s="194"/>
      <c r="C21" s="5" t="s">
        <v>155</v>
      </c>
      <c r="D21" s="63"/>
    </row>
    <row r="22" spans="2:4" ht="16.5" thickBot="1">
      <c r="B22" s="200"/>
      <c r="C22" s="82" t="s">
        <v>152</v>
      </c>
      <c r="D22" s="64"/>
    </row>
    <row r="23" spans="2:4" ht="15.75">
      <c r="B23" s="91"/>
      <c r="C23" s="93"/>
      <c r="D23" s="96"/>
    </row>
    <row r="24" spans="2:4" ht="15.75">
      <c r="B24" s="201" t="s">
        <v>172</v>
      </c>
      <c r="C24" s="201"/>
      <c r="D24" s="201"/>
    </row>
    <row r="25" spans="2:4" ht="15.75">
      <c r="B25" s="202" t="s">
        <v>170</v>
      </c>
      <c r="C25" s="5" t="s">
        <v>153</v>
      </c>
      <c r="D25" s="102"/>
    </row>
    <row r="26" spans="2:4" ht="15.75">
      <c r="B26" s="202"/>
      <c r="C26" s="5" t="s">
        <v>168</v>
      </c>
      <c r="D26" s="102"/>
    </row>
    <row r="27" spans="2:4" ht="15.75">
      <c r="B27" s="202" t="s">
        <v>171</v>
      </c>
      <c r="C27" s="1" t="s">
        <v>173</v>
      </c>
      <c r="D27" s="61">
        <v>11</v>
      </c>
    </row>
    <row r="28" spans="2:4" ht="15.75">
      <c r="B28" s="202"/>
      <c r="C28" s="1" t="s">
        <v>174</v>
      </c>
      <c r="D28" s="61">
        <v>19</v>
      </c>
    </row>
    <row r="29" spans="2:4" ht="16.5" thickBot="1">
      <c r="B29" s="92"/>
      <c r="C29" s="100"/>
      <c r="D29" s="98"/>
    </row>
    <row r="30" spans="2:4" ht="15.75">
      <c r="B30" s="205" t="s">
        <v>176</v>
      </c>
      <c r="C30" s="206"/>
      <c r="D30" s="207"/>
    </row>
    <row r="31" spans="2:4" ht="15.75">
      <c r="B31" s="203" t="s">
        <v>170</v>
      </c>
      <c r="C31" s="204"/>
      <c r="D31" s="103">
        <v>0.64</v>
      </c>
    </row>
    <row r="32" spans="2:4" ht="15.75">
      <c r="B32" s="203" t="s">
        <v>171</v>
      </c>
      <c r="C32" s="1" t="s">
        <v>173</v>
      </c>
      <c r="D32" s="94">
        <v>0.33</v>
      </c>
    </row>
    <row r="33" spans="2:4" ht="16.5" thickBot="1">
      <c r="B33" s="208"/>
      <c r="C33" s="95" t="s">
        <v>175</v>
      </c>
      <c r="D33" s="101">
        <v>0.42</v>
      </c>
    </row>
    <row r="34" spans="2:4" ht="15.75" thickBot="1"/>
    <row r="35" spans="2:4">
      <c r="B35" s="195" t="s">
        <v>125</v>
      </c>
      <c r="C35" s="196"/>
      <c r="D35" s="197"/>
    </row>
    <row r="36" spans="2:4">
      <c r="B36" s="68" t="s">
        <v>144</v>
      </c>
      <c r="C36" s="66" t="s">
        <v>126</v>
      </c>
      <c r="D36" s="69" t="s">
        <v>127</v>
      </c>
    </row>
    <row r="37" spans="2:4">
      <c r="B37" s="70" t="s">
        <v>128</v>
      </c>
      <c r="C37" s="67" t="s">
        <v>129</v>
      </c>
      <c r="D37" s="71">
        <v>80</v>
      </c>
    </row>
    <row r="38" spans="2:4">
      <c r="B38" s="70" t="s">
        <v>130</v>
      </c>
      <c r="C38" s="67" t="s">
        <v>131</v>
      </c>
      <c r="D38" s="71">
        <v>69</v>
      </c>
    </row>
    <row r="39" spans="2:4" ht="15.75" thickBot="1">
      <c r="B39" s="72" t="s">
        <v>132</v>
      </c>
      <c r="C39" s="73" t="s">
        <v>133</v>
      </c>
      <c r="D39" s="74">
        <v>86</v>
      </c>
    </row>
    <row r="40" spans="2:4" ht="15.75" thickBot="1">
      <c r="B40" s="62"/>
      <c r="C40" s="62"/>
      <c r="D40" s="62"/>
    </row>
    <row r="41" spans="2:4">
      <c r="B41" s="198" t="s">
        <v>157</v>
      </c>
      <c r="C41" s="199"/>
      <c r="D41" s="62"/>
    </row>
    <row r="42" spans="2:4">
      <c r="B42" s="75" t="s">
        <v>158</v>
      </c>
      <c r="C42" s="76" t="s">
        <v>159</v>
      </c>
      <c r="D42" s="62"/>
    </row>
    <row r="43" spans="2:4">
      <c r="B43" s="77" t="s">
        <v>160</v>
      </c>
      <c r="C43" s="78" t="s">
        <v>161</v>
      </c>
      <c r="D43" s="62"/>
    </row>
    <row r="44" spans="2:4">
      <c r="B44" s="77" t="s">
        <v>162</v>
      </c>
      <c r="C44" s="78" t="s">
        <v>163</v>
      </c>
      <c r="D44" s="62"/>
    </row>
    <row r="45" spans="2:4">
      <c r="B45" s="77"/>
      <c r="C45" s="78" t="s">
        <v>164</v>
      </c>
      <c r="D45" s="62"/>
    </row>
    <row r="46" spans="2:4">
      <c r="B46" s="79"/>
      <c r="C46" s="78" t="s">
        <v>165</v>
      </c>
      <c r="D46" s="62"/>
    </row>
    <row r="47" spans="2:4" ht="15.75" thickBot="1">
      <c r="B47" s="80"/>
      <c r="C47" s="81" t="s">
        <v>166</v>
      </c>
      <c r="D47" s="62"/>
    </row>
    <row r="48" spans="2:4" ht="15.75" thickBot="1">
      <c r="B48" s="62"/>
      <c r="C48" s="62"/>
      <c r="D48" s="62"/>
    </row>
    <row r="49" spans="2:4">
      <c r="B49" s="54" t="s">
        <v>167</v>
      </c>
      <c r="C49" s="55"/>
      <c r="D49" s="62"/>
    </row>
    <row r="50" spans="2:4">
      <c r="B50" s="56" t="s">
        <v>122</v>
      </c>
      <c r="C50" s="57"/>
      <c r="D50" s="62"/>
    </row>
    <row r="51" spans="2:4">
      <c r="B51" s="56" t="s">
        <v>123</v>
      </c>
      <c r="C51" s="57"/>
      <c r="D51" s="62"/>
    </row>
    <row r="52" spans="2:4" ht="15.75" thickBot="1">
      <c r="B52" s="58" t="s">
        <v>124</v>
      </c>
      <c r="C52" s="59"/>
      <c r="D52" s="62"/>
    </row>
  </sheetData>
  <sheetProtection formatCells="0" formatColumns="0" formatRows="0" insertColumns="0" insertRows="0" insertHyperlinks="0" deleteColumns="0" deleteRows="0" sort="0" autoFilter="0" pivotTables="0"/>
  <mergeCells count="15">
    <mergeCell ref="B10:B11"/>
    <mergeCell ref="B3:C3"/>
    <mergeCell ref="B5:C5"/>
    <mergeCell ref="B7:C7"/>
    <mergeCell ref="B9:D9"/>
    <mergeCell ref="B13:B17"/>
    <mergeCell ref="B35:D35"/>
    <mergeCell ref="B41:C41"/>
    <mergeCell ref="B19:B22"/>
    <mergeCell ref="B24:D24"/>
    <mergeCell ref="B25:B26"/>
    <mergeCell ref="B27:B28"/>
    <mergeCell ref="B31:C31"/>
    <mergeCell ref="B30:D30"/>
    <mergeCell ref="B32:B33"/>
  </mergeCells>
  <dataValidations count="6">
    <dataValidation type="list" allowBlank="1" showInputMessage="1" showErrorMessage="1" sqref="D26">
      <formula1>$D$37:$D$39</formula1>
    </dataValidation>
    <dataValidation type="list" allowBlank="1" showInputMessage="1" showErrorMessage="1" sqref="D14 D20">
      <formula1>$B$43:$B$44</formula1>
    </dataValidation>
    <dataValidation allowBlank="1" showInputMessage="1" showErrorMessage="1" promptTitle="Absorption" prompt="If POD source is route-specific, enter &quot;1&quot;" sqref="D15"/>
    <dataValidation type="list" allowBlank="1" showInputMessage="1" showErrorMessage="1" sqref="D16">
      <formula1>$C$43:$C$47</formula1>
    </dataValidation>
    <dataValidation type="list" allowBlank="1" showInputMessage="1" showErrorMessage="1" sqref="D25">
      <formula1>$D$37:$D$39</formula1>
    </dataValidation>
    <dataValidation type="list" allowBlank="1" showInputMessage="1" showErrorMessage="1" sqref="D7">
      <formula1>$B$50:$B$52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B1:S90"/>
  <sheetViews>
    <sheetView topLeftCell="A22" zoomScale="90" zoomScaleNormal="90" workbookViewId="0">
      <selection activeCell="B1" sqref="B1"/>
    </sheetView>
  </sheetViews>
  <sheetFormatPr defaultColWidth="19.140625" defaultRowHeight="15"/>
  <cols>
    <col min="1" max="1" width="5.140625" style="162" customWidth="1"/>
    <col min="2" max="16384" width="19.140625" style="162"/>
  </cols>
  <sheetData>
    <row r="1" spans="2:15" s="97" customFormat="1">
      <c r="B1" s="99"/>
      <c r="C1" s="99"/>
      <c r="D1" s="99"/>
      <c r="E1" s="99"/>
      <c r="F1" s="99"/>
      <c r="G1" s="99"/>
      <c r="H1" s="99"/>
      <c r="I1" s="99"/>
      <c r="J1" s="99"/>
    </row>
    <row r="2" spans="2:15" s="97" customFormat="1" ht="15.75">
      <c r="B2" s="104" t="s">
        <v>68</v>
      </c>
      <c r="C2" s="99"/>
      <c r="D2" s="99"/>
      <c r="E2" s="99"/>
      <c r="F2" s="99"/>
      <c r="G2" s="99"/>
      <c r="H2" s="99"/>
      <c r="I2" s="99"/>
      <c r="J2" s="99"/>
    </row>
    <row r="3" spans="2:15" s="97" customFormat="1" ht="16.5" thickBot="1">
      <c r="B3" s="104"/>
      <c r="C3" s="99"/>
      <c r="D3" s="99"/>
      <c r="E3" s="99"/>
      <c r="F3" s="99"/>
      <c r="G3" s="99"/>
      <c r="H3" s="99"/>
      <c r="I3" s="99"/>
      <c r="J3" s="99"/>
    </row>
    <row r="4" spans="2:15" s="97" customFormat="1" ht="15.75" thickBot="1">
      <c r="B4" s="105" t="s">
        <v>32</v>
      </c>
      <c r="C4" s="106">
        <f>'TOX and EXPO INPUTS'!$D$17</f>
        <v>0</v>
      </c>
      <c r="D4" s="99"/>
      <c r="E4" s="99"/>
      <c r="F4" s="99"/>
      <c r="G4" s="99"/>
      <c r="H4" s="99"/>
      <c r="I4" s="99"/>
      <c r="J4" s="99"/>
    </row>
    <row r="5" spans="2:15" s="97" customFormat="1" ht="15.75">
      <c r="B5" s="104"/>
      <c r="C5" s="99"/>
      <c r="D5" s="99"/>
      <c r="E5" s="99"/>
      <c r="F5" s="99"/>
      <c r="G5" s="99"/>
      <c r="H5" s="99"/>
      <c r="I5" s="99"/>
      <c r="J5" s="99"/>
    </row>
    <row r="6" spans="2:15" s="97" customFormat="1" ht="15.75">
      <c r="B6" s="107" t="s">
        <v>39</v>
      </c>
      <c r="C6" s="99"/>
      <c r="D6" s="99"/>
      <c r="E6" s="99"/>
      <c r="F6" s="99"/>
      <c r="G6" s="99"/>
      <c r="H6" s="99"/>
      <c r="I6" s="99"/>
      <c r="J6" s="99"/>
    </row>
    <row r="7" spans="2:15" s="97" customFormat="1">
      <c r="B7" s="222" t="s">
        <v>58</v>
      </c>
      <c r="C7" s="222"/>
      <c r="D7" s="222"/>
      <c r="E7" s="222"/>
      <c r="F7" s="222"/>
      <c r="G7" s="222"/>
      <c r="H7" s="222"/>
      <c r="I7" s="222"/>
      <c r="J7" s="222"/>
    </row>
    <row r="8" spans="2:15" s="97" customFormat="1">
      <c r="B8" s="222"/>
      <c r="C8" s="222"/>
      <c r="D8" s="222"/>
      <c r="E8" s="222"/>
      <c r="F8" s="222"/>
      <c r="G8" s="222"/>
      <c r="H8" s="222"/>
      <c r="I8" s="222"/>
      <c r="J8" s="222"/>
    </row>
    <row r="9" spans="2:15" s="97" customFormat="1" ht="15.75" thickBot="1">
      <c r="B9" s="222"/>
      <c r="C9" s="222"/>
      <c r="D9" s="222"/>
      <c r="E9" s="222"/>
      <c r="F9" s="222"/>
      <c r="G9" s="222"/>
      <c r="H9" s="222"/>
      <c r="I9" s="222"/>
      <c r="J9" s="222"/>
    </row>
    <row r="10" spans="2:15" s="97" customFormat="1">
      <c r="B10" s="108"/>
      <c r="C10" s="108"/>
      <c r="D10" s="108"/>
      <c r="E10" s="108"/>
      <c r="F10" s="108"/>
      <c r="G10" s="108"/>
      <c r="H10" s="108"/>
      <c r="I10" s="108"/>
      <c r="J10" s="108"/>
      <c r="O10" s="109" t="s">
        <v>143</v>
      </c>
    </row>
    <row r="11" spans="2:15" s="97" customFormat="1" ht="15.75">
      <c r="B11" s="110" t="s">
        <v>38</v>
      </c>
      <c r="C11" s="111"/>
      <c r="D11" s="111"/>
      <c r="G11" s="191"/>
      <c r="H11" s="112"/>
      <c r="J11" s="111"/>
      <c r="O11" s="113" t="s">
        <v>42</v>
      </c>
    </row>
    <row r="12" spans="2:15" s="97" customFormat="1" ht="15.75" thickBot="1">
      <c r="D12" s="99"/>
      <c r="G12" s="99"/>
      <c r="J12" s="99"/>
      <c r="O12" s="114" t="s">
        <v>43</v>
      </c>
    </row>
    <row r="13" spans="2:15" s="97" customFormat="1">
      <c r="D13" s="99"/>
      <c r="G13" s="115" t="s">
        <v>40</v>
      </c>
      <c r="H13" s="115" t="s">
        <v>41</v>
      </c>
      <c r="I13" s="116"/>
      <c r="J13" s="99"/>
    </row>
    <row r="14" spans="2:15" s="97" customFormat="1">
      <c r="B14" s="117" t="str">
        <f>IF(G11=H10,"",IF(G11="Yes", "1.1 (a) Enter surface residue concentration", "1.1 (a) Enter Weight Fraction of Active Ingredient in Treated Material"))</f>
        <v/>
      </c>
      <c r="D14" s="99"/>
      <c r="G14" s="192"/>
      <c r="H14" s="118" t="str">
        <f>IF(G11=H10,"",IF(G11=O11, "mg a.i. /cm^2", "a.i. w/w"))</f>
        <v/>
      </c>
      <c r="I14" s="119"/>
      <c r="J14" s="99"/>
    </row>
    <row r="15" spans="2:15" s="97" customFormat="1">
      <c r="B15" s="117"/>
      <c r="D15" s="99"/>
      <c r="G15" s="120"/>
      <c r="H15" s="118"/>
      <c r="I15" s="116"/>
      <c r="J15" s="99"/>
    </row>
    <row r="16" spans="2:15" s="97" customFormat="1">
      <c r="B16" s="121" t="str">
        <f>IF(G11="No","1.1 (b) Select Material to Determine Material Weight to Surface Area Density","")</f>
        <v/>
      </c>
      <c r="C16" s="122"/>
      <c r="D16" s="99"/>
      <c r="F16" s="123" t="str">
        <f>IF(G11=O12,"","Not Applicable")</f>
        <v>Not Applicable</v>
      </c>
      <c r="G16" s="193"/>
      <c r="H16" s="124"/>
      <c r="I16" s="125"/>
      <c r="J16" s="99"/>
    </row>
    <row r="17" spans="2:10" s="97" customFormat="1" ht="5.25" customHeight="1">
      <c r="C17" s="122"/>
      <c r="D17" s="99"/>
      <c r="E17" s="99"/>
      <c r="H17" s="126"/>
      <c r="I17" s="116"/>
      <c r="J17" s="99"/>
    </row>
    <row r="18" spans="2:10" s="97" customFormat="1">
      <c r="C18" s="127" t="str">
        <f>IF(G16="Custom","Enter user specified value","")</f>
        <v/>
      </c>
      <c r="F18" s="123" t="str">
        <f>IF(G16="Custom","","Not Applicable")</f>
        <v>Not Applicable</v>
      </c>
      <c r="G18" s="193"/>
      <c r="H18" s="128" t="str">
        <f>IF(G16="Custom","mg/cm^2","")</f>
        <v/>
      </c>
      <c r="I18" s="116"/>
      <c r="J18" s="99"/>
    </row>
    <row r="19" spans="2:10" s="97" customFormat="1">
      <c r="C19" s="122"/>
      <c r="D19" s="99"/>
      <c r="E19" s="99"/>
      <c r="G19" s="129" t="e">
        <f>IF(G16="Custom",G18,VLOOKUP(G16,B57:D64,3,FALSE))</f>
        <v>#N/A</v>
      </c>
      <c r="H19" s="128" t="str">
        <f>IF(G16="Custom","mg/cm^2","")</f>
        <v/>
      </c>
      <c r="I19" s="116"/>
      <c r="J19" s="99"/>
    </row>
    <row r="20" spans="2:10" s="97" customFormat="1">
      <c r="B20" s="130"/>
      <c r="C20" s="122"/>
      <c r="D20" s="99"/>
      <c r="E20" s="99"/>
      <c r="H20" s="99"/>
      <c r="I20" s="116"/>
      <c r="J20" s="99"/>
    </row>
    <row r="21" spans="2:10" s="97" customFormat="1">
      <c r="B21" s="130"/>
      <c r="C21" s="122"/>
      <c r="D21" s="99"/>
      <c r="E21" s="99"/>
      <c r="F21" s="120"/>
      <c r="G21" s="131"/>
      <c r="H21" s="99"/>
      <c r="I21" s="99"/>
      <c r="J21" s="99"/>
    </row>
    <row r="22" spans="2:10" s="97" customFormat="1" ht="15.75">
      <c r="B22" s="107" t="s">
        <v>66</v>
      </c>
      <c r="C22" s="122"/>
      <c r="D22" s="99"/>
      <c r="E22" s="99"/>
      <c r="F22" s="120"/>
      <c r="G22" s="131"/>
      <c r="H22" s="99"/>
      <c r="I22" s="99"/>
      <c r="J22" s="99"/>
    </row>
    <row r="23" spans="2:10" s="97" customFormat="1">
      <c r="B23" s="130"/>
      <c r="C23" s="122"/>
      <c r="D23" s="99"/>
      <c r="E23" s="99"/>
      <c r="F23" s="120"/>
      <c r="G23" s="131"/>
      <c r="H23" s="99"/>
      <c r="I23" s="99"/>
      <c r="J23" s="99"/>
    </row>
    <row r="24" spans="2:10" s="97" customFormat="1">
      <c r="B24" s="225" t="s">
        <v>179</v>
      </c>
      <c r="C24" s="225"/>
      <c r="D24" s="225"/>
      <c r="E24" s="225"/>
      <c r="F24" s="225"/>
      <c r="G24" s="225"/>
      <c r="H24" s="225"/>
      <c r="I24" s="99"/>
      <c r="J24" s="99"/>
    </row>
    <row r="25" spans="2:10" s="97" customFormat="1">
      <c r="B25" s="225"/>
      <c r="C25" s="225"/>
      <c r="D25" s="225"/>
      <c r="E25" s="225"/>
      <c r="F25" s="225"/>
      <c r="G25" s="225"/>
      <c r="H25" s="225"/>
      <c r="I25" s="99"/>
      <c r="J25" s="99"/>
    </row>
    <row r="26" spans="2:10" s="97" customFormat="1">
      <c r="B26" s="132"/>
      <c r="C26" s="133"/>
      <c r="D26" s="134"/>
      <c r="E26" s="134"/>
      <c r="G26" s="115" t="s">
        <v>40</v>
      </c>
      <c r="H26" s="115" t="s">
        <v>41</v>
      </c>
      <c r="I26" s="99"/>
      <c r="J26" s="99"/>
    </row>
    <row r="27" spans="2:10" s="97" customFormat="1">
      <c r="B27" s="226" t="s">
        <v>62</v>
      </c>
      <c r="C27" s="226"/>
      <c r="D27" s="226"/>
      <c r="E27" s="226"/>
      <c r="G27" s="193"/>
      <c r="H27" s="124"/>
      <c r="I27" s="99"/>
      <c r="J27" s="99"/>
    </row>
    <row r="28" spans="2:10" s="97" customFormat="1" ht="5.25" customHeight="1">
      <c r="C28" s="122"/>
      <c r="D28" s="99"/>
      <c r="E28" s="99"/>
      <c r="H28" s="126"/>
      <c r="I28" s="99"/>
      <c r="J28" s="99"/>
    </row>
    <row r="29" spans="2:10" s="97" customFormat="1">
      <c r="B29" s="130"/>
      <c r="C29" s="123" t="str">
        <f>IF(G27="Custom","Enter user specified value", "")</f>
        <v/>
      </c>
      <c r="F29" s="123" t="str">
        <f>IF(G27="Custom","","Not Applicable")</f>
        <v>Not Applicable</v>
      </c>
      <c r="G29" s="193"/>
      <c r="H29" s="128" t="str">
        <f>IF(G27="Custom","Unitless","")</f>
        <v/>
      </c>
      <c r="I29" s="99"/>
      <c r="J29" s="99"/>
    </row>
    <row r="30" spans="2:10" s="97" customFormat="1">
      <c r="B30" s="130"/>
      <c r="C30" s="122"/>
      <c r="D30" s="99"/>
      <c r="E30" s="99"/>
      <c r="G30" s="129" t="e">
        <f>IF(G27="Custom",G29,VLOOKUP(G27,D81:E84,2,FALSE))</f>
        <v>#N/A</v>
      </c>
      <c r="H30" s="128" t="s">
        <v>63</v>
      </c>
      <c r="I30" s="99"/>
      <c r="J30" s="99"/>
    </row>
    <row r="31" spans="2:10" s="97" customFormat="1" ht="15" customHeight="1">
      <c r="B31" s="227" t="s">
        <v>180</v>
      </c>
      <c r="C31" s="227"/>
      <c r="D31" s="227"/>
      <c r="E31" s="227"/>
      <c r="F31" s="227"/>
      <c r="G31" s="227"/>
      <c r="H31" s="227"/>
      <c r="I31" s="99"/>
      <c r="J31" s="99"/>
    </row>
    <row r="32" spans="2:10" s="97" customFormat="1">
      <c r="B32" s="227"/>
      <c r="C32" s="227"/>
      <c r="D32" s="227"/>
      <c r="E32" s="227"/>
      <c r="F32" s="227"/>
      <c r="G32" s="227"/>
      <c r="H32" s="227"/>
      <c r="I32" s="99"/>
      <c r="J32" s="99"/>
    </row>
    <row r="33" spans="2:19" s="97" customFormat="1">
      <c r="B33" s="110"/>
      <c r="C33" s="122"/>
      <c r="D33" s="99"/>
      <c r="E33" s="99"/>
      <c r="G33" s="115" t="s">
        <v>40</v>
      </c>
      <c r="H33" s="115" t="s">
        <v>41</v>
      </c>
      <c r="I33" s="99"/>
      <c r="J33" s="99"/>
    </row>
    <row r="34" spans="2:19" s="97" customFormat="1">
      <c r="B34" s="226" t="s">
        <v>120</v>
      </c>
      <c r="C34" s="226"/>
      <c r="D34" s="226"/>
      <c r="E34" s="226"/>
      <c r="G34" s="193"/>
      <c r="H34" s="124"/>
      <c r="I34" s="99"/>
      <c r="J34" s="99"/>
    </row>
    <row r="35" spans="2:19" s="97" customFormat="1" ht="5.25" customHeight="1">
      <c r="B35" s="130"/>
      <c r="C35" s="122"/>
      <c r="D35" s="99"/>
      <c r="E35" s="99"/>
      <c r="H35" s="126"/>
      <c r="I35" s="99"/>
      <c r="J35" s="99"/>
    </row>
    <row r="36" spans="2:19" s="97" customFormat="1">
      <c r="B36" s="130"/>
      <c r="C36" s="123" t="str">
        <f>IF(G34="Custom","Enter user specified value", "")</f>
        <v/>
      </c>
      <c r="F36" s="123" t="str">
        <f>IF(G34="Custom","","Not Applicable")</f>
        <v>Not Applicable</v>
      </c>
      <c r="G36" s="193"/>
      <c r="H36" s="128" t="str">
        <f>IF(G34="Custom","Unitless","")</f>
        <v/>
      </c>
      <c r="I36" s="99"/>
      <c r="J36" s="99"/>
    </row>
    <row r="37" spans="2:19" s="97" customFormat="1">
      <c r="B37" s="135"/>
      <c r="C37" s="122"/>
      <c r="D37" s="99"/>
      <c r="E37" s="99"/>
      <c r="G37" s="129" t="e">
        <f>IF(G34="Custom",G36,VLOOKUP(G34,D86:E87,2,FALSE))</f>
        <v>#N/A</v>
      </c>
      <c r="H37" s="128" t="s">
        <v>63</v>
      </c>
      <c r="I37" s="99"/>
      <c r="J37" s="99"/>
    </row>
    <row r="38" spans="2:19" s="97" customFormat="1">
      <c r="B38" s="227" t="s">
        <v>181</v>
      </c>
      <c r="C38" s="227"/>
      <c r="D38" s="227"/>
      <c r="E38" s="227"/>
      <c r="F38" s="227"/>
      <c r="G38" s="227"/>
      <c r="H38" s="227"/>
      <c r="I38" s="99"/>
      <c r="J38" s="99"/>
    </row>
    <row r="39" spans="2:19" s="97" customFormat="1">
      <c r="B39" s="227"/>
      <c r="C39" s="227"/>
      <c r="D39" s="227"/>
      <c r="E39" s="227"/>
      <c r="F39" s="227"/>
      <c r="G39" s="227"/>
      <c r="H39" s="227"/>
      <c r="I39" s="99"/>
      <c r="J39" s="99"/>
    </row>
    <row r="40" spans="2:19" s="97" customFormat="1">
      <c r="B40" s="110"/>
      <c r="C40" s="122"/>
      <c r="D40" s="99"/>
      <c r="E40" s="99"/>
      <c r="G40" s="115" t="s">
        <v>40</v>
      </c>
      <c r="H40" s="115" t="s">
        <v>41</v>
      </c>
      <c r="I40" s="99"/>
      <c r="J40" s="99"/>
    </row>
    <row r="41" spans="2:19" s="97" customFormat="1">
      <c r="B41" s="226" t="s">
        <v>64</v>
      </c>
      <c r="C41" s="226"/>
      <c r="D41" s="226"/>
      <c r="E41" s="226"/>
      <c r="G41" s="193"/>
      <c r="H41" s="128" t="str">
        <f>IF(G39="Custom","Unitless","")</f>
        <v/>
      </c>
      <c r="I41" s="99"/>
      <c r="J41" s="99"/>
    </row>
    <row r="42" spans="2:19" s="97" customFormat="1">
      <c r="B42" s="135"/>
      <c r="C42" s="122"/>
      <c r="D42" s="99"/>
      <c r="E42" s="99"/>
      <c r="G42" s="129">
        <f>IF(G41="Yes",0.5,1)</f>
        <v>1</v>
      </c>
      <c r="H42" s="128" t="s">
        <v>63</v>
      </c>
      <c r="I42" s="99"/>
      <c r="J42" s="99"/>
    </row>
    <row r="43" spans="2:19" s="97" customFormat="1">
      <c r="B43" s="135"/>
      <c r="C43" s="122"/>
      <c r="D43" s="99"/>
      <c r="E43" s="99"/>
      <c r="F43" s="111"/>
      <c r="G43" s="99"/>
      <c r="H43" s="99"/>
      <c r="I43" s="99"/>
      <c r="J43" s="99"/>
    </row>
    <row r="44" spans="2:19" s="97" customFormat="1">
      <c r="B44" s="135"/>
      <c r="C44" s="122"/>
      <c r="D44" s="99"/>
      <c r="E44" s="99"/>
      <c r="F44" s="111"/>
      <c r="G44" s="99"/>
      <c r="H44" s="99"/>
      <c r="I44" s="99"/>
      <c r="J44" s="99"/>
    </row>
    <row r="45" spans="2:19" s="97" customFormat="1">
      <c r="B45" s="135"/>
      <c r="C45" s="122"/>
      <c r="D45" s="99"/>
      <c r="E45" s="99"/>
      <c r="F45" s="111"/>
      <c r="G45" s="99"/>
      <c r="H45" s="99"/>
      <c r="I45" s="99"/>
      <c r="J45" s="99"/>
    </row>
    <row r="46" spans="2:19" s="97" customFormat="1" ht="16.5" thickBot="1">
      <c r="B46" s="107" t="s">
        <v>69</v>
      </c>
      <c r="C46" s="99"/>
      <c r="D46" s="99"/>
      <c r="E46" s="99"/>
      <c r="F46" s="99"/>
      <c r="G46" s="99"/>
      <c r="H46" s="99"/>
      <c r="I46" s="99"/>
      <c r="J46" s="99"/>
    </row>
    <row r="47" spans="2:19" s="139" customFormat="1" ht="59.25">
      <c r="B47" s="233" t="s">
        <v>33</v>
      </c>
      <c r="C47" s="136" t="s">
        <v>182</v>
      </c>
      <c r="D47" s="136" t="s">
        <v>183</v>
      </c>
      <c r="E47" s="136" t="s">
        <v>106</v>
      </c>
      <c r="F47" s="136" t="s">
        <v>107</v>
      </c>
      <c r="G47" s="136" t="s">
        <v>108</v>
      </c>
      <c r="H47" s="136" t="s">
        <v>178</v>
      </c>
      <c r="I47" s="136" t="s">
        <v>109</v>
      </c>
      <c r="J47" s="137" t="s">
        <v>177</v>
      </c>
      <c r="K47" s="137" t="s">
        <v>110</v>
      </c>
      <c r="L47" s="137" t="s">
        <v>138</v>
      </c>
      <c r="M47" s="138"/>
      <c r="N47" s="138"/>
      <c r="O47" s="138"/>
      <c r="Q47" s="138"/>
      <c r="S47" s="138"/>
    </row>
    <row r="48" spans="2:19" s="144" customFormat="1" ht="17.25" thickBot="1">
      <c r="B48" s="234"/>
      <c r="C48" s="140" t="s">
        <v>4</v>
      </c>
      <c r="D48" s="140" t="s">
        <v>16</v>
      </c>
      <c r="E48" s="141" t="s">
        <v>184</v>
      </c>
      <c r="F48" s="140" t="s">
        <v>24</v>
      </c>
      <c r="G48" s="140" t="s">
        <v>28</v>
      </c>
      <c r="H48" s="140" t="s">
        <v>34</v>
      </c>
      <c r="I48" s="140" t="s">
        <v>35</v>
      </c>
      <c r="J48" s="142" t="s">
        <v>36</v>
      </c>
      <c r="K48" s="142" t="s">
        <v>67</v>
      </c>
      <c r="L48" s="143" t="s">
        <v>67</v>
      </c>
    </row>
    <row r="49" spans="2:12" s="97" customFormat="1">
      <c r="B49" s="145" t="s">
        <v>170</v>
      </c>
      <c r="C49" s="146" t="e">
        <f>IF(G11="Yes",G14,G14*G19)</f>
        <v>#N/A</v>
      </c>
      <c r="D49" s="146">
        <v>280</v>
      </c>
      <c r="E49" s="147" t="e">
        <f>G30</f>
        <v>#N/A</v>
      </c>
      <c r="F49" s="146" t="e">
        <f>G37</f>
        <v>#N/A</v>
      </c>
      <c r="G49" s="146">
        <f>G42</f>
        <v>1</v>
      </c>
      <c r="H49" s="148" t="e">
        <f>C49*D49*E49*F49*G49</f>
        <v>#N/A</v>
      </c>
      <c r="I49" s="146">
        <f>'TOX and EXPO INPUTS'!$D$15</f>
        <v>0</v>
      </c>
      <c r="J49" s="149" t="e">
        <f>H49*I49</f>
        <v>#N/A</v>
      </c>
      <c r="K49" s="150" t="e">
        <f>'TOX and EXPO INPUTS'!$D$13/J49</f>
        <v>#N/A</v>
      </c>
      <c r="L49" s="34" t="e">
        <f>VALUE(TEXT(K49,"0.0E+00"))</f>
        <v>#N/A</v>
      </c>
    </row>
    <row r="50" spans="2:12" s="97" customFormat="1" ht="15.75" thickBot="1">
      <c r="B50" s="151" t="s">
        <v>37</v>
      </c>
      <c r="C50" s="152" t="e">
        <f>IF(G11="Yes",G14,G14*G19)</f>
        <v>#N/A</v>
      </c>
      <c r="D50" s="152">
        <v>640</v>
      </c>
      <c r="E50" s="152" t="e">
        <f>G30</f>
        <v>#N/A</v>
      </c>
      <c r="F50" s="152" t="e">
        <f>G37</f>
        <v>#N/A</v>
      </c>
      <c r="G50" s="152">
        <f>G42</f>
        <v>1</v>
      </c>
      <c r="H50" s="153" t="e">
        <f>C50*D50*E50*F50*G50</f>
        <v>#N/A</v>
      </c>
      <c r="I50" s="152">
        <f>'TOX and EXPO INPUTS'!$D$15</f>
        <v>0</v>
      </c>
      <c r="J50" s="154" t="e">
        <f>H50*I50</f>
        <v>#N/A</v>
      </c>
      <c r="K50" s="155" t="e">
        <f>'TOX and EXPO INPUTS'!$D$13/J50</f>
        <v>#N/A</v>
      </c>
      <c r="L50" s="35" t="e">
        <f>VALUE(TEXT(K50,"0.0E+00"))</f>
        <v>#N/A</v>
      </c>
    </row>
    <row r="51" spans="2:12" s="97" customFormat="1">
      <c r="E51" s="156"/>
    </row>
    <row r="52" spans="2:12" s="97" customFormat="1">
      <c r="E52" s="156"/>
    </row>
    <row r="53" spans="2:12" s="97" customFormat="1"/>
    <row r="54" spans="2:12" s="97" customFormat="1" ht="16.5" thickBot="1">
      <c r="B54" s="107" t="s">
        <v>105</v>
      </c>
    </row>
    <row r="55" spans="2:12" s="97" customFormat="1">
      <c r="B55" s="228" t="s">
        <v>44</v>
      </c>
      <c r="C55" s="229"/>
      <c r="D55" s="229"/>
      <c r="E55" s="229"/>
      <c r="F55" s="230"/>
    </row>
    <row r="56" spans="2:12" s="97" customFormat="1" ht="25.5">
      <c r="B56" s="157" t="s">
        <v>45</v>
      </c>
      <c r="C56" s="158"/>
      <c r="D56" s="159" t="s">
        <v>46</v>
      </c>
      <c r="E56" s="231" t="s">
        <v>47</v>
      </c>
      <c r="F56" s="232"/>
    </row>
    <row r="57" spans="2:12" s="97" customFormat="1">
      <c r="B57" s="160" t="s">
        <v>59</v>
      </c>
      <c r="C57" s="156"/>
      <c r="D57" s="161">
        <v>20</v>
      </c>
      <c r="E57" s="223" t="s">
        <v>48</v>
      </c>
      <c r="F57" s="224"/>
    </row>
    <row r="58" spans="2:12" s="97" customFormat="1" ht="25.5">
      <c r="B58" s="160" t="s">
        <v>60</v>
      </c>
      <c r="C58" s="156"/>
      <c r="D58" s="161">
        <v>10</v>
      </c>
      <c r="E58" s="223" t="s">
        <v>49</v>
      </c>
      <c r="F58" s="224"/>
    </row>
    <row r="59" spans="2:12" s="97" customFormat="1" ht="25.5">
      <c r="B59" s="160" t="s">
        <v>50</v>
      </c>
      <c r="C59" s="156"/>
      <c r="D59" s="161">
        <v>24</v>
      </c>
      <c r="E59" s="223" t="s">
        <v>51</v>
      </c>
      <c r="F59" s="224"/>
    </row>
    <row r="60" spans="2:12" s="97" customFormat="1">
      <c r="B60" s="160" t="s">
        <v>52</v>
      </c>
      <c r="C60" s="156"/>
      <c r="D60" s="161">
        <v>1</v>
      </c>
      <c r="E60" s="223" t="s">
        <v>53</v>
      </c>
      <c r="F60" s="224"/>
    </row>
    <row r="61" spans="2:12" s="97" customFormat="1">
      <c r="B61" s="160" t="s">
        <v>13</v>
      </c>
      <c r="C61" s="156"/>
      <c r="D61" s="161">
        <v>120</v>
      </c>
      <c r="E61" s="223" t="s">
        <v>55</v>
      </c>
      <c r="F61" s="224"/>
    </row>
    <row r="62" spans="2:12" s="97" customFormat="1">
      <c r="B62" s="160" t="s">
        <v>14</v>
      </c>
      <c r="C62" s="156"/>
      <c r="D62" s="161">
        <v>100</v>
      </c>
      <c r="E62" s="223" t="s">
        <v>56</v>
      </c>
      <c r="F62" s="224"/>
    </row>
    <row r="63" spans="2:12">
      <c r="B63" s="160" t="s">
        <v>57</v>
      </c>
      <c r="C63" s="156"/>
      <c r="D63" s="161">
        <v>40</v>
      </c>
      <c r="E63" s="223" t="s">
        <v>185</v>
      </c>
      <c r="F63" s="224"/>
    </row>
    <row r="64" spans="2:12" ht="15.75" thickBot="1">
      <c r="B64" s="163" t="s">
        <v>65</v>
      </c>
      <c r="C64" s="164"/>
      <c r="D64" s="165">
        <f>G18</f>
        <v>0</v>
      </c>
      <c r="E64" s="166"/>
      <c r="F64" s="167"/>
    </row>
    <row r="68" spans="2:5" ht="15.75" customHeight="1">
      <c r="B68" s="219" t="s">
        <v>0</v>
      </c>
      <c r="C68" s="219"/>
      <c r="D68" s="219"/>
      <c r="E68" s="219"/>
    </row>
    <row r="69" spans="2:5" ht="25.5">
      <c r="B69" s="168" t="s">
        <v>1</v>
      </c>
      <c r="C69" s="169" t="s">
        <v>2</v>
      </c>
      <c r="D69" s="168"/>
      <c r="E69" s="168" t="s">
        <v>3</v>
      </c>
    </row>
    <row r="70" spans="2:5">
      <c r="B70" s="8" t="s">
        <v>4</v>
      </c>
      <c r="C70" s="220" t="s">
        <v>186</v>
      </c>
      <c r="D70" s="220"/>
      <c r="E70" s="8" t="s">
        <v>5</v>
      </c>
    </row>
    <row r="71" spans="2:5">
      <c r="B71" s="170" t="s">
        <v>6</v>
      </c>
      <c r="C71" s="221" t="s">
        <v>7</v>
      </c>
      <c r="D71" s="221"/>
      <c r="E71" s="170" t="s">
        <v>5</v>
      </c>
    </row>
    <row r="72" spans="2:5">
      <c r="B72" s="220" t="s">
        <v>8</v>
      </c>
      <c r="C72" s="220" t="s">
        <v>187</v>
      </c>
      <c r="D72" s="8" t="s">
        <v>9</v>
      </c>
      <c r="E72" s="8">
        <v>20</v>
      </c>
    </row>
    <row r="73" spans="2:5" ht="25.5">
      <c r="B73" s="220"/>
      <c r="C73" s="220"/>
      <c r="D73" s="8" t="s">
        <v>10</v>
      </c>
      <c r="E73" s="8">
        <v>10</v>
      </c>
    </row>
    <row r="74" spans="2:5" ht="25.5">
      <c r="B74" s="220"/>
      <c r="C74" s="220"/>
      <c r="D74" s="8" t="s">
        <v>11</v>
      </c>
      <c r="E74" s="8">
        <v>24</v>
      </c>
    </row>
    <row r="75" spans="2:5">
      <c r="B75" s="220"/>
      <c r="C75" s="220"/>
      <c r="D75" s="8" t="s">
        <v>12</v>
      </c>
      <c r="E75" s="8">
        <v>1</v>
      </c>
    </row>
    <row r="76" spans="2:5">
      <c r="B76" s="220"/>
      <c r="C76" s="220"/>
      <c r="D76" s="8" t="s">
        <v>13</v>
      </c>
      <c r="E76" s="8">
        <v>120</v>
      </c>
    </row>
    <row r="77" spans="2:5">
      <c r="B77" s="220"/>
      <c r="C77" s="220"/>
      <c r="D77" s="8" t="s">
        <v>14</v>
      </c>
      <c r="E77" s="8">
        <v>100</v>
      </c>
    </row>
    <row r="78" spans="2:5">
      <c r="B78" s="220"/>
      <c r="C78" s="220"/>
      <c r="D78" s="8" t="s">
        <v>15</v>
      </c>
      <c r="E78" s="8">
        <v>40</v>
      </c>
    </row>
    <row r="79" spans="2:5">
      <c r="B79" s="221" t="s">
        <v>16</v>
      </c>
      <c r="C79" s="221" t="s">
        <v>188</v>
      </c>
      <c r="D79" s="170" t="s">
        <v>17</v>
      </c>
      <c r="E79" s="170">
        <v>280</v>
      </c>
    </row>
    <row r="80" spans="2:5" ht="25.5">
      <c r="B80" s="221"/>
      <c r="C80" s="221"/>
      <c r="D80" s="170" t="s">
        <v>18</v>
      </c>
      <c r="E80" s="170">
        <v>640</v>
      </c>
    </row>
    <row r="81" spans="2:5" ht="27.75" customHeight="1">
      <c r="B81" s="220" t="s">
        <v>189</v>
      </c>
      <c r="C81" s="220" t="s">
        <v>19</v>
      </c>
      <c r="D81" s="8" t="s">
        <v>20</v>
      </c>
      <c r="E81" s="8">
        <v>0.5</v>
      </c>
    </row>
    <row r="82" spans="2:5">
      <c r="B82" s="220"/>
      <c r="C82" s="220"/>
      <c r="D82" s="8" t="s">
        <v>21</v>
      </c>
      <c r="E82" s="8">
        <v>1</v>
      </c>
    </row>
    <row r="83" spans="2:5" ht="25.5">
      <c r="B83" s="220"/>
      <c r="C83" s="220"/>
      <c r="D83" s="8" t="s">
        <v>22</v>
      </c>
      <c r="E83" s="8">
        <v>0.5</v>
      </c>
    </row>
    <row r="84" spans="2:5">
      <c r="B84" s="220"/>
      <c r="C84" s="220"/>
      <c r="D84" s="8" t="s">
        <v>23</v>
      </c>
      <c r="E84" s="8">
        <v>0.11</v>
      </c>
    </row>
    <row r="85" spans="2:5">
      <c r="B85" s="220"/>
      <c r="C85" s="220"/>
      <c r="D85" s="8" t="s">
        <v>65</v>
      </c>
      <c r="E85" s="8"/>
    </row>
    <row r="86" spans="2:5" ht="15.75" customHeight="1">
      <c r="B86" s="221" t="s">
        <v>24</v>
      </c>
      <c r="C86" s="221" t="s">
        <v>25</v>
      </c>
      <c r="D86" s="170" t="s">
        <v>26</v>
      </c>
      <c r="E86" s="170">
        <v>0.06</v>
      </c>
    </row>
    <row r="87" spans="2:5" ht="25.5">
      <c r="B87" s="221"/>
      <c r="C87" s="221"/>
      <c r="D87" s="170" t="s">
        <v>27</v>
      </c>
      <c r="E87" s="170">
        <v>0.08</v>
      </c>
    </row>
    <row r="88" spans="2:5">
      <c r="B88" s="221"/>
      <c r="C88" s="221"/>
      <c r="D88" s="170" t="s">
        <v>65</v>
      </c>
      <c r="E88" s="170"/>
    </row>
    <row r="89" spans="2:5" ht="25.5">
      <c r="B89" s="220" t="s">
        <v>28</v>
      </c>
      <c r="C89" s="220" t="s">
        <v>29</v>
      </c>
      <c r="D89" s="8" t="s">
        <v>30</v>
      </c>
      <c r="E89" s="8">
        <v>0.5</v>
      </c>
    </row>
    <row r="90" spans="2:5" ht="25.5">
      <c r="B90" s="220"/>
      <c r="C90" s="220"/>
      <c r="D90" s="8" t="s">
        <v>31</v>
      </c>
      <c r="E90" s="8">
        <v>1</v>
      </c>
    </row>
  </sheetData>
  <sheetProtection formatCells="0" formatColumns="0" formatRows="0" insertColumns="0" insertRows="0" insertHyperlinks="0" deleteColumns="0" deleteRows="0" sort="0" autoFilter="0" pivotTables="0"/>
  <mergeCells count="30">
    <mergeCell ref="E62:F62"/>
    <mergeCell ref="E63:F63"/>
    <mergeCell ref="B55:F55"/>
    <mergeCell ref="E56:F56"/>
    <mergeCell ref="B34:E34"/>
    <mergeCell ref="B38:H39"/>
    <mergeCell ref="B41:E41"/>
    <mergeCell ref="E57:F57"/>
    <mergeCell ref="B47:B48"/>
    <mergeCell ref="B7:J9"/>
    <mergeCell ref="E58:F58"/>
    <mergeCell ref="E59:F59"/>
    <mergeCell ref="E60:F60"/>
    <mergeCell ref="E61:F61"/>
    <mergeCell ref="B24:H25"/>
    <mergeCell ref="B27:E27"/>
    <mergeCell ref="B31:H32"/>
    <mergeCell ref="B89:B90"/>
    <mergeCell ref="C89:C90"/>
    <mergeCell ref="B79:B80"/>
    <mergeCell ref="C79:C80"/>
    <mergeCell ref="C81:C85"/>
    <mergeCell ref="B81:B85"/>
    <mergeCell ref="C86:C88"/>
    <mergeCell ref="B86:B88"/>
    <mergeCell ref="B68:E68"/>
    <mergeCell ref="C70:D70"/>
    <mergeCell ref="C71:D71"/>
    <mergeCell ref="B72:B78"/>
    <mergeCell ref="C72:C78"/>
  </mergeCells>
  <conditionalFormatting sqref="B16">
    <cfRule type="expression" dxfId="5" priority="4">
      <formula>"1.1 (b) Select Material to Determine Material Weight to Surface Area Density  "</formula>
    </cfRule>
  </conditionalFormatting>
  <conditionalFormatting sqref="L49:L50">
    <cfRule type="cellIs" dxfId="4" priority="1" operator="lessThan">
      <formula>$C$4</formula>
    </cfRule>
  </conditionalFormatting>
  <dataValidations count="5">
    <dataValidation type="list" allowBlank="1" showInputMessage="1" showErrorMessage="1" sqref="G41">
      <formula1>$O$11:$O$12</formula1>
    </dataValidation>
    <dataValidation type="list" allowBlank="1" showInputMessage="1" showErrorMessage="1" sqref="G34">
      <formula1>$D$86:$D$88</formula1>
    </dataValidation>
    <dataValidation type="list" allowBlank="1" showInputMessage="1" showErrorMessage="1" sqref="G27">
      <formula1>$D$81:$D$85</formula1>
    </dataValidation>
    <dataValidation type="list" allowBlank="1" showInputMessage="1" showErrorMessage="1" promptTitle="Question 1" prompt="Is surface residue concentration data available?" sqref="G11">
      <formula1>$O$11:$O$12</formula1>
    </dataValidation>
    <dataValidation type="list" allowBlank="1" showInputMessage="1" showErrorMessage="1" sqref="G16">
      <formula1>$B$57:$B$64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1:U79"/>
  <sheetViews>
    <sheetView topLeftCell="A22" zoomScale="90" zoomScaleNormal="90" workbookViewId="0">
      <selection activeCell="B1" sqref="B1"/>
    </sheetView>
  </sheetViews>
  <sheetFormatPr defaultColWidth="19.28515625" defaultRowHeight="15"/>
  <cols>
    <col min="1" max="1" width="3.28515625" style="162" customWidth="1"/>
    <col min="2" max="3" width="19.28515625" style="162"/>
    <col min="4" max="4" width="18.42578125" style="162" customWidth="1"/>
    <col min="5" max="7" width="19.28515625" style="162"/>
    <col min="8" max="9" width="19.28515625" style="188"/>
    <col min="10" max="16384" width="19.28515625" style="162"/>
  </cols>
  <sheetData>
    <row r="1" spans="2:15" s="97" customFormat="1">
      <c r="B1" s="99"/>
      <c r="C1" s="99"/>
      <c r="D1" s="99"/>
      <c r="E1" s="99"/>
      <c r="F1" s="99"/>
      <c r="G1" s="99"/>
      <c r="H1" s="176"/>
      <c r="I1" s="176"/>
      <c r="J1" s="99"/>
      <c r="K1" s="99"/>
      <c r="L1" s="99"/>
    </row>
    <row r="2" spans="2:15" s="97" customFormat="1" ht="15.75">
      <c r="B2" s="104" t="s">
        <v>142</v>
      </c>
      <c r="C2" s="99"/>
      <c r="D2" s="99"/>
      <c r="E2" s="99"/>
      <c r="F2" s="99"/>
      <c r="G2" s="99"/>
      <c r="H2" s="176"/>
      <c r="I2" s="176"/>
      <c r="J2" s="99"/>
      <c r="K2" s="99"/>
      <c r="L2" s="99"/>
    </row>
    <row r="3" spans="2:15" s="97" customFormat="1" ht="16.5" thickBot="1">
      <c r="B3" s="104"/>
      <c r="C3" s="99"/>
      <c r="D3" s="99"/>
      <c r="E3" s="99"/>
      <c r="F3" s="99"/>
      <c r="G3" s="99"/>
      <c r="H3" s="176"/>
      <c r="I3" s="176"/>
      <c r="J3" s="99"/>
      <c r="K3" s="99"/>
      <c r="L3" s="99"/>
    </row>
    <row r="4" spans="2:15" s="97" customFormat="1" ht="15.75" thickBot="1">
      <c r="B4" s="105" t="s">
        <v>200</v>
      </c>
      <c r="C4" s="106">
        <f>'TOX and EXPO INPUTS'!$D$11</f>
        <v>0</v>
      </c>
      <c r="D4" s="99"/>
      <c r="E4" s="99"/>
      <c r="F4" s="99"/>
      <c r="G4" s="99"/>
      <c r="H4" s="176"/>
      <c r="I4" s="176"/>
      <c r="J4" s="99"/>
      <c r="K4" s="99"/>
      <c r="L4" s="99"/>
    </row>
    <row r="5" spans="2:15" s="97" customFormat="1" ht="15.75">
      <c r="B5" s="104"/>
      <c r="C5" s="99"/>
      <c r="D5" s="99"/>
      <c r="E5" s="99"/>
      <c r="F5" s="99"/>
      <c r="G5" s="99"/>
      <c r="H5" s="176"/>
      <c r="I5" s="176"/>
      <c r="J5" s="99"/>
      <c r="K5" s="99"/>
      <c r="L5" s="99"/>
    </row>
    <row r="6" spans="2:15" s="97" customFormat="1" ht="15.75">
      <c r="B6" s="107" t="s">
        <v>39</v>
      </c>
      <c r="C6" s="99"/>
      <c r="D6" s="99"/>
      <c r="E6" s="99"/>
      <c r="F6" s="99"/>
      <c r="G6" s="99"/>
      <c r="H6" s="176"/>
      <c r="I6" s="176"/>
      <c r="J6" s="99"/>
      <c r="K6" s="99"/>
      <c r="L6" s="99"/>
    </row>
    <row r="7" spans="2:15" s="97" customFormat="1">
      <c r="B7" s="222" t="s">
        <v>58</v>
      </c>
      <c r="C7" s="222"/>
      <c r="D7" s="222"/>
      <c r="E7" s="222"/>
      <c r="F7" s="222"/>
      <c r="G7" s="222"/>
      <c r="H7" s="222"/>
      <c r="I7" s="222"/>
      <c r="J7" s="222"/>
      <c r="K7" s="171"/>
      <c r="L7" s="171"/>
    </row>
    <row r="8" spans="2:15" s="97" customFormat="1">
      <c r="B8" s="222"/>
      <c r="C8" s="222"/>
      <c r="D8" s="222"/>
      <c r="E8" s="222"/>
      <c r="F8" s="222"/>
      <c r="G8" s="222"/>
      <c r="H8" s="222"/>
      <c r="I8" s="222"/>
      <c r="J8" s="222"/>
      <c r="K8" s="171"/>
      <c r="L8" s="171"/>
    </row>
    <row r="9" spans="2:15" s="97" customFormat="1" ht="15.75" thickBot="1">
      <c r="B9" s="222"/>
      <c r="C9" s="222"/>
      <c r="D9" s="222"/>
      <c r="E9" s="222"/>
      <c r="F9" s="222"/>
      <c r="G9" s="222"/>
      <c r="H9" s="222"/>
      <c r="I9" s="222"/>
      <c r="J9" s="222"/>
      <c r="K9" s="171"/>
      <c r="L9" s="171"/>
    </row>
    <row r="10" spans="2:15" s="97" customFormat="1">
      <c r="B10" s="108"/>
      <c r="C10" s="108"/>
      <c r="D10" s="108"/>
      <c r="E10" s="108"/>
      <c r="F10" s="108"/>
      <c r="G10" s="108"/>
      <c r="H10" s="177"/>
      <c r="I10" s="177"/>
      <c r="J10" s="108"/>
      <c r="K10" s="108"/>
      <c r="L10" s="108"/>
      <c r="O10" s="109" t="s">
        <v>143</v>
      </c>
    </row>
    <row r="11" spans="2:15" s="97" customFormat="1" ht="15.75">
      <c r="B11" s="110" t="s">
        <v>38</v>
      </c>
      <c r="C11" s="111"/>
      <c r="D11" s="111"/>
      <c r="G11" s="191"/>
      <c r="H11" s="178"/>
      <c r="I11" s="179"/>
      <c r="J11" s="111"/>
      <c r="K11" s="111"/>
      <c r="L11" s="111"/>
      <c r="O11" s="113" t="s">
        <v>42</v>
      </c>
    </row>
    <row r="12" spans="2:15" s="97" customFormat="1" ht="15.75" thickBot="1">
      <c r="D12" s="99"/>
      <c r="G12" s="99"/>
      <c r="H12" s="180"/>
      <c r="I12" s="176"/>
      <c r="J12" s="99"/>
      <c r="K12" s="99"/>
      <c r="L12" s="99"/>
      <c r="O12" s="114" t="s">
        <v>43</v>
      </c>
    </row>
    <row r="13" spans="2:15" s="97" customFormat="1">
      <c r="D13" s="99"/>
      <c r="G13" s="115" t="s">
        <v>40</v>
      </c>
      <c r="H13" s="181" t="s">
        <v>41</v>
      </c>
      <c r="I13" s="176"/>
      <c r="J13" s="99"/>
      <c r="K13" s="99"/>
      <c r="L13" s="99"/>
    </row>
    <row r="14" spans="2:15" s="97" customFormat="1">
      <c r="B14" s="117" t="str">
        <f>IF(G11="Yes","1.1 (a) Enter surface residue concentration",IF(G11="No", "1.1 (a) Enter Weight Fraction of Active Ingredient in Treated Material", ""))</f>
        <v/>
      </c>
      <c r="D14" s="99"/>
      <c r="F14" s="123" t="str">
        <f>IF(G11="","Not Applicable","")</f>
        <v>Not Applicable</v>
      </c>
      <c r="G14" s="192"/>
      <c r="H14" s="182" t="str">
        <f>IF(G11="Yes","mg a.i. /cm^2",IF(G11="No", "a.i. w/w",""))</f>
        <v/>
      </c>
      <c r="I14" s="182"/>
      <c r="J14" s="99"/>
      <c r="K14" s="99"/>
      <c r="L14" s="99"/>
    </row>
    <row r="15" spans="2:15" s="97" customFormat="1">
      <c r="B15" s="117"/>
      <c r="D15" s="99"/>
      <c r="G15" s="120"/>
      <c r="H15" s="182"/>
      <c r="I15" s="176"/>
      <c r="J15" s="99"/>
      <c r="K15" s="99"/>
      <c r="L15" s="99"/>
    </row>
    <row r="16" spans="2:15" s="97" customFormat="1">
      <c r="B16" s="121" t="str">
        <f>IF(G11="No","1.1 (b) Select Material to Determine Material Weight to Surface Area Density","")</f>
        <v/>
      </c>
      <c r="C16" s="122"/>
      <c r="D16" s="99"/>
      <c r="F16" s="123" t="str">
        <f>IF(G11="No","","Not Applicable")</f>
        <v>Not Applicable</v>
      </c>
      <c r="G16" s="193"/>
      <c r="H16" s="176"/>
      <c r="I16" s="183"/>
      <c r="J16" s="99"/>
      <c r="K16" s="99"/>
      <c r="L16" s="99"/>
    </row>
    <row r="17" spans="2:12" s="97" customFormat="1" ht="5.25" customHeight="1">
      <c r="C17" s="122"/>
      <c r="D17" s="99"/>
      <c r="E17" s="99"/>
      <c r="H17" s="180"/>
      <c r="I17" s="176"/>
      <c r="J17" s="99"/>
      <c r="K17" s="99"/>
      <c r="L17" s="99"/>
    </row>
    <row r="18" spans="2:12" s="97" customFormat="1">
      <c r="C18" s="127" t="str">
        <f>IF(G16="Custom","Enter user specified value","")</f>
        <v/>
      </c>
      <c r="F18" s="123" t="str">
        <f>IF(G16="Custom","","Not Applicable")</f>
        <v>Not Applicable</v>
      </c>
      <c r="G18" s="193"/>
      <c r="H18" s="184" t="str">
        <f>IF(G16="Custom","mg/cm^2","")</f>
        <v/>
      </c>
      <c r="I18" s="176"/>
      <c r="J18" s="99"/>
      <c r="K18" s="99"/>
      <c r="L18" s="99"/>
    </row>
    <row r="19" spans="2:12" s="97" customFormat="1">
      <c r="C19" s="122"/>
      <c r="D19" s="99"/>
      <c r="E19" s="99"/>
      <c r="G19" s="129" t="e">
        <f>IF(G16="Custom",G18,VLOOKUP(G16,B50:D57,3,FALSE))</f>
        <v>#N/A</v>
      </c>
      <c r="H19" s="184" t="str">
        <f>IF(G16="Custom","mg/cm^2","")</f>
        <v/>
      </c>
      <c r="I19" s="176"/>
      <c r="J19" s="99"/>
      <c r="K19" s="99"/>
      <c r="L19" s="99"/>
    </row>
    <row r="20" spans="2:12" s="97" customFormat="1">
      <c r="B20" s="130"/>
      <c r="C20" s="122"/>
      <c r="D20" s="99"/>
      <c r="E20" s="99"/>
      <c r="H20" s="176"/>
      <c r="I20" s="176"/>
      <c r="J20" s="99"/>
      <c r="K20" s="99"/>
      <c r="L20" s="99"/>
    </row>
    <row r="21" spans="2:12" s="97" customFormat="1">
      <c r="B21" s="130"/>
      <c r="C21" s="122"/>
      <c r="D21" s="99"/>
      <c r="E21" s="99"/>
      <c r="F21" s="120"/>
      <c r="G21" s="131"/>
      <c r="H21" s="176"/>
      <c r="I21" s="176"/>
      <c r="J21" s="99"/>
      <c r="K21" s="99"/>
      <c r="L21" s="99"/>
    </row>
    <row r="22" spans="2:12" s="97" customFormat="1" ht="15.75">
      <c r="B22" s="107" t="s">
        <v>66</v>
      </c>
      <c r="C22" s="122"/>
      <c r="D22" s="99"/>
      <c r="E22" s="99"/>
      <c r="F22" s="120"/>
      <c r="G22" s="131"/>
      <c r="H22" s="176"/>
      <c r="I22" s="176"/>
      <c r="J22" s="99"/>
      <c r="K22" s="99"/>
      <c r="L22" s="99"/>
    </row>
    <row r="23" spans="2:12" s="97" customFormat="1">
      <c r="B23" s="130"/>
      <c r="C23" s="122"/>
      <c r="D23" s="99"/>
      <c r="E23" s="99"/>
      <c r="F23" s="120"/>
      <c r="G23" s="131"/>
      <c r="H23" s="176"/>
      <c r="I23" s="176"/>
      <c r="J23" s="99"/>
      <c r="K23" s="99"/>
      <c r="L23" s="99"/>
    </row>
    <row r="24" spans="2:12" s="97" customFormat="1">
      <c r="B24" s="225" t="s">
        <v>195</v>
      </c>
      <c r="C24" s="225"/>
      <c r="D24" s="225"/>
      <c r="E24" s="225"/>
      <c r="F24" s="225"/>
      <c r="G24" s="225"/>
      <c r="H24" s="225"/>
      <c r="I24" s="176"/>
      <c r="J24" s="99"/>
      <c r="K24" s="99"/>
      <c r="L24" s="99"/>
    </row>
    <row r="25" spans="2:12" s="97" customFormat="1" ht="33.75" customHeight="1">
      <c r="B25" s="225"/>
      <c r="C25" s="225"/>
      <c r="D25" s="225"/>
      <c r="E25" s="225"/>
      <c r="F25" s="225"/>
      <c r="G25" s="225"/>
      <c r="H25" s="225"/>
      <c r="I25" s="176"/>
      <c r="J25" s="99"/>
      <c r="K25" s="99"/>
      <c r="L25" s="99"/>
    </row>
    <row r="26" spans="2:12" s="97" customFormat="1">
      <c r="B26" s="132"/>
      <c r="C26" s="133"/>
      <c r="D26" s="134"/>
      <c r="E26" s="134"/>
      <c r="G26" s="115" t="s">
        <v>40</v>
      </c>
      <c r="H26" s="181" t="s">
        <v>41</v>
      </c>
      <c r="I26" s="176"/>
      <c r="J26" s="99"/>
      <c r="K26" s="99"/>
      <c r="L26" s="99"/>
    </row>
    <row r="27" spans="2:12" s="97" customFormat="1">
      <c r="B27" s="226" t="s">
        <v>92</v>
      </c>
      <c r="C27" s="226"/>
      <c r="D27" s="226"/>
      <c r="E27" s="226"/>
      <c r="G27" s="193"/>
      <c r="H27" s="176"/>
      <c r="I27" s="176"/>
      <c r="J27" s="99"/>
      <c r="K27" s="99"/>
      <c r="L27" s="99"/>
    </row>
    <row r="28" spans="2:12" s="97" customFormat="1" ht="5.25" customHeight="1">
      <c r="C28" s="122"/>
      <c r="D28" s="99"/>
      <c r="E28" s="99"/>
      <c r="H28" s="180"/>
      <c r="I28" s="176"/>
      <c r="J28" s="99"/>
      <c r="K28" s="99"/>
      <c r="L28" s="99"/>
    </row>
    <row r="29" spans="2:12" s="97" customFormat="1">
      <c r="B29" s="130"/>
      <c r="C29" s="122"/>
      <c r="D29" s="123" t="str">
        <f>IF(G27="Custom","Enter user specified value", "")</f>
        <v/>
      </c>
      <c r="E29" s="99"/>
      <c r="F29" s="123" t="str">
        <f>IF(G27="Custom","","Not Applicable")</f>
        <v>Not Applicable</v>
      </c>
      <c r="G29" s="193"/>
      <c r="H29" s="184" t="s">
        <v>63</v>
      </c>
      <c r="I29" s="176"/>
      <c r="J29" s="99"/>
      <c r="K29" s="99"/>
      <c r="L29" s="99"/>
    </row>
    <row r="30" spans="2:12" s="97" customFormat="1">
      <c r="B30" s="130"/>
      <c r="C30" s="122"/>
      <c r="D30" s="99"/>
      <c r="E30" s="99"/>
      <c r="G30" s="129" t="e">
        <f>IF(G27="Custom",G29,VLOOKUP(G27,D68:F69,3,FALSE))</f>
        <v>#N/A</v>
      </c>
      <c r="H30" s="184" t="s">
        <v>63</v>
      </c>
      <c r="I30" s="176"/>
      <c r="J30" s="99"/>
      <c r="K30" s="99"/>
      <c r="L30" s="99"/>
    </row>
    <row r="31" spans="2:12" s="97" customFormat="1">
      <c r="B31" s="130"/>
      <c r="C31" s="122"/>
      <c r="D31" s="99"/>
      <c r="E31" s="99"/>
      <c r="F31" s="129"/>
      <c r="G31" s="131"/>
      <c r="H31" s="176"/>
      <c r="I31" s="176"/>
      <c r="J31" s="99"/>
      <c r="K31" s="99"/>
      <c r="L31" s="99"/>
    </row>
    <row r="32" spans="2:12" s="97" customFormat="1">
      <c r="B32" s="225" t="s">
        <v>191</v>
      </c>
      <c r="C32" s="225"/>
      <c r="D32" s="225"/>
      <c r="E32" s="225"/>
      <c r="F32" s="225"/>
      <c r="G32" s="225"/>
      <c r="H32" s="225"/>
      <c r="I32" s="176"/>
      <c r="J32" s="99"/>
      <c r="K32" s="99"/>
      <c r="L32" s="99"/>
    </row>
    <row r="33" spans="2:21" s="97" customFormat="1">
      <c r="B33" s="225"/>
      <c r="C33" s="225"/>
      <c r="D33" s="225"/>
      <c r="E33" s="225"/>
      <c r="F33" s="225"/>
      <c r="G33" s="225"/>
      <c r="H33" s="225"/>
      <c r="I33" s="176"/>
      <c r="J33" s="99"/>
      <c r="K33" s="99"/>
      <c r="L33" s="99"/>
    </row>
    <row r="34" spans="2:21" s="97" customFormat="1">
      <c r="B34" s="132"/>
      <c r="C34" s="133"/>
      <c r="D34" s="134"/>
      <c r="E34" s="134"/>
      <c r="G34" s="115" t="s">
        <v>40</v>
      </c>
      <c r="H34" s="181" t="s">
        <v>41</v>
      </c>
      <c r="I34" s="176"/>
      <c r="J34" s="99"/>
      <c r="K34" s="99"/>
      <c r="L34" s="99"/>
    </row>
    <row r="35" spans="2:21" s="97" customFormat="1">
      <c r="B35" s="226" t="s">
        <v>92</v>
      </c>
      <c r="C35" s="226"/>
      <c r="D35" s="226"/>
      <c r="E35" s="226"/>
      <c r="G35" s="193"/>
      <c r="H35" s="176"/>
      <c r="I35" s="176"/>
      <c r="J35" s="99"/>
      <c r="K35" s="99"/>
      <c r="L35" s="99"/>
    </row>
    <row r="36" spans="2:21" s="97" customFormat="1" ht="5.25" customHeight="1">
      <c r="C36" s="122"/>
      <c r="D36" s="99"/>
      <c r="E36" s="99"/>
      <c r="H36" s="180"/>
      <c r="I36" s="176"/>
      <c r="J36" s="99"/>
      <c r="K36" s="99"/>
      <c r="L36" s="99"/>
    </row>
    <row r="37" spans="2:21" s="97" customFormat="1">
      <c r="B37" s="130"/>
      <c r="C37" s="122"/>
      <c r="D37" s="123" t="str">
        <f>IF(G35="Custom","Enter user specified value", "")</f>
        <v/>
      </c>
      <c r="E37" s="99"/>
      <c r="F37" s="123" t="str">
        <f>IF(G35="Custom","","Not Applicable")</f>
        <v>Not Applicable</v>
      </c>
      <c r="G37" s="193"/>
      <c r="H37" s="184" t="s">
        <v>63</v>
      </c>
      <c r="I37" s="176"/>
      <c r="J37" s="99"/>
      <c r="K37" s="99"/>
      <c r="L37" s="99"/>
    </row>
    <row r="38" spans="2:21" s="97" customFormat="1">
      <c r="B38" s="130"/>
      <c r="C38" s="122"/>
      <c r="D38" s="99"/>
      <c r="E38" s="99"/>
      <c r="G38" s="129" t="e">
        <f>IF(G35="Custom",G37,VLOOKUP(G35,E74:F75,2,FALSE))</f>
        <v>#N/A</v>
      </c>
      <c r="H38" s="184" t="s">
        <v>63</v>
      </c>
      <c r="I38" s="176"/>
      <c r="J38" s="99"/>
      <c r="K38" s="99"/>
      <c r="L38" s="99"/>
    </row>
    <row r="39" spans="2:21" s="97" customFormat="1">
      <c r="B39" s="130"/>
      <c r="C39" s="122"/>
      <c r="D39" s="99"/>
      <c r="E39" s="99"/>
      <c r="F39" s="129"/>
      <c r="G39" s="131"/>
      <c r="H39" s="176"/>
      <c r="I39" s="176"/>
      <c r="J39" s="99"/>
      <c r="K39" s="99"/>
      <c r="L39" s="99"/>
    </row>
    <row r="40" spans="2:21" s="97" customFormat="1">
      <c r="B40" s="135"/>
      <c r="C40" s="122"/>
      <c r="D40" s="99"/>
      <c r="E40" s="99"/>
      <c r="F40" s="111"/>
      <c r="G40" s="99"/>
      <c r="H40" s="176"/>
      <c r="I40" s="176"/>
      <c r="J40" s="99"/>
      <c r="K40" s="99"/>
      <c r="L40" s="99"/>
    </row>
    <row r="41" spans="2:21" s="97" customFormat="1" ht="16.5" thickBot="1">
      <c r="B41" s="107" t="s">
        <v>140</v>
      </c>
      <c r="C41" s="99"/>
      <c r="D41" s="99"/>
      <c r="E41" s="99"/>
      <c r="F41" s="99"/>
      <c r="G41" s="99"/>
      <c r="H41" s="176"/>
      <c r="I41" s="176"/>
      <c r="J41" s="99"/>
      <c r="K41" s="99"/>
      <c r="L41" s="99"/>
    </row>
    <row r="42" spans="2:21" s="139" customFormat="1" ht="57">
      <c r="B42" s="233" t="s">
        <v>33</v>
      </c>
      <c r="C42" s="136" t="s">
        <v>182</v>
      </c>
      <c r="D42" s="136" t="s">
        <v>112</v>
      </c>
      <c r="E42" s="136" t="s">
        <v>81</v>
      </c>
      <c r="F42" s="136" t="s">
        <v>196</v>
      </c>
      <c r="G42" s="136" t="s">
        <v>85</v>
      </c>
      <c r="H42" s="136" t="s">
        <v>93</v>
      </c>
      <c r="I42" s="136" t="s">
        <v>113</v>
      </c>
      <c r="J42" s="136" t="s">
        <v>114</v>
      </c>
      <c r="K42" s="136" t="s">
        <v>115</v>
      </c>
      <c r="L42" s="136" t="s">
        <v>116</v>
      </c>
      <c r="M42" s="137" t="s">
        <v>177</v>
      </c>
      <c r="N42" s="172" t="s">
        <v>110</v>
      </c>
      <c r="O42" s="137" t="s">
        <v>138</v>
      </c>
      <c r="P42" s="138"/>
      <c r="Q42" s="138"/>
      <c r="S42" s="138"/>
      <c r="U42" s="138"/>
    </row>
    <row r="43" spans="2:21" s="144" customFormat="1" ht="17.25" thickBot="1">
      <c r="B43" s="234"/>
      <c r="C43" s="140" t="s">
        <v>4</v>
      </c>
      <c r="D43" s="140" t="s">
        <v>197</v>
      </c>
      <c r="E43" s="141" t="s">
        <v>198</v>
      </c>
      <c r="F43" s="140" t="s">
        <v>199</v>
      </c>
      <c r="G43" s="140" t="s">
        <v>84</v>
      </c>
      <c r="H43" s="140" t="s">
        <v>86</v>
      </c>
      <c r="I43" s="140" t="s">
        <v>88</v>
      </c>
      <c r="J43" s="140" t="s">
        <v>89</v>
      </c>
      <c r="K43" s="140" t="s">
        <v>90</v>
      </c>
      <c r="L43" s="140" t="s">
        <v>34</v>
      </c>
      <c r="M43" s="142" t="s">
        <v>36</v>
      </c>
      <c r="N43" s="173" t="s">
        <v>67</v>
      </c>
      <c r="O43" s="142" t="s">
        <v>67</v>
      </c>
    </row>
    <row r="44" spans="2:21" s="97" customFormat="1" ht="15.75" thickBot="1">
      <c r="B44" s="151" t="s">
        <v>37</v>
      </c>
      <c r="C44" s="152" t="e">
        <f>IF(G11="Yes",G14,G14*G19)</f>
        <v>#N/A</v>
      </c>
      <c r="D44" s="152" t="e">
        <f>G30</f>
        <v>#N/A</v>
      </c>
      <c r="E44" s="152">
        <f>F71</f>
        <v>0.13</v>
      </c>
      <c r="F44" s="152">
        <f>F72</f>
        <v>150</v>
      </c>
      <c r="G44" s="152">
        <f>F73</f>
        <v>4</v>
      </c>
      <c r="H44" s="185" t="e">
        <f>G38</f>
        <v>#N/A</v>
      </c>
      <c r="I44" s="185">
        <f>F77</f>
        <v>0.48</v>
      </c>
      <c r="J44" s="152">
        <f>F78</f>
        <v>20</v>
      </c>
      <c r="K44" s="152">
        <f>'TOX and EXPO INPUTS'!$D$27</f>
        <v>11</v>
      </c>
      <c r="L44" s="175" t="e">
        <f>(C44*D44)*E44*F44*H44*G44*(1-(1-I44)^(J44/G44))</f>
        <v>#N/A</v>
      </c>
      <c r="M44" s="186" t="e">
        <f>(L44)/K44</f>
        <v>#N/A</v>
      </c>
      <c r="N44" s="187" t="e">
        <f>'TOX and EXPO INPUTS'!$D$10/M44</f>
        <v>#N/A</v>
      </c>
      <c r="O44" s="36" t="e">
        <f>VALUE(TEXT(N44,"0.0E+00"))</f>
        <v>#N/A</v>
      </c>
    </row>
    <row r="45" spans="2:21" s="97" customFormat="1">
      <c r="E45" s="156"/>
      <c r="H45" s="180"/>
      <c r="I45" s="180"/>
    </row>
    <row r="46" spans="2:21" s="97" customFormat="1">
      <c r="H46" s="180"/>
      <c r="I46" s="180"/>
    </row>
    <row r="47" spans="2:21" s="97" customFormat="1" ht="15.75" thickBot="1">
      <c r="B47" s="97" t="s">
        <v>61</v>
      </c>
      <c r="H47" s="180"/>
      <c r="I47" s="180"/>
    </row>
    <row r="48" spans="2:21" s="97" customFormat="1">
      <c r="B48" s="228" t="s">
        <v>44</v>
      </c>
      <c r="C48" s="229"/>
      <c r="D48" s="229"/>
      <c r="E48" s="229"/>
      <c r="F48" s="230"/>
      <c r="H48" s="180"/>
      <c r="I48" s="180"/>
    </row>
    <row r="49" spans="2:9" s="97" customFormat="1" ht="25.5">
      <c r="B49" s="157" t="s">
        <v>45</v>
      </c>
      <c r="C49" s="158"/>
      <c r="D49" s="159" t="s">
        <v>46</v>
      </c>
      <c r="E49" s="231" t="s">
        <v>47</v>
      </c>
      <c r="F49" s="232"/>
      <c r="H49" s="180"/>
      <c r="I49" s="180"/>
    </row>
    <row r="50" spans="2:9" s="97" customFormat="1">
      <c r="B50" s="160" t="s">
        <v>59</v>
      </c>
      <c r="C50" s="156"/>
      <c r="D50" s="161">
        <v>20</v>
      </c>
      <c r="E50" s="223" t="s">
        <v>48</v>
      </c>
      <c r="F50" s="224"/>
      <c r="H50" s="180"/>
      <c r="I50" s="180"/>
    </row>
    <row r="51" spans="2:9" s="97" customFormat="1" ht="25.5">
      <c r="B51" s="160" t="s">
        <v>60</v>
      </c>
      <c r="C51" s="156"/>
      <c r="D51" s="161">
        <v>10</v>
      </c>
      <c r="E51" s="223" t="s">
        <v>49</v>
      </c>
      <c r="F51" s="224"/>
      <c r="H51" s="180"/>
      <c r="I51" s="180"/>
    </row>
    <row r="52" spans="2:9" s="97" customFormat="1" ht="25.5">
      <c r="B52" s="160" t="s">
        <v>50</v>
      </c>
      <c r="C52" s="156"/>
      <c r="D52" s="161">
        <v>24</v>
      </c>
      <c r="E52" s="223" t="s">
        <v>51</v>
      </c>
      <c r="F52" s="224"/>
      <c r="H52" s="180"/>
      <c r="I52" s="180"/>
    </row>
    <row r="53" spans="2:9" s="97" customFormat="1">
      <c r="B53" s="160" t="s">
        <v>52</v>
      </c>
      <c r="C53" s="156"/>
      <c r="D53" s="161">
        <v>1</v>
      </c>
      <c r="E53" s="223" t="s">
        <v>53</v>
      </c>
      <c r="F53" s="224"/>
      <c r="H53" s="180"/>
      <c r="I53" s="180"/>
    </row>
    <row r="54" spans="2:9" s="97" customFormat="1">
      <c r="B54" s="160" t="s">
        <v>13</v>
      </c>
      <c r="C54" s="156"/>
      <c r="D54" s="161">
        <v>120</v>
      </c>
      <c r="E54" s="223" t="s">
        <v>55</v>
      </c>
      <c r="F54" s="224"/>
      <c r="H54" s="180"/>
      <c r="I54" s="180"/>
    </row>
    <row r="55" spans="2:9" s="97" customFormat="1">
      <c r="B55" s="160" t="s">
        <v>14</v>
      </c>
      <c r="C55" s="156"/>
      <c r="D55" s="161">
        <v>100</v>
      </c>
      <c r="E55" s="223" t="s">
        <v>56</v>
      </c>
      <c r="F55" s="224"/>
      <c r="H55" s="180"/>
      <c r="I55" s="180"/>
    </row>
    <row r="56" spans="2:9">
      <c r="B56" s="160" t="s">
        <v>57</v>
      </c>
      <c r="C56" s="156"/>
      <c r="D56" s="161">
        <v>40</v>
      </c>
      <c r="E56" s="223" t="s">
        <v>185</v>
      </c>
      <c r="F56" s="224"/>
    </row>
    <row r="57" spans="2:9" ht="15.75" thickBot="1">
      <c r="B57" s="163" t="s">
        <v>65</v>
      </c>
      <c r="C57" s="164"/>
      <c r="D57" s="165">
        <f>G18</f>
        <v>0</v>
      </c>
      <c r="E57" s="166"/>
      <c r="F57" s="167"/>
    </row>
    <row r="60" spans="2:9" ht="16.5" customHeight="1">
      <c r="B60" s="237" t="s">
        <v>70</v>
      </c>
      <c r="C60" s="238"/>
      <c r="D60" s="238"/>
      <c r="E60" s="238"/>
      <c r="F60" s="237"/>
      <c r="G60" s="2"/>
    </row>
    <row r="61" spans="2:9">
      <c r="B61" s="37" t="s">
        <v>1</v>
      </c>
      <c r="C61" s="41" t="s">
        <v>136</v>
      </c>
      <c r="D61" s="42"/>
      <c r="E61" s="43"/>
      <c r="F61" s="38" t="s">
        <v>71</v>
      </c>
      <c r="G61" s="189"/>
    </row>
    <row r="62" spans="2:9" ht="42.75" customHeight="1">
      <c r="B62" s="48" t="s">
        <v>4</v>
      </c>
      <c r="C62" s="39" t="s">
        <v>72</v>
      </c>
      <c r="D62" s="40"/>
      <c r="E62" s="11"/>
      <c r="F62" s="16" t="s">
        <v>73</v>
      </c>
      <c r="G62" s="2"/>
    </row>
    <row r="63" spans="2:9" ht="29.25" customHeight="1">
      <c r="B63" s="47" t="s">
        <v>6</v>
      </c>
      <c r="C63" s="44" t="s">
        <v>74</v>
      </c>
      <c r="D63" s="23"/>
      <c r="E63" s="15"/>
      <c r="F63" s="12"/>
      <c r="G63" s="189"/>
    </row>
    <row r="64" spans="2:9" ht="18.75" customHeight="1">
      <c r="B64" s="244" t="s">
        <v>8</v>
      </c>
      <c r="C64" s="239" t="s">
        <v>187</v>
      </c>
      <c r="D64" s="22" t="s">
        <v>59</v>
      </c>
      <c r="E64" s="11"/>
      <c r="F64" s="16">
        <v>20</v>
      </c>
      <c r="G64" s="2"/>
    </row>
    <row r="65" spans="2:7" ht="25.5" customHeight="1">
      <c r="B65" s="244"/>
      <c r="C65" s="239"/>
      <c r="D65" s="18" t="s">
        <v>75</v>
      </c>
      <c r="E65" s="16"/>
      <c r="F65" s="16">
        <v>10</v>
      </c>
      <c r="G65" s="2"/>
    </row>
    <row r="66" spans="2:7" ht="27.75" customHeight="1">
      <c r="B66" s="244"/>
      <c r="C66" s="239"/>
      <c r="D66" s="19" t="s">
        <v>76</v>
      </c>
      <c r="E66" s="17"/>
      <c r="F66" s="16">
        <v>24</v>
      </c>
      <c r="G66" s="2"/>
    </row>
    <row r="67" spans="2:7" ht="15.75">
      <c r="B67" s="244"/>
      <c r="C67" s="239"/>
      <c r="D67" s="18" t="s">
        <v>52</v>
      </c>
      <c r="E67" s="16"/>
      <c r="F67" s="16">
        <v>1</v>
      </c>
      <c r="G67" s="2"/>
    </row>
    <row r="68" spans="2:7" ht="16.5" customHeight="1">
      <c r="B68" s="245" t="s">
        <v>77</v>
      </c>
      <c r="C68" s="235" t="s">
        <v>78</v>
      </c>
      <c r="D68" s="20" t="s">
        <v>54</v>
      </c>
      <c r="E68" s="15"/>
      <c r="F68" s="12">
        <v>0.06</v>
      </c>
      <c r="G68" s="2"/>
    </row>
    <row r="69" spans="2:7" ht="15.75">
      <c r="B69" s="245"/>
      <c r="C69" s="235"/>
      <c r="D69" s="21" t="s">
        <v>79</v>
      </c>
      <c r="E69" s="12"/>
      <c r="F69" s="12">
        <v>0.08</v>
      </c>
      <c r="G69" s="2"/>
    </row>
    <row r="70" spans="2:7" ht="15.75">
      <c r="B70" s="245"/>
      <c r="C70" s="235"/>
      <c r="D70" s="24" t="s">
        <v>65</v>
      </c>
      <c r="E70" s="14"/>
      <c r="F70" s="12"/>
      <c r="G70" s="2"/>
    </row>
    <row r="71" spans="2:7" ht="42" customHeight="1">
      <c r="B71" s="48" t="s">
        <v>80</v>
      </c>
      <c r="C71" s="46" t="s">
        <v>81</v>
      </c>
      <c r="D71" s="25"/>
      <c r="E71" s="10"/>
      <c r="F71" s="16">
        <v>0.13</v>
      </c>
      <c r="G71" s="2"/>
    </row>
    <row r="72" spans="2:7" ht="30.75" customHeight="1">
      <c r="B72" s="47" t="s">
        <v>82</v>
      </c>
      <c r="C72" s="44" t="s">
        <v>83</v>
      </c>
      <c r="D72" s="13"/>
      <c r="E72" s="14"/>
      <c r="F72" s="12">
        <v>150</v>
      </c>
      <c r="G72" s="2"/>
    </row>
    <row r="73" spans="2:7" ht="31.5" customHeight="1">
      <c r="B73" s="48" t="s">
        <v>84</v>
      </c>
      <c r="C73" s="46" t="s">
        <v>85</v>
      </c>
      <c r="D73" s="46"/>
      <c r="E73" s="16"/>
      <c r="F73" s="16">
        <v>4</v>
      </c>
      <c r="G73" s="2"/>
    </row>
    <row r="74" spans="2:7">
      <c r="B74" s="240" t="s">
        <v>86</v>
      </c>
      <c r="C74" s="236" t="s">
        <v>134</v>
      </c>
      <c r="D74" s="241" t="s">
        <v>87</v>
      </c>
      <c r="E74" s="26" t="s">
        <v>54</v>
      </c>
      <c r="F74" s="47">
        <v>4</v>
      </c>
      <c r="G74" s="189"/>
    </row>
    <row r="75" spans="2:7" ht="15.75">
      <c r="B75" s="240"/>
      <c r="C75" s="236"/>
      <c r="D75" s="242"/>
      <c r="E75" s="27" t="s">
        <v>79</v>
      </c>
      <c r="F75" s="47">
        <v>2</v>
      </c>
      <c r="G75" s="2"/>
    </row>
    <row r="76" spans="2:7" ht="15.75">
      <c r="B76" s="240"/>
      <c r="C76" s="236"/>
      <c r="D76" s="243"/>
      <c r="E76" s="28" t="s">
        <v>65</v>
      </c>
      <c r="F76" s="47"/>
      <c r="G76" s="2"/>
    </row>
    <row r="77" spans="2:7" ht="26.25" customHeight="1">
      <c r="B77" s="48" t="s">
        <v>88</v>
      </c>
      <c r="C77" s="46" t="s">
        <v>135</v>
      </c>
      <c r="D77" s="29"/>
      <c r="E77" s="30"/>
      <c r="F77" s="16">
        <v>0.48</v>
      </c>
      <c r="G77" s="9"/>
    </row>
    <row r="78" spans="2:7" ht="25.5">
      <c r="B78" s="47" t="s">
        <v>89</v>
      </c>
      <c r="C78" s="44" t="s">
        <v>137</v>
      </c>
      <c r="D78" s="31" t="s">
        <v>87</v>
      </c>
      <c r="E78" s="32"/>
      <c r="F78" s="12">
        <v>20</v>
      </c>
      <c r="G78" s="190"/>
    </row>
    <row r="79" spans="2:7">
      <c r="B79" s="48" t="s">
        <v>90</v>
      </c>
      <c r="C79" s="46" t="s">
        <v>91</v>
      </c>
      <c r="D79" s="18" t="s">
        <v>87</v>
      </c>
      <c r="E79" s="33"/>
      <c r="F79" s="16">
        <v>11.4</v>
      </c>
      <c r="G79" s="189"/>
    </row>
  </sheetData>
  <sheetProtection formatCells="0" formatColumns="0" formatRows="0" insertColumns="0" insertRows="0" insertHyperlinks="0" deleteColumns="0" deleteRows="0" sort="0" autoFilter="0" pivotTables="0"/>
  <mergeCells count="23">
    <mergeCell ref="C68:C70"/>
    <mergeCell ref="C74:C76"/>
    <mergeCell ref="E54:F54"/>
    <mergeCell ref="E55:F55"/>
    <mergeCell ref="E56:F56"/>
    <mergeCell ref="B60:F60"/>
    <mergeCell ref="C64:C67"/>
    <mergeCell ref="B74:B76"/>
    <mergeCell ref="D74:D76"/>
    <mergeCell ref="B64:B67"/>
    <mergeCell ref="B68:B70"/>
    <mergeCell ref="B42:B43"/>
    <mergeCell ref="B7:J9"/>
    <mergeCell ref="B24:H25"/>
    <mergeCell ref="B27:E27"/>
    <mergeCell ref="B32:H33"/>
    <mergeCell ref="B35:E35"/>
    <mergeCell ref="E53:F53"/>
    <mergeCell ref="B48:F48"/>
    <mergeCell ref="E49:F49"/>
    <mergeCell ref="E50:F50"/>
    <mergeCell ref="E51:F51"/>
    <mergeCell ref="E52:F52"/>
  </mergeCells>
  <conditionalFormatting sqref="B16">
    <cfRule type="expression" dxfId="3" priority="6">
      <formula>"1.1 (b) Select Material to Determine Material Weight to Surface Area Density  "</formula>
    </cfRule>
  </conditionalFormatting>
  <conditionalFormatting sqref="O44">
    <cfRule type="cellIs" dxfId="2" priority="1" operator="lessThan">
      <formula>$C$4</formula>
    </cfRule>
  </conditionalFormatting>
  <dataValidations count="4">
    <dataValidation type="list" allowBlank="1" showInputMessage="1" showErrorMessage="1" sqref="G35">
      <formula1>$E$74:$E$76</formula1>
    </dataValidation>
    <dataValidation type="list" allowBlank="1" showInputMessage="1" showErrorMessage="1" sqref="G27">
      <formula1>$D$68:$D$70</formula1>
    </dataValidation>
    <dataValidation type="list" allowBlank="1" showInputMessage="1" showErrorMessage="1" promptTitle="Question 1" prompt="Is surface residue concentration data available?" sqref="G11">
      <formula1>$O$11:$O$12</formula1>
    </dataValidation>
    <dataValidation type="list" allowBlank="1" showInputMessage="1" showErrorMessage="1" sqref="G16">
      <formula1>$B$50:$B$57</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B1:T94"/>
  <sheetViews>
    <sheetView topLeftCell="A13" zoomScale="90" zoomScaleNormal="90" workbookViewId="0">
      <selection activeCell="B1" sqref="B1"/>
    </sheetView>
  </sheetViews>
  <sheetFormatPr defaultColWidth="19.28515625" defaultRowHeight="15"/>
  <cols>
    <col min="1" max="1" width="3.28515625" style="162" customWidth="1"/>
    <col min="2" max="16384" width="19.28515625" style="162"/>
  </cols>
  <sheetData>
    <row r="1" spans="2:15" s="97" customFormat="1">
      <c r="B1" s="99"/>
      <c r="C1" s="99"/>
      <c r="D1" s="99"/>
      <c r="E1" s="99"/>
      <c r="F1" s="99"/>
      <c r="G1" s="99"/>
      <c r="H1" s="99"/>
      <c r="I1" s="99"/>
      <c r="J1" s="99"/>
      <c r="K1" s="99"/>
    </row>
    <row r="2" spans="2:15" s="97" customFormat="1" ht="15.75">
      <c r="B2" s="104" t="s">
        <v>141</v>
      </c>
      <c r="C2" s="99"/>
      <c r="D2" s="99"/>
      <c r="E2" s="99"/>
      <c r="F2" s="99"/>
      <c r="G2" s="99"/>
      <c r="H2" s="99"/>
      <c r="I2" s="99"/>
      <c r="J2" s="99"/>
      <c r="K2" s="99"/>
    </row>
    <row r="3" spans="2:15" s="97" customFormat="1" ht="16.5" thickBot="1">
      <c r="B3" s="104"/>
      <c r="C3" s="99"/>
      <c r="D3" s="99"/>
      <c r="E3" s="99"/>
      <c r="F3" s="99"/>
      <c r="G3" s="99"/>
      <c r="H3" s="99"/>
      <c r="I3" s="99"/>
      <c r="J3" s="99"/>
      <c r="K3" s="99"/>
    </row>
    <row r="4" spans="2:15" s="97" customFormat="1" ht="15.75" thickBot="1">
      <c r="B4" s="105" t="s">
        <v>200</v>
      </c>
      <c r="C4" s="106">
        <f>'TOX and EXPO INPUTS'!$D$11</f>
        <v>0</v>
      </c>
      <c r="D4" s="99"/>
      <c r="E4" s="99"/>
      <c r="F4" s="99"/>
      <c r="G4" s="99"/>
      <c r="H4" s="99"/>
      <c r="I4" s="99"/>
      <c r="J4" s="99"/>
      <c r="K4" s="99"/>
    </row>
    <row r="5" spans="2:15" s="97" customFormat="1" ht="15.75">
      <c r="B5" s="104"/>
      <c r="C5" s="99"/>
      <c r="D5" s="99"/>
      <c r="E5" s="99"/>
      <c r="F5" s="99"/>
      <c r="G5" s="99"/>
      <c r="H5" s="99"/>
      <c r="I5" s="99"/>
      <c r="J5" s="99"/>
      <c r="K5" s="99"/>
    </row>
    <row r="6" spans="2:15" s="97" customFormat="1" ht="15.75">
      <c r="B6" s="107" t="s">
        <v>39</v>
      </c>
      <c r="C6" s="99"/>
      <c r="D6" s="99"/>
      <c r="E6" s="99"/>
      <c r="F6" s="99"/>
      <c r="G6" s="99"/>
      <c r="H6" s="99"/>
      <c r="I6" s="99"/>
      <c r="J6" s="99"/>
      <c r="K6" s="99"/>
    </row>
    <row r="7" spans="2:15" s="97" customFormat="1">
      <c r="B7" s="222" t="s">
        <v>58</v>
      </c>
      <c r="C7" s="222"/>
      <c r="D7" s="222"/>
      <c r="E7" s="222"/>
      <c r="F7" s="222"/>
      <c r="G7" s="222"/>
      <c r="H7" s="222"/>
      <c r="I7" s="222"/>
      <c r="J7" s="222"/>
      <c r="K7" s="171"/>
    </row>
    <row r="8" spans="2:15" s="97" customFormat="1">
      <c r="B8" s="222"/>
      <c r="C8" s="222"/>
      <c r="D8" s="222"/>
      <c r="E8" s="222"/>
      <c r="F8" s="222"/>
      <c r="G8" s="222"/>
      <c r="H8" s="222"/>
      <c r="I8" s="222"/>
      <c r="J8" s="222"/>
      <c r="K8" s="171"/>
    </row>
    <row r="9" spans="2:15" s="97" customFormat="1" ht="15.75" thickBot="1">
      <c r="B9" s="222"/>
      <c r="C9" s="222"/>
      <c r="D9" s="222"/>
      <c r="E9" s="222"/>
      <c r="F9" s="222"/>
      <c r="G9" s="222"/>
      <c r="H9" s="222"/>
      <c r="I9" s="222"/>
      <c r="J9" s="222"/>
      <c r="K9" s="171"/>
    </row>
    <row r="10" spans="2:15" s="97" customFormat="1">
      <c r="B10" s="108"/>
      <c r="C10" s="108"/>
      <c r="D10" s="108"/>
      <c r="E10" s="108"/>
      <c r="F10" s="108"/>
      <c r="G10" s="108"/>
      <c r="H10" s="108"/>
      <c r="I10" s="108"/>
      <c r="J10" s="108"/>
      <c r="K10" s="108"/>
      <c r="O10" s="109" t="s">
        <v>143</v>
      </c>
    </row>
    <row r="11" spans="2:15" s="97" customFormat="1" ht="15.75">
      <c r="B11" s="110" t="s">
        <v>38</v>
      </c>
      <c r="C11" s="111"/>
      <c r="D11" s="111"/>
      <c r="G11" s="191"/>
      <c r="H11" s="112"/>
      <c r="J11" s="111"/>
      <c r="K11" s="111"/>
      <c r="O11" s="113" t="s">
        <v>42</v>
      </c>
    </row>
    <row r="12" spans="2:15" s="97" customFormat="1" ht="15.75" thickBot="1">
      <c r="D12" s="99"/>
      <c r="G12" s="99"/>
      <c r="J12" s="99"/>
      <c r="K12" s="99"/>
      <c r="O12" s="114" t="s">
        <v>43</v>
      </c>
    </row>
    <row r="13" spans="2:15" s="97" customFormat="1">
      <c r="D13" s="99"/>
      <c r="G13" s="115" t="s">
        <v>40</v>
      </c>
      <c r="H13" s="115" t="s">
        <v>41</v>
      </c>
      <c r="I13" s="116"/>
      <c r="J13" s="99"/>
      <c r="K13" s="99"/>
    </row>
    <row r="14" spans="2:15" s="97" customFormat="1">
      <c r="B14" s="117" t="str">
        <f>IF(G11=H10,"",IF(G11="Yes", "1.1 (a) Enter surface residue concentration", "1.1 (a) Enter Weight Fraction of Active Ingredient in Treated Material"))</f>
        <v/>
      </c>
      <c r="D14" s="99"/>
      <c r="F14" s="123" t="str">
        <f>IF(G11="","Not Applicable","")</f>
        <v>Not Applicable</v>
      </c>
      <c r="G14" s="192"/>
      <c r="H14" s="118" t="str">
        <f>IF(G11="Yes","mg a.i. /cm^2",IF(G11="No", "a.i. w/w",""))</f>
        <v/>
      </c>
      <c r="I14" s="119"/>
      <c r="J14" s="99"/>
      <c r="K14" s="99"/>
    </row>
    <row r="15" spans="2:15" s="97" customFormat="1">
      <c r="B15" s="117"/>
      <c r="D15" s="99"/>
      <c r="G15" s="120"/>
      <c r="H15" s="118"/>
      <c r="I15" s="116"/>
      <c r="J15" s="99"/>
      <c r="K15" s="99"/>
    </row>
    <row r="16" spans="2:15" s="97" customFormat="1">
      <c r="B16" s="121" t="str">
        <f>IF(G11="No","1.1 (b) Select Material to Determine Material Weight to Surface Area Density","")</f>
        <v/>
      </c>
      <c r="C16" s="122"/>
      <c r="D16" s="99"/>
      <c r="F16" s="123" t="str">
        <f>IF(G11="No","","Not Applicable")</f>
        <v>Not Applicable</v>
      </c>
      <c r="G16" s="193"/>
      <c r="H16" s="124"/>
      <c r="I16" s="125"/>
      <c r="J16" s="99"/>
      <c r="K16" s="99"/>
    </row>
    <row r="17" spans="2:11" s="97" customFormat="1" ht="5.25" customHeight="1">
      <c r="C17" s="122"/>
      <c r="D17" s="99"/>
      <c r="E17" s="99"/>
      <c r="H17" s="126"/>
      <c r="I17" s="99"/>
      <c r="J17" s="99"/>
      <c r="K17" s="99"/>
    </row>
    <row r="18" spans="2:11" s="97" customFormat="1">
      <c r="C18" s="127" t="str">
        <f>IF(G16="Custom","Enter user specified value","")</f>
        <v/>
      </c>
      <c r="F18" s="123" t="str">
        <f>IF(G16="Custom","","Not Applicable")</f>
        <v>Not Applicable</v>
      </c>
      <c r="G18" s="193"/>
      <c r="H18" s="128" t="str">
        <f>IF(G16="Custom","mg/cm^2","")</f>
        <v/>
      </c>
      <c r="I18" s="99"/>
      <c r="J18" s="99"/>
      <c r="K18" s="99"/>
    </row>
    <row r="19" spans="2:11" s="97" customFormat="1">
      <c r="C19" s="122"/>
      <c r="D19" s="99"/>
      <c r="E19" s="99"/>
      <c r="G19" s="129" t="e">
        <f>IF(G16="Custom",G18,VLOOKUP(G16,B60:D67,3,FALSE))</f>
        <v>#N/A</v>
      </c>
      <c r="H19" s="128" t="str">
        <f>IF(G16="Custom","mg/cm^2","")</f>
        <v/>
      </c>
      <c r="I19" s="99"/>
      <c r="J19" s="99"/>
      <c r="K19" s="99"/>
    </row>
    <row r="20" spans="2:11" s="97" customFormat="1">
      <c r="B20" s="130"/>
      <c r="C20" s="122"/>
      <c r="D20" s="99"/>
      <c r="E20" s="99"/>
      <c r="H20" s="99"/>
      <c r="I20" s="99"/>
      <c r="J20" s="99"/>
      <c r="K20" s="99"/>
    </row>
    <row r="21" spans="2:11" s="97" customFormat="1">
      <c r="B21" s="130"/>
      <c r="C21" s="122"/>
      <c r="D21" s="99"/>
      <c r="E21" s="99"/>
      <c r="F21" s="120"/>
      <c r="G21" s="131"/>
      <c r="H21" s="99"/>
      <c r="I21" s="99"/>
      <c r="J21" s="99"/>
      <c r="K21" s="99"/>
    </row>
    <row r="22" spans="2:11" s="97" customFormat="1" ht="15.75">
      <c r="B22" s="107" t="s">
        <v>66</v>
      </c>
      <c r="C22" s="122"/>
      <c r="D22" s="99"/>
      <c r="E22" s="99"/>
      <c r="F22" s="120"/>
      <c r="G22" s="131"/>
      <c r="H22" s="99"/>
      <c r="I22" s="99"/>
      <c r="J22" s="99"/>
      <c r="K22" s="99"/>
    </row>
    <row r="23" spans="2:11" s="97" customFormat="1">
      <c r="B23" s="130"/>
      <c r="C23" s="122"/>
      <c r="D23" s="99"/>
      <c r="E23" s="99"/>
      <c r="F23" s="120"/>
      <c r="G23" s="131"/>
      <c r="H23" s="99"/>
      <c r="I23" s="99"/>
      <c r="J23" s="99"/>
      <c r="K23" s="99"/>
    </row>
    <row r="24" spans="2:11" s="97" customFormat="1">
      <c r="B24" s="225" t="s">
        <v>190</v>
      </c>
      <c r="C24" s="225"/>
      <c r="D24" s="225"/>
      <c r="E24" s="225"/>
      <c r="F24" s="225"/>
      <c r="G24" s="225"/>
      <c r="H24" s="225"/>
      <c r="I24" s="99"/>
      <c r="J24" s="99"/>
      <c r="K24" s="99"/>
    </row>
    <row r="25" spans="2:11" s="97" customFormat="1">
      <c r="B25" s="225"/>
      <c r="C25" s="225"/>
      <c r="D25" s="225"/>
      <c r="E25" s="225"/>
      <c r="F25" s="225"/>
      <c r="G25" s="225"/>
      <c r="H25" s="225"/>
      <c r="I25" s="99"/>
      <c r="J25" s="99"/>
      <c r="K25" s="99"/>
    </row>
    <row r="26" spans="2:11" s="97" customFormat="1">
      <c r="B26" s="132"/>
      <c r="C26" s="133"/>
      <c r="D26" s="134"/>
      <c r="E26" s="134"/>
      <c r="G26" s="115" t="s">
        <v>40</v>
      </c>
      <c r="H26" s="115" t="s">
        <v>41</v>
      </c>
      <c r="I26" s="99"/>
      <c r="J26" s="99"/>
      <c r="K26" s="99"/>
    </row>
    <row r="27" spans="2:11" s="97" customFormat="1">
      <c r="B27" s="226" t="s">
        <v>100</v>
      </c>
      <c r="C27" s="226"/>
      <c r="D27" s="226"/>
      <c r="E27" s="226"/>
      <c r="G27" s="193"/>
      <c r="H27" s="124"/>
      <c r="I27" s="99"/>
      <c r="J27" s="99"/>
      <c r="K27" s="99"/>
    </row>
    <row r="28" spans="2:11" s="97" customFormat="1" ht="5.25" customHeight="1">
      <c r="C28" s="122"/>
      <c r="D28" s="99"/>
      <c r="E28" s="99"/>
      <c r="H28" s="126"/>
      <c r="I28" s="99"/>
      <c r="J28" s="99"/>
      <c r="K28" s="99"/>
    </row>
    <row r="29" spans="2:11" s="97" customFormat="1">
      <c r="B29" s="130"/>
      <c r="C29" s="123" t="str">
        <f>IF(G27="Custom","Enter user specified value", "")</f>
        <v/>
      </c>
      <c r="F29" s="123" t="str">
        <f>IF(G27="Custom","","Not Applicable")</f>
        <v>Not Applicable</v>
      </c>
      <c r="G29" s="193"/>
      <c r="H29" s="128" t="str">
        <f>IF(G27="Custom","Unitless","")</f>
        <v/>
      </c>
      <c r="I29" s="99"/>
      <c r="J29" s="99"/>
      <c r="K29" s="99"/>
    </row>
    <row r="30" spans="2:11" s="97" customFormat="1">
      <c r="B30" s="130"/>
      <c r="C30" s="122"/>
      <c r="D30" s="99"/>
      <c r="E30" s="99"/>
      <c r="G30" s="129" t="e">
        <f>IF(G27="Custom",G29,VLOOKUP(G27,D78:F79,3,FALSE))</f>
        <v>#N/A</v>
      </c>
      <c r="H30" s="128" t="s">
        <v>63</v>
      </c>
      <c r="I30" s="99"/>
      <c r="J30" s="99"/>
      <c r="K30" s="99"/>
    </row>
    <row r="31" spans="2:11" s="97" customFormat="1">
      <c r="B31" s="130"/>
      <c r="C31" s="122"/>
      <c r="D31" s="99"/>
      <c r="E31" s="99"/>
      <c r="F31" s="129"/>
      <c r="G31" s="131"/>
      <c r="H31" s="99"/>
      <c r="I31" s="99"/>
      <c r="J31" s="99"/>
      <c r="K31" s="99"/>
    </row>
    <row r="32" spans="2:11" s="97" customFormat="1">
      <c r="B32" s="225" t="s">
        <v>191</v>
      </c>
      <c r="C32" s="225"/>
      <c r="D32" s="225"/>
      <c r="E32" s="225"/>
      <c r="F32" s="225"/>
      <c r="G32" s="225"/>
      <c r="H32" s="225"/>
      <c r="I32" s="99"/>
      <c r="J32" s="99"/>
      <c r="K32" s="99"/>
    </row>
    <row r="33" spans="2:11" s="97" customFormat="1">
      <c r="B33" s="225"/>
      <c r="C33" s="225"/>
      <c r="D33" s="225"/>
      <c r="E33" s="225"/>
      <c r="F33" s="225"/>
      <c r="G33" s="225"/>
      <c r="H33" s="225"/>
      <c r="I33" s="99"/>
      <c r="J33" s="99"/>
      <c r="K33" s="99"/>
    </row>
    <row r="34" spans="2:11" s="97" customFormat="1">
      <c r="B34" s="132"/>
      <c r="C34" s="133"/>
      <c r="D34" s="134"/>
      <c r="E34" s="134"/>
      <c r="G34" s="115" t="s">
        <v>40</v>
      </c>
      <c r="H34" s="115" t="s">
        <v>41</v>
      </c>
      <c r="I34" s="99"/>
      <c r="J34" s="99"/>
      <c r="K34" s="99"/>
    </row>
    <row r="35" spans="2:11" s="97" customFormat="1">
      <c r="B35" s="226" t="s">
        <v>92</v>
      </c>
      <c r="C35" s="226"/>
      <c r="D35" s="226"/>
      <c r="E35" s="226"/>
      <c r="G35" s="193"/>
      <c r="H35" s="124"/>
      <c r="I35" s="99"/>
      <c r="J35" s="99"/>
      <c r="K35" s="99"/>
    </row>
    <row r="36" spans="2:11" s="97" customFormat="1" ht="5.25" customHeight="1">
      <c r="C36" s="122"/>
      <c r="D36" s="99"/>
      <c r="E36" s="99"/>
      <c r="H36" s="126"/>
      <c r="I36" s="99"/>
      <c r="J36" s="99"/>
      <c r="K36" s="99"/>
    </row>
    <row r="37" spans="2:11" s="97" customFormat="1">
      <c r="B37" s="130"/>
      <c r="C37" s="123" t="str">
        <f>IF(G35="Custom","Enter user specified value", "")</f>
        <v/>
      </c>
      <c r="F37" s="123" t="str">
        <f>IF(G35="Custom","","Not Applicable")</f>
        <v>Not Applicable</v>
      </c>
      <c r="G37" s="193"/>
      <c r="H37" s="128" t="str">
        <f>IF(G35="Custom","Hours","")</f>
        <v/>
      </c>
      <c r="I37" s="99"/>
      <c r="J37" s="99"/>
      <c r="K37" s="99"/>
    </row>
    <row r="38" spans="2:11" s="97" customFormat="1">
      <c r="B38" s="130"/>
      <c r="C38" s="122"/>
      <c r="D38" s="99"/>
      <c r="E38" s="99"/>
      <c r="G38" s="129" t="e">
        <f>IF(G35="Custom",G37,VLOOKUP(G35,D83:F84,3,FALSE))</f>
        <v>#N/A</v>
      </c>
      <c r="H38" s="128" t="s">
        <v>104</v>
      </c>
      <c r="I38" s="99"/>
      <c r="J38" s="99"/>
      <c r="K38" s="99"/>
    </row>
    <row r="39" spans="2:11" s="97" customFormat="1">
      <c r="B39" s="130"/>
      <c r="C39" s="122"/>
      <c r="D39" s="99"/>
      <c r="E39" s="99"/>
      <c r="F39" s="129"/>
      <c r="G39" s="131"/>
      <c r="H39" s="99"/>
      <c r="I39" s="99"/>
      <c r="J39" s="99"/>
      <c r="K39" s="99"/>
    </row>
    <row r="40" spans="2:11" s="97" customFormat="1" ht="22.5" customHeight="1">
      <c r="B40" s="225" t="s">
        <v>192</v>
      </c>
      <c r="C40" s="225"/>
      <c r="D40" s="225"/>
      <c r="E40" s="225"/>
      <c r="F40" s="225"/>
      <c r="G40" s="225"/>
      <c r="H40" s="225"/>
      <c r="I40" s="99"/>
      <c r="J40" s="99"/>
      <c r="K40" s="99"/>
    </row>
    <row r="41" spans="2:11" s="97" customFormat="1" ht="22.5" customHeight="1">
      <c r="B41" s="225"/>
      <c r="C41" s="225"/>
      <c r="D41" s="225"/>
      <c r="E41" s="225"/>
      <c r="F41" s="225"/>
      <c r="G41" s="225"/>
      <c r="H41" s="225"/>
      <c r="I41" s="99"/>
      <c r="J41" s="99"/>
      <c r="K41" s="99"/>
    </row>
    <row r="42" spans="2:11" s="97" customFormat="1">
      <c r="B42" s="132"/>
      <c r="C42" s="133"/>
      <c r="D42" s="134"/>
      <c r="E42" s="134"/>
      <c r="G42" s="115" t="s">
        <v>40</v>
      </c>
      <c r="H42" s="115" t="s">
        <v>41</v>
      </c>
      <c r="I42" s="99"/>
      <c r="J42" s="99"/>
      <c r="K42" s="99"/>
    </row>
    <row r="43" spans="2:11" s="97" customFormat="1">
      <c r="B43" s="226" t="s">
        <v>102</v>
      </c>
      <c r="C43" s="226"/>
      <c r="D43" s="226"/>
      <c r="E43" s="226"/>
      <c r="G43" s="193"/>
      <c r="H43" s="124"/>
      <c r="I43" s="99"/>
      <c r="J43" s="99"/>
      <c r="K43" s="99"/>
    </row>
    <row r="44" spans="2:11" s="97" customFormat="1" ht="5.25" customHeight="1">
      <c r="C44" s="122"/>
      <c r="D44" s="99"/>
      <c r="E44" s="99"/>
      <c r="H44" s="126"/>
      <c r="I44" s="99"/>
      <c r="J44" s="99"/>
      <c r="K44" s="99"/>
    </row>
    <row r="45" spans="2:11" s="97" customFormat="1">
      <c r="B45" s="130"/>
      <c r="C45" s="123" t="str">
        <f>IF(G43="Custom","Enter user specified value", "")</f>
        <v/>
      </c>
      <c r="F45" s="123" t="str">
        <f>IF(G43="Custom","","Not Applicable")</f>
        <v>Not Applicable</v>
      </c>
      <c r="G45" s="193"/>
      <c r="H45" s="128" t="str">
        <f>IF(G43="Custom","events/ hour","")</f>
        <v/>
      </c>
      <c r="I45" s="99"/>
      <c r="J45" s="99"/>
      <c r="K45" s="99"/>
    </row>
    <row r="46" spans="2:11" s="97" customFormat="1">
      <c r="B46" s="130"/>
      <c r="C46" s="122"/>
      <c r="D46" s="99"/>
      <c r="E46" s="99"/>
      <c r="G46" s="129" t="e">
        <f>IF(G43="Custom",G45,VLOOKUP(G43,D88:F89,3,FALSE))</f>
        <v>#N/A</v>
      </c>
      <c r="H46" s="128" t="s">
        <v>111</v>
      </c>
      <c r="I46" s="99"/>
      <c r="J46" s="99"/>
      <c r="K46" s="99"/>
    </row>
    <row r="47" spans="2:11" s="97" customFormat="1">
      <c r="B47" s="130"/>
      <c r="C47" s="122"/>
      <c r="D47" s="99"/>
      <c r="E47" s="99"/>
      <c r="F47" s="129"/>
      <c r="G47" s="131"/>
      <c r="H47" s="99"/>
      <c r="I47" s="99"/>
      <c r="J47" s="99"/>
      <c r="K47" s="99"/>
    </row>
    <row r="48" spans="2:11" s="97" customFormat="1">
      <c r="B48" s="130"/>
      <c r="C48" s="122"/>
      <c r="D48" s="99"/>
      <c r="E48" s="99"/>
      <c r="F48" s="129"/>
      <c r="G48" s="131"/>
      <c r="H48" s="99"/>
      <c r="I48" s="99"/>
      <c r="J48" s="99"/>
      <c r="K48" s="99"/>
    </row>
    <row r="49" spans="2:20" s="97" customFormat="1">
      <c r="B49" s="130"/>
      <c r="C49" s="122"/>
      <c r="D49" s="99"/>
      <c r="E49" s="99"/>
      <c r="F49" s="129"/>
      <c r="G49" s="131"/>
      <c r="H49" s="99"/>
      <c r="I49" s="99"/>
      <c r="J49" s="99"/>
      <c r="K49" s="99"/>
    </row>
    <row r="50" spans="2:20" s="97" customFormat="1">
      <c r="B50" s="135"/>
      <c r="C50" s="122"/>
      <c r="D50" s="99"/>
      <c r="E50" s="99"/>
      <c r="F50" s="111"/>
      <c r="G50" s="99"/>
      <c r="H50" s="99"/>
      <c r="I50" s="99"/>
      <c r="J50" s="99"/>
      <c r="K50" s="99"/>
    </row>
    <row r="51" spans="2:20" s="97" customFormat="1" ht="16.5" thickBot="1">
      <c r="B51" s="107" t="s">
        <v>139</v>
      </c>
      <c r="C51" s="99"/>
      <c r="D51" s="99"/>
      <c r="E51" s="99"/>
      <c r="F51" s="99"/>
      <c r="G51" s="99"/>
      <c r="H51" s="99"/>
      <c r="I51" s="99"/>
      <c r="J51" s="99"/>
      <c r="K51" s="99"/>
    </row>
    <row r="52" spans="2:20" s="139" customFormat="1" ht="57">
      <c r="B52" s="233" t="s">
        <v>33</v>
      </c>
      <c r="C52" s="136" t="s">
        <v>182</v>
      </c>
      <c r="D52" s="136" t="s">
        <v>119</v>
      </c>
      <c r="E52" s="136" t="s">
        <v>103</v>
      </c>
      <c r="F52" s="136" t="s">
        <v>85</v>
      </c>
      <c r="G52" s="136" t="s">
        <v>93</v>
      </c>
      <c r="H52" s="136" t="s">
        <v>113</v>
      </c>
      <c r="I52" s="136" t="s">
        <v>97</v>
      </c>
      <c r="J52" s="136" t="s">
        <v>115</v>
      </c>
      <c r="K52" s="136" t="s">
        <v>118</v>
      </c>
      <c r="L52" s="137" t="s">
        <v>177</v>
      </c>
      <c r="M52" s="172" t="s">
        <v>110</v>
      </c>
      <c r="N52" s="137" t="s">
        <v>138</v>
      </c>
      <c r="O52" s="138"/>
      <c r="P52" s="138"/>
      <c r="R52" s="138"/>
      <c r="T52" s="138"/>
    </row>
    <row r="53" spans="2:20" s="144" customFormat="1" ht="17.25" thickBot="1">
      <c r="B53" s="234"/>
      <c r="C53" s="140" t="s">
        <v>4</v>
      </c>
      <c r="D53" s="140" t="s">
        <v>193</v>
      </c>
      <c r="E53" s="141" t="s">
        <v>194</v>
      </c>
      <c r="F53" s="140" t="s">
        <v>84</v>
      </c>
      <c r="G53" s="140" t="s">
        <v>86</v>
      </c>
      <c r="H53" s="140" t="s">
        <v>88</v>
      </c>
      <c r="I53" s="140" t="s">
        <v>96</v>
      </c>
      <c r="J53" s="140" t="s">
        <v>90</v>
      </c>
      <c r="K53" s="140" t="s">
        <v>34</v>
      </c>
      <c r="L53" s="142" t="s">
        <v>36</v>
      </c>
      <c r="M53" s="173" t="s">
        <v>67</v>
      </c>
      <c r="N53" s="142" t="s">
        <v>67</v>
      </c>
    </row>
    <row r="54" spans="2:20" s="97" customFormat="1" ht="15.75" thickBot="1">
      <c r="B54" s="151" t="s">
        <v>37</v>
      </c>
      <c r="C54" s="152" t="e">
        <f>IF(G11="Yes",G14,G14*G19)</f>
        <v>#N/A</v>
      </c>
      <c r="D54" s="152" t="e">
        <f>G30</f>
        <v>#N/A</v>
      </c>
      <c r="E54" s="152">
        <f>F81</f>
        <v>10</v>
      </c>
      <c r="F54" s="152">
        <f>F82</f>
        <v>4</v>
      </c>
      <c r="G54" s="152" t="e">
        <f>G38</f>
        <v>#N/A</v>
      </c>
      <c r="H54" s="152">
        <f>F86</f>
        <v>0.48</v>
      </c>
      <c r="I54" s="152">
        <f>F88</f>
        <v>14</v>
      </c>
      <c r="J54" s="152">
        <f>'TOX and EXPO INPUTS'!$D$27</f>
        <v>11</v>
      </c>
      <c r="K54" s="153" t="e">
        <f>(C54*D54)*E54*G54*F54*(1-(1-H54)^(I54/F54))</f>
        <v>#N/A</v>
      </c>
      <c r="L54" s="174" t="e">
        <f>(K54)/J54</f>
        <v>#N/A</v>
      </c>
      <c r="M54" s="175" t="e">
        <f>'TOX and EXPO INPUTS'!$D$10/L54</f>
        <v>#N/A</v>
      </c>
      <c r="N54" s="36" t="e">
        <f>VALUE(TEXT(M54,"0.0E+00"))</f>
        <v>#N/A</v>
      </c>
    </row>
    <row r="55" spans="2:20" s="97" customFormat="1">
      <c r="E55" s="156"/>
    </row>
    <row r="56" spans="2:20" s="97" customFormat="1"/>
    <row r="57" spans="2:20" s="97" customFormat="1" ht="15.75" thickBot="1">
      <c r="B57" s="97" t="s">
        <v>61</v>
      </c>
    </row>
    <row r="58" spans="2:20" s="97" customFormat="1">
      <c r="B58" s="228" t="s">
        <v>44</v>
      </c>
      <c r="C58" s="229"/>
      <c r="D58" s="229"/>
      <c r="E58" s="229"/>
      <c r="F58" s="230"/>
    </row>
    <row r="59" spans="2:20" s="97" customFormat="1" ht="25.5">
      <c r="B59" s="157" t="s">
        <v>45</v>
      </c>
      <c r="C59" s="158"/>
      <c r="D59" s="159" t="s">
        <v>46</v>
      </c>
      <c r="E59" s="231" t="s">
        <v>47</v>
      </c>
      <c r="F59" s="232"/>
    </row>
    <row r="60" spans="2:20" s="97" customFormat="1">
      <c r="B60" s="160" t="s">
        <v>59</v>
      </c>
      <c r="C60" s="156"/>
      <c r="D60" s="161">
        <v>20</v>
      </c>
      <c r="E60" s="223" t="s">
        <v>48</v>
      </c>
      <c r="F60" s="224"/>
    </row>
    <row r="61" spans="2:20" s="97" customFormat="1" ht="25.5">
      <c r="B61" s="160" t="s">
        <v>60</v>
      </c>
      <c r="C61" s="156"/>
      <c r="D61" s="161">
        <v>10</v>
      </c>
      <c r="E61" s="223" t="s">
        <v>49</v>
      </c>
      <c r="F61" s="224"/>
    </row>
    <row r="62" spans="2:20" s="97" customFormat="1" ht="25.5">
      <c r="B62" s="160" t="s">
        <v>50</v>
      </c>
      <c r="C62" s="156"/>
      <c r="D62" s="161">
        <v>24</v>
      </c>
      <c r="E62" s="223" t="s">
        <v>51</v>
      </c>
      <c r="F62" s="224"/>
    </row>
    <row r="63" spans="2:20" s="97" customFormat="1">
      <c r="B63" s="160" t="s">
        <v>52</v>
      </c>
      <c r="C63" s="156"/>
      <c r="D63" s="161">
        <v>1</v>
      </c>
      <c r="E63" s="223" t="s">
        <v>53</v>
      </c>
      <c r="F63" s="224"/>
    </row>
    <row r="64" spans="2:20" s="97" customFormat="1">
      <c r="B64" s="160" t="s">
        <v>13</v>
      </c>
      <c r="C64" s="156"/>
      <c r="D64" s="161">
        <v>120</v>
      </c>
      <c r="E64" s="223" t="s">
        <v>55</v>
      </c>
      <c r="F64" s="224"/>
    </row>
    <row r="65" spans="2:6" s="97" customFormat="1">
      <c r="B65" s="160" t="s">
        <v>14</v>
      </c>
      <c r="C65" s="156"/>
      <c r="D65" s="161">
        <v>100</v>
      </c>
      <c r="E65" s="223" t="s">
        <v>56</v>
      </c>
      <c r="F65" s="224"/>
    </row>
    <row r="66" spans="2:6">
      <c r="B66" s="160" t="s">
        <v>57</v>
      </c>
      <c r="C66" s="156"/>
      <c r="D66" s="161">
        <v>40</v>
      </c>
      <c r="E66" s="223" t="s">
        <v>185</v>
      </c>
      <c r="F66" s="224"/>
    </row>
    <row r="67" spans="2:6" ht="15.75" thickBot="1">
      <c r="B67" s="163" t="s">
        <v>65</v>
      </c>
      <c r="C67" s="164"/>
      <c r="D67" s="165">
        <f>G18</f>
        <v>0</v>
      </c>
      <c r="E67" s="166"/>
      <c r="F67" s="167"/>
    </row>
    <row r="70" spans="2:6" ht="25.5" customHeight="1">
      <c r="B70" s="219" t="s">
        <v>70</v>
      </c>
      <c r="C70" s="219"/>
      <c r="D70" s="219"/>
      <c r="E70" s="219"/>
      <c r="F70" s="219"/>
    </row>
    <row r="71" spans="2:6" ht="25.5" customHeight="1">
      <c r="B71" s="6" t="s">
        <v>1</v>
      </c>
      <c r="C71" s="7" t="s">
        <v>136</v>
      </c>
      <c r="D71" s="6"/>
      <c r="E71" s="6"/>
      <c r="F71" s="6" t="s">
        <v>71</v>
      </c>
    </row>
    <row r="72" spans="2:6" ht="45" customHeight="1">
      <c r="B72" s="48" t="s">
        <v>4</v>
      </c>
      <c r="C72" s="8" t="s">
        <v>72</v>
      </c>
      <c r="D72" s="48"/>
      <c r="E72" s="48"/>
      <c r="F72" s="48"/>
    </row>
    <row r="73" spans="2:6" ht="31.5" customHeight="1">
      <c r="B73" s="47" t="s">
        <v>6</v>
      </c>
      <c r="C73" s="45" t="s">
        <v>74</v>
      </c>
      <c r="D73" s="47"/>
      <c r="E73" s="47"/>
      <c r="F73" s="47"/>
    </row>
    <row r="74" spans="2:6" ht="17.25" customHeight="1">
      <c r="B74" s="252" t="s">
        <v>8</v>
      </c>
      <c r="C74" s="246" t="s">
        <v>187</v>
      </c>
      <c r="D74" s="8" t="s">
        <v>59</v>
      </c>
      <c r="E74" s="48"/>
      <c r="F74" s="48">
        <v>20</v>
      </c>
    </row>
    <row r="75" spans="2:6" ht="25.5" customHeight="1">
      <c r="B75" s="253"/>
      <c r="C75" s="247"/>
      <c r="D75" s="8" t="s">
        <v>75</v>
      </c>
      <c r="E75" s="48"/>
      <c r="F75" s="48">
        <v>10</v>
      </c>
    </row>
    <row r="76" spans="2:6" ht="31.5" customHeight="1">
      <c r="B76" s="253"/>
      <c r="C76" s="247"/>
      <c r="D76" s="8" t="s">
        <v>76</v>
      </c>
      <c r="E76" s="48"/>
      <c r="F76" s="48">
        <v>24</v>
      </c>
    </row>
    <row r="77" spans="2:6" ht="18" customHeight="1">
      <c r="B77" s="254"/>
      <c r="C77" s="248"/>
      <c r="D77" s="8" t="s">
        <v>52</v>
      </c>
      <c r="E77" s="48"/>
      <c r="F77" s="48">
        <v>1</v>
      </c>
    </row>
    <row r="78" spans="2:6" ht="16.5" customHeight="1">
      <c r="B78" s="255" t="s">
        <v>101</v>
      </c>
      <c r="C78" s="249" t="s">
        <v>95</v>
      </c>
      <c r="D78" s="47" t="s">
        <v>54</v>
      </c>
      <c r="E78" s="47"/>
      <c r="F78" s="47">
        <v>0.06</v>
      </c>
    </row>
    <row r="79" spans="2:6" ht="15.75" customHeight="1">
      <c r="B79" s="256"/>
      <c r="C79" s="250"/>
      <c r="D79" s="47" t="s">
        <v>79</v>
      </c>
      <c r="E79" s="47"/>
      <c r="F79" s="47">
        <v>0.08</v>
      </c>
    </row>
    <row r="80" spans="2:6" ht="15.75" customHeight="1">
      <c r="B80" s="257"/>
      <c r="C80" s="251"/>
      <c r="D80" s="47" t="s">
        <v>65</v>
      </c>
      <c r="E80" s="47"/>
      <c r="F80" s="47"/>
    </row>
    <row r="81" spans="2:6" ht="33.75" customHeight="1">
      <c r="B81" s="48" t="s">
        <v>99</v>
      </c>
      <c r="C81" s="8" t="s">
        <v>94</v>
      </c>
      <c r="D81" s="48"/>
      <c r="E81" s="48"/>
      <c r="F81" s="48">
        <v>10</v>
      </c>
    </row>
    <row r="82" spans="2:6" ht="28.5" customHeight="1">
      <c r="B82" s="47" t="s">
        <v>84</v>
      </c>
      <c r="C82" s="45" t="s">
        <v>85</v>
      </c>
      <c r="D82" s="47"/>
      <c r="E82" s="47"/>
      <c r="F82" s="47">
        <v>4</v>
      </c>
    </row>
    <row r="83" spans="2:6">
      <c r="B83" s="252" t="s">
        <v>86</v>
      </c>
      <c r="C83" s="246" t="s">
        <v>134</v>
      </c>
      <c r="D83" s="48" t="s">
        <v>117</v>
      </c>
      <c r="E83" s="48" t="s">
        <v>87</v>
      </c>
      <c r="F83" s="48">
        <v>4</v>
      </c>
    </row>
    <row r="84" spans="2:6">
      <c r="B84" s="253"/>
      <c r="C84" s="247"/>
      <c r="D84" s="48" t="s">
        <v>98</v>
      </c>
      <c r="E84" s="48" t="s">
        <v>87</v>
      </c>
      <c r="F84" s="48">
        <v>1.5</v>
      </c>
    </row>
    <row r="85" spans="2:6">
      <c r="B85" s="254"/>
      <c r="C85" s="248"/>
      <c r="D85" s="48" t="s">
        <v>65</v>
      </c>
      <c r="E85" s="48"/>
      <c r="F85" s="48"/>
    </row>
    <row r="86" spans="2:6" ht="15" customHeight="1">
      <c r="B86" s="258" t="s">
        <v>88</v>
      </c>
      <c r="C86" s="249" t="s">
        <v>135</v>
      </c>
      <c r="D86" s="47"/>
      <c r="E86" s="47"/>
      <c r="F86" s="47">
        <v>0.48</v>
      </c>
    </row>
    <row r="87" spans="2:6" ht="26.25" customHeight="1">
      <c r="B87" s="259"/>
      <c r="C87" s="251"/>
      <c r="D87" s="47"/>
      <c r="E87" s="47"/>
      <c r="F87" s="47"/>
    </row>
    <row r="88" spans="2:6">
      <c r="B88" s="252" t="s">
        <v>96</v>
      </c>
      <c r="C88" s="246" t="s">
        <v>97</v>
      </c>
      <c r="D88" s="48" t="s">
        <v>117</v>
      </c>
      <c r="E88" s="48" t="s">
        <v>87</v>
      </c>
      <c r="F88" s="48">
        <v>14</v>
      </c>
    </row>
    <row r="89" spans="2:6">
      <c r="B89" s="253"/>
      <c r="C89" s="247"/>
      <c r="D89" s="48" t="s">
        <v>98</v>
      </c>
      <c r="E89" s="48" t="s">
        <v>87</v>
      </c>
      <c r="F89" s="48">
        <v>8.8000000000000007</v>
      </c>
    </row>
    <row r="90" spans="2:6">
      <c r="B90" s="254"/>
      <c r="C90" s="248"/>
      <c r="D90" s="48" t="s">
        <v>65</v>
      </c>
      <c r="E90" s="48"/>
      <c r="F90" s="48"/>
    </row>
    <row r="91" spans="2:6" ht="15.75" customHeight="1">
      <c r="B91" s="47" t="s">
        <v>90</v>
      </c>
      <c r="C91" s="47" t="s">
        <v>91</v>
      </c>
      <c r="D91" s="47" t="s">
        <v>87</v>
      </c>
      <c r="E91" s="47"/>
      <c r="F91" s="47">
        <v>11.4</v>
      </c>
    </row>
    <row r="92" spans="2:6" ht="26.25" customHeight="1"/>
    <row r="93" spans="2:6" ht="15" customHeight="1"/>
    <row r="94" spans="2:6" ht="26.25" customHeight="1"/>
  </sheetData>
  <sheetProtection formatCells="0" formatColumns="0" formatRows="0" insertColumns="0" insertRows="0" insertHyperlinks="0" deleteColumns="0" deleteRows="0" sort="0" autoFilter="0" pivotTables="0"/>
  <mergeCells count="28">
    <mergeCell ref="C86:C87"/>
    <mergeCell ref="C88:C90"/>
    <mergeCell ref="B74:B77"/>
    <mergeCell ref="B78:B80"/>
    <mergeCell ref="B83:B85"/>
    <mergeCell ref="B86:B87"/>
    <mergeCell ref="B88:B90"/>
    <mergeCell ref="B40:H41"/>
    <mergeCell ref="B43:E43"/>
    <mergeCell ref="C74:C77"/>
    <mergeCell ref="C78:C80"/>
    <mergeCell ref="C83:C85"/>
    <mergeCell ref="B52:B53"/>
    <mergeCell ref="B58:F58"/>
    <mergeCell ref="E59:F59"/>
    <mergeCell ref="E60:F60"/>
    <mergeCell ref="E61:F61"/>
    <mergeCell ref="B70:F70"/>
    <mergeCell ref="E62:F62"/>
    <mergeCell ref="E63:F63"/>
    <mergeCell ref="E64:F64"/>
    <mergeCell ref="E65:F65"/>
    <mergeCell ref="E66:F66"/>
    <mergeCell ref="B7:J9"/>
    <mergeCell ref="B24:H25"/>
    <mergeCell ref="B27:E27"/>
    <mergeCell ref="B32:H33"/>
    <mergeCell ref="B35:E35"/>
  </mergeCells>
  <conditionalFormatting sqref="B16">
    <cfRule type="expression" dxfId="1" priority="5">
      <formula>"1.1 (b) Select Material to Determine Material Weight to Surface Area Density  "</formula>
    </cfRule>
  </conditionalFormatting>
  <conditionalFormatting sqref="N54">
    <cfRule type="cellIs" dxfId="0" priority="1" operator="lessThan">
      <formula>$C$4</formula>
    </cfRule>
  </conditionalFormatting>
  <dataValidations count="5">
    <dataValidation type="list" allowBlank="1" showInputMessage="1" showErrorMessage="1" sqref="G43">
      <formula1>$D$88:$D$90</formula1>
    </dataValidation>
    <dataValidation type="list" allowBlank="1" showInputMessage="1" showErrorMessage="1" sqref="G35">
      <formula1>$D$83:$D$85</formula1>
    </dataValidation>
    <dataValidation type="list" allowBlank="1" showInputMessage="1" showErrorMessage="1" sqref="G27">
      <formula1>$D$78:$D$80</formula1>
    </dataValidation>
    <dataValidation type="list" allowBlank="1" showInputMessage="1" showErrorMessage="1" sqref="G16">
      <formula1>$B$60:$B$67</formula1>
    </dataValidation>
    <dataValidation type="list" allowBlank="1" showInputMessage="1" showErrorMessage="1" promptTitle="Question 1" prompt="Is surface residue concentration data available?" sqref="G11">
      <formula1>$O$11:$O$12</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TOX and EXPO INPUTS</vt:lpstr>
      <vt:lpstr>Impregnated Materials - Dermal</vt:lpstr>
      <vt:lpstr>Impregnated Materials - HtM</vt:lpstr>
      <vt:lpstr>Impregnated Materials - OtM</vt:lpstr>
      <vt:lpstr>'Impregnated Materials - Dermal'!_Ref238279509</vt:lpstr>
      <vt:lpstr>'Impregnated Materials - OtM'!_Ref238279760</vt:lpstr>
      <vt:lpstr>'Impregnated Materials - HtM'!_Ref238279873</vt:lpstr>
      <vt:lpstr>'Impregnated Materials - OtM'!_Ref238279873</vt:lpstr>
      <vt:lpstr>'Impregnated Materials - Dermal'!_Ref310437210</vt:lpstr>
    </vt:vector>
  </TitlesOfParts>
  <Company>US-EPA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Niman</dc:creator>
  <cp:lastModifiedBy>Matthew Crowley</cp:lastModifiedBy>
  <dcterms:created xsi:type="dcterms:W3CDTF">2012-01-03T21:42:37Z</dcterms:created>
  <dcterms:modified xsi:type="dcterms:W3CDTF">2012-04-24T13:07:02Z</dcterms:modified>
</cp:coreProperties>
</file>