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10995"/>
  </bookViews>
  <sheets>
    <sheet name="OBA Set-Aside Calculation" sheetId="2" r:id="rId1"/>
    <sheet name="State-level data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56" i="1" l="1"/>
  <c r="AB56" i="1"/>
  <c r="Y56" i="1"/>
  <c r="AA56" i="1" s="1"/>
  <c r="W56" i="1"/>
  <c r="V56" i="1"/>
  <c r="AG56" i="1" s="1"/>
  <c r="F56" i="1"/>
  <c r="B56" i="1"/>
  <c r="A56" i="1"/>
  <c r="AE55" i="1"/>
  <c r="AB55" i="1"/>
  <c r="Z55" i="1"/>
  <c r="AA55" i="1" s="1"/>
  <c r="Y55" i="1"/>
  <c r="W55" i="1"/>
  <c r="X55" i="1" s="1"/>
  <c r="V55" i="1"/>
  <c r="AG55" i="1" s="1"/>
  <c r="F55" i="1"/>
  <c r="B55" i="1"/>
  <c r="A55" i="1"/>
  <c r="AG54" i="1"/>
  <c r="AC54" i="1"/>
  <c r="AB54" i="1"/>
  <c r="Z54" i="1"/>
  <c r="Y54" i="1"/>
  <c r="AA54" i="1" s="1"/>
  <c r="V54" i="1"/>
  <c r="M54" i="1"/>
  <c r="AD54" i="1" s="1"/>
  <c r="I54" i="1"/>
  <c r="F54" i="1"/>
  <c r="W54" i="1" s="1"/>
  <c r="X54" i="1" s="1"/>
  <c r="B54" i="1"/>
  <c r="A54" i="1"/>
  <c r="AE53" i="1"/>
  <c r="AB53" i="1"/>
  <c r="W53" i="1"/>
  <c r="V53" i="1"/>
  <c r="AG53" i="1" s="1"/>
  <c r="P53" i="1"/>
  <c r="Y53" i="1" s="1"/>
  <c r="O53" i="1"/>
  <c r="I53" i="1"/>
  <c r="Z53" i="1" s="1"/>
  <c r="F53" i="1"/>
  <c r="B53" i="1"/>
  <c r="A53" i="1"/>
  <c r="AG52" i="1"/>
  <c r="AC52" i="1"/>
  <c r="AB52" i="1"/>
  <c r="Y52" i="1"/>
  <c r="W52" i="1"/>
  <c r="X52" i="1" s="1"/>
  <c r="V52" i="1"/>
  <c r="M52" i="1"/>
  <c r="AD52" i="1" s="1"/>
  <c r="AE52" i="1" s="1"/>
  <c r="I52" i="1"/>
  <c r="Z52" i="1" s="1"/>
  <c r="F52" i="1"/>
  <c r="B52" i="1"/>
  <c r="A52" i="1"/>
  <c r="AG51" i="1"/>
  <c r="AC51" i="1"/>
  <c r="AB51" i="1"/>
  <c r="Y51" i="1"/>
  <c r="AA51" i="1" s="1"/>
  <c r="W51" i="1"/>
  <c r="X51" i="1" s="1"/>
  <c r="V51" i="1"/>
  <c r="M51" i="1"/>
  <c r="AD51" i="1" s="1"/>
  <c r="AE51" i="1" s="1"/>
  <c r="I51" i="1"/>
  <c r="Z51" i="1" s="1"/>
  <c r="F51" i="1"/>
  <c r="B51" i="1"/>
  <c r="A51" i="1"/>
  <c r="AE50" i="1"/>
  <c r="AB50" i="1"/>
  <c r="Z50" i="1"/>
  <c r="AA50" i="1" s="1"/>
  <c r="Y50" i="1"/>
  <c r="V50" i="1"/>
  <c r="AG50" i="1" s="1"/>
  <c r="F50" i="1"/>
  <c r="W50" i="1" s="1"/>
  <c r="B50" i="1"/>
  <c r="AC49" i="1"/>
  <c r="AG49" i="1" s="1"/>
  <c r="AB49" i="1"/>
  <c r="Z49" i="1"/>
  <c r="AA49" i="1" s="1"/>
  <c r="Y49" i="1"/>
  <c r="M49" i="1"/>
  <c r="AD49" i="1" s="1"/>
  <c r="AE49" i="1" s="1"/>
  <c r="I49" i="1"/>
  <c r="B49" i="1"/>
  <c r="A49" i="1"/>
  <c r="AD48" i="1"/>
  <c r="AE48" i="1" s="1"/>
  <c r="AC48" i="1"/>
  <c r="AB48" i="1"/>
  <c r="Y48" i="1"/>
  <c r="AA48" i="1" s="1"/>
  <c r="W48" i="1"/>
  <c r="V48" i="1"/>
  <c r="AG48" i="1" s="1"/>
  <c r="M48" i="1"/>
  <c r="I48" i="1"/>
  <c r="Z48" i="1" s="1"/>
  <c r="F48" i="1"/>
  <c r="B48" i="1"/>
  <c r="A48" i="1"/>
  <c r="AD47" i="1"/>
  <c r="AE47" i="1" s="1"/>
  <c r="AC47" i="1"/>
  <c r="AB47" i="1"/>
  <c r="Z47" i="1"/>
  <c r="Y47" i="1"/>
  <c r="AA47" i="1" s="1"/>
  <c r="W47" i="1"/>
  <c r="V47" i="1"/>
  <c r="X47" i="1" s="1"/>
  <c r="M47" i="1"/>
  <c r="I47" i="1"/>
  <c r="F47" i="1"/>
  <c r="B47" i="1"/>
  <c r="A47" i="1"/>
  <c r="AE46" i="1"/>
  <c r="AB46" i="1"/>
  <c r="Y46" i="1"/>
  <c r="V46" i="1"/>
  <c r="AG46" i="1" s="1"/>
  <c r="I46" i="1"/>
  <c r="Z46" i="1" s="1"/>
  <c r="AA46" i="1" s="1"/>
  <c r="F46" i="1"/>
  <c r="W46" i="1" s="1"/>
  <c r="B46" i="1"/>
  <c r="A46" i="1"/>
  <c r="AE45" i="1"/>
  <c r="AB45" i="1"/>
  <c r="Y45" i="1"/>
  <c r="AA45" i="1" s="1"/>
  <c r="W45" i="1"/>
  <c r="O45" i="1"/>
  <c r="V45" i="1" s="1"/>
  <c r="F45" i="1"/>
  <c r="B45" i="1"/>
  <c r="A45" i="1"/>
  <c r="AG44" i="1"/>
  <c r="AE44" i="1"/>
  <c r="AD44" i="1"/>
  <c r="AC44" i="1"/>
  <c r="AB44" i="1"/>
  <c r="Z44" i="1"/>
  <c r="Y44" i="1"/>
  <c r="AA44" i="1" s="1"/>
  <c r="W44" i="1"/>
  <c r="X44" i="1" s="1"/>
  <c r="V44" i="1"/>
  <c r="M44" i="1"/>
  <c r="I44" i="1"/>
  <c r="F44" i="1"/>
  <c r="B44" i="1"/>
  <c r="A44" i="1"/>
  <c r="AG43" i="1"/>
  <c r="AE43" i="1"/>
  <c r="AB43" i="1"/>
  <c r="Y43" i="1"/>
  <c r="I43" i="1"/>
  <c r="Z43" i="1" s="1"/>
  <c r="B43" i="1"/>
  <c r="A43" i="1"/>
  <c r="AG42" i="1"/>
  <c r="AC42" i="1"/>
  <c r="AB42" i="1"/>
  <c r="Z42" i="1"/>
  <c r="Y42" i="1"/>
  <c r="AA42" i="1" s="1"/>
  <c r="V42" i="1"/>
  <c r="M42" i="1"/>
  <c r="AD42" i="1" s="1"/>
  <c r="AE42" i="1" s="1"/>
  <c r="I42" i="1"/>
  <c r="F42" i="1"/>
  <c r="W42" i="1" s="1"/>
  <c r="X42" i="1" s="1"/>
  <c r="B42" i="1"/>
  <c r="A42" i="1"/>
  <c r="AE41" i="1"/>
  <c r="AB41" i="1"/>
  <c r="Y41" i="1"/>
  <c r="AA41" i="1" s="1"/>
  <c r="W41" i="1"/>
  <c r="V41" i="1"/>
  <c r="AG41" i="1" s="1"/>
  <c r="Q41" i="1"/>
  <c r="P41" i="1"/>
  <c r="O41" i="1"/>
  <c r="I41" i="1"/>
  <c r="Z41" i="1" s="1"/>
  <c r="F41" i="1"/>
  <c r="B41" i="1"/>
  <c r="A41" i="1"/>
  <c r="AG40" i="1"/>
  <c r="AC40" i="1"/>
  <c r="AE40" i="1" s="1"/>
  <c r="AB40" i="1"/>
  <c r="Z40" i="1"/>
  <c r="Y40" i="1"/>
  <c r="AA40" i="1" s="1"/>
  <c r="V40" i="1"/>
  <c r="M40" i="1"/>
  <c r="AD40" i="1" s="1"/>
  <c r="I40" i="1"/>
  <c r="F40" i="1"/>
  <c r="W40" i="1" s="1"/>
  <c r="X40" i="1" s="1"/>
  <c r="B40" i="1"/>
  <c r="A40" i="1"/>
  <c r="AG39" i="1"/>
  <c r="AC39" i="1"/>
  <c r="AB39" i="1"/>
  <c r="Z39" i="1"/>
  <c r="Y39" i="1"/>
  <c r="AA39" i="1" s="1"/>
  <c r="V39" i="1"/>
  <c r="M39" i="1"/>
  <c r="AD39" i="1" s="1"/>
  <c r="I39" i="1"/>
  <c r="F39" i="1"/>
  <c r="W39" i="1" s="1"/>
  <c r="X39" i="1" s="1"/>
  <c r="B39" i="1"/>
  <c r="A39" i="1"/>
  <c r="AG38" i="1"/>
  <c r="AC38" i="1"/>
  <c r="AE38" i="1" s="1"/>
  <c r="AB38" i="1"/>
  <c r="Z38" i="1"/>
  <c r="Y38" i="1"/>
  <c r="AA38" i="1" s="1"/>
  <c r="V38" i="1"/>
  <c r="M38" i="1"/>
  <c r="AD38" i="1" s="1"/>
  <c r="I38" i="1"/>
  <c r="F38" i="1"/>
  <c r="W38" i="1" s="1"/>
  <c r="X38" i="1" s="1"/>
  <c r="B38" i="1"/>
  <c r="A38" i="1"/>
  <c r="AG37" i="1"/>
  <c r="AC37" i="1"/>
  <c r="AB37" i="1"/>
  <c r="Z37" i="1"/>
  <c r="Y37" i="1"/>
  <c r="AA37" i="1" s="1"/>
  <c r="V37" i="1"/>
  <c r="M37" i="1"/>
  <c r="AD37" i="1" s="1"/>
  <c r="I37" i="1"/>
  <c r="F37" i="1"/>
  <c r="W37" i="1" s="1"/>
  <c r="X37" i="1" s="1"/>
  <c r="B37" i="1"/>
  <c r="A37" i="1"/>
  <c r="AG36" i="1"/>
  <c r="AC36" i="1"/>
  <c r="AE36" i="1" s="1"/>
  <c r="AB36" i="1"/>
  <c r="Z36" i="1"/>
  <c r="Y36" i="1"/>
  <c r="AA36" i="1" s="1"/>
  <c r="V36" i="1"/>
  <c r="M36" i="1"/>
  <c r="AD36" i="1" s="1"/>
  <c r="I36" i="1"/>
  <c r="F36" i="1"/>
  <c r="W36" i="1" s="1"/>
  <c r="X36" i="1" s="1"/>
  <c r="B36" i="1"/>
  <c r="A36" i="1"/>
  <c r="AG35" i="1"/>
  <c r="AC35" i="1"/>
  <c r="AE35" i="1" s="1"/>
  <c r="AB35" i="1"/>
  <c r="Z35" i="1"/>
  <c r="Y35" i="1"/>
  <c r="AA35" i="1" s="1"/>
  <c r="M35" i="1"/>
  <c r="AD35" i="1" s="1"/>
  <c r="I35" i="1"/>
  <c r="B35" i="1"/>
  <c r="A35" i="1"/>
  <c r="AC34" i="1"/>
  <c r="AG34" i="1" s="1"/>
  <c r="AB34" i="1"/>
  <c r="Y34" i="1"/>
  <c r="W34" i="1"/>
  <c r="V34" i="1"/>
  <c r="X34" i="1" s="1"/>
  <c r="M34" i="1"/>
  <c r="AD34" i="1" s="1"/>
  <c r="I34" i="1"/>
  <c r="Z34" i="1" s="1"/>
  <c r="F34" i="1"/>
  <c r="B34" i="1"/>
  <c r="A34" i="1"/>
  <c r="AC33" i="1"/>
  <c r="AG33" i="1" s="1"/>
  <c r="AB33" i="1"/>
  <c r="Y33" i="1"/>
  <c r="W33" i="1"/>
  <c r="V33" i="1"/>
  <c r="X33" i="1" s="1"/>
  <c r="M33" i="1"/>
  <c r="AD33" i="1" s="1"/>
  <c r="I33" i="1"/>
  <c r="Z33" i="1" s="1"/>
  <c r="F33" i="1"/>
  <c r="B33" i="1"/>
  <c r="A33" i="1"/>
  <c r="AC32" i="1"/>
  <c r="AG32" i="1" s="1"/>
  <c r="AB32" i="1"/>
  <c r="Y32" i="1"/>
  <c r="AA32" i="1" s="1"/>
  <c r="W32" i="1"/>
  <c r="V32" i="1"/>
  <c r="X32" i="1" s="1"/>
  <c r="M32" i="1"/>
  <c r="AD32" i="1" s="1"/>
  <c r="I32" i="1"/>
  <c r="Z32" i="1" s="1"/>
  <c r="F32" i="1"/>
  <c r="B32" i="1"/>
  <c r="A32" i="1"/>
  <c r="AE31" i="1"/>
  <c r="AB31" i="1"/>
  <c r="Z31" i="1"/>
  <c r="AA31" i="1" s="1"/>
  <c r="Y31" i="1"/>
  <c r="W31" i="1"/>
  <c r="X31" i="1" s="1"/>
  <c r="V31" i="1"/>
  <c r="AG31" i="1" s="1"/>
  <c r="F31" i="1"/>
  <c r="B31" i="1"/>
  <c r="A31" i="1"/>
  <c r="AE30" i="1"/>
  <c r="AB30" i="1"/>
  <c r="Y30" i="1"/>
  <c r="W30" i="1"/>
  <c r="V30" i="1"/>
  <c r="AG30" i="1" s="1"/>
  <c r="I30" i="1"/>
  <c r="Z30" i="1" s="1"/>
  <c r="AA30" i="1" s="1"/>
  <c r="F30" i="1"/>
  <c r="B30" i="1"/>
  <c r="A30" i="1"/>
  <c r="AE29" i="1"/>
  <c r="AB29" i="1"/>
  <c r="AA29" i="1"/>
  <c r="Z29" i="1"/>
  <c r="Y29" i="1"/>
  <c r="V29" i="1"/>
  <c r="AG29" i="1" s="1"/>
  <c r="F29" i="1"/>
  <c r="W29" i="1" s="1"/>
  <c r="X29" i="1" s="1"/>
  <c r="B29" i="1"/>
  <c r="AE28" i="1"/>
  <c r="AB28" i="1"/>
  <c r="AA28" i="1"/>
  <c r="Z28" i="1"/>
  <c r="Y28" i="1"/>
  <c r="W28" i="1"/>
  <c r="V28" i="1"/>
  <c r="AG28" i="1" s="1"/>
  <c r="O28" i="1"/>
  <c r="F28" i="1"/>
  <c r="B28" i="1"/>
  <c r="A28" i="1"/>
  <c r="AE27" i="1"/>
  <c r="AB27" i="1"/>
  <c r="AA27" i="1"/>
  <c r="Z27" i="1"/>
  <c r="Y27" i="1"/>
  <c r="O27" i="1"/>
  <c r="V27" i="1" s="1"/>
  <c r="F27" i="1"/>
  <c r="W27" i="1" s="1"/>
  <c r="B27" i="1"/>
  <c r="A27" i="1"/>
  <c r="AC26" i="1"/>
  <c r="AG26" i="1" s="1"/>
  <c r="AB26" i="1"/>
  <c r="Z26" i="1"/>
  <c r="AA26" i="1" s="1"/>
  <c r="Y26" i="1"/>
  <c r="X26" i="1"/>
  <c r="W26" i="1"/>
  <c r="V26" i="1"/>
  <c r="M26" i="1"/>
  <c r="AD26" i="1" s="1"/>
  <c r="AE26" i="1" s="1"/>
  <c r="I26" i="1"/>
  <c r="F26" i="1"/>
  <c r="B26" i="1"/>
  <c r="A26" i="1"/>
  <c r="AE25" i="1"/>
  <c r="AB25" i="1"/>
  <c r="Z25" i="1"/>
  <c r="Y25" i="1"/>
  <c r="AA25" i="1" s="1"/>
  <c r="X25" i="1"/>
  <c r="W25" i="1"/>
  <c r="V25" i="1"/>
  <c r="AG25" i="1" s="1"/>
  <c r="I25" i="1"/>
  <c r="F25" i="1"/>
  <c r="B25" i="1"/>
  <c r="A25" i="1"/>
  <c r="AG24" i="1"/>
  <c r="AC24" i="1"/>
  <c r="AB24" i="1"/>
  <c r="Z24" i="1"/>
  <c r="Y24" i="1"/>
  <c r="AA24" i="1" s="1"/>
  <c r="W24" i="1"/>
  <c r="X24" i="1" s="1"/>
  <c r="V24" i="1"/>
  <c r="O24" i="1"/>
  <c r="M24" i="1"/>
  <c r="AD24" i="1" s="1"/>
  <c r="AE24" i="1" s="1"/>
  <c r="I24" i="1"/>
  <c r="F24" i="1"/>
  <c r="B24" i="1"/>
  <c r="A24" i="1"/>
  <c r="AG23" i="1"/>
  <c r="AC23" i="1"/>
  <c r="AB23" i="1"/>
  <c r="Z23" i="1"/>
  <c r="Y23" i="1"/>
  <c r="AA23" i="1" s="1"/>
  <c r="X23" i="1"/>
  <c r="W23" i="1"/>
  <c r="V23" i="1"/>
  <c r="M23" i="1"/>
  <c r="AD23" i="1" s="1"/>
  <c r="AE23" i="1" s="1"/>
  <c r="I23" i="1"/>
  <c r="F23" i="1"/>
  <c r="B23" i="1"/>
  <c r="A23" i="1"/>
  <c r="AB22" i="1"/>
  <c r="N22" i="1"/>
  <c r="Q22" i="1" s="1"/>
  <c r="AC22" i="1" s="1"/>
  <c r="M22" i="1"/>
  <c r="AD22" i="1" s="1"/>
  <c r="I22" i="1"/>
  <c r="Z22" i="1" s="1"/>
  <c r="B22" i="1"/>
  <c r="A22" i="1"/>
  <c r="AC21" i="1"/>
  <c r="AG21" i="1" s="1"/>
  <c r="AB21" i="1"/>
  <c r="Z21" i="1"/>
  <c r="AA21" i="1" s="1"/>
  <c r="Y21" i="1"/>
  <c r="V21" i="1"/>
  <c r="X21" i="1" s="1"/>
  <c r="M21" i="1"/>
  <c r="AD21" i="1" s="1"/>
  <c r="I21" i="1"/>
  <c r="F21" i="1"/>
  <c r="W21" i="1" s="1"/>
  <c r="B21" i="1"/>
  <c r="A21" i="1"/>
  <c r="AC20" i="1"/>
  <c r="AG20" i="1" s="1"/>
  <c r="AB20" i="1"/>
  <c r="Z20" i="1"/>
  <c r="AA20" i="1" s="1"/>
  <c r="Y20" i="1"/>
  <c r="V20" i="1"/>
  <c r="X20" i="1" s="1"/>
  <c r="M20" i="1"/>
  <c r="AD20" i="1" s="1"/>
  <c r="I20" i="1"/>
  <c r="F20" i="1"/>
  <c r="W20" i="1" s="1"/>
  <c r="B20" i="1"/>
  <c r="A20" i="1"/>
  <c r="AC19" i="1"/>
  <c r="AG19" i="1" s="1"/>
  <c r="AB19" i="1"/>
  <c r="Z19" i="1"/>
  <c r="AA19" i="1" s="1"/>
  <c r="Y19" i="1"/>
  <c r="V19" i="1"/>
  <c r="M19" i="1"/>
  <c r="AD19" i="1" s="1"/>
  <c r="I19" i="1"/>
  <c r="F19" i="1"/>
  <c r="W19" i="1" s="1"/>
  <c r="B19" i="1"/>
  <c r="A19" i="1"/>
  <c r="AE18" i="1"/>
  <c r="AB18" i="1"/>
  <c r="Y18" i="1"/>
  <c r="AA18" i="1" s="1"/>
  <c r="W18" i="1"/>
  <c r="X18" i="1" s="1"/>
  <c r="V18" i="1"/>
  <c r="AG18" i="1" s="1"/>
  <c r="F18" i="1"/>
  <c r="B18" i="1"/>
  <c r="A18" i="1"/>
  <c r="AC17" i="1"/>
  <c r="AE17" i="1" s="1"/>
  <c r="AB17" i="1"/>
  <c r="Y17" i="1"/>
  <c r="AA17" i="1" s="1"/>
  <c r="V17" i="1"/>
  <c r="M17" i="1"/>
  <c r="AD17" i="1" s="1"/>
  <c r="F17" i="1"/>
  <c r="W17" i="1" s="1"/>
  <c r="B17" i="1"/>
  <c r="A17" i="1"/>
  <c r="AC16" i="1"/>
  <c r="AG16" i="1" s="1"/>
  <c r="AB16" i="1"/>
  <c r="Y16" i="1"/>
  <c r="V16" i="1"/>
  <c r="M16" i="1"/>
  <c r="AD16" i="1" s="1"/>
  <c r="I16" i="1"/>
  <c r="Z16" i="1" s="1"/>
  <c r="AA16" i="1" s="1"/>
  <c r="F16" i="1"/>
  <c r="W16" i="1" s="1"/>
  <c r="B16" i="1"/>
  <c r="A16" i="1"/>
  <c r="AE15" i="1"/>
  <c r="AB15" i="1"/>
  <c r="Z15" i="1"/>
  <c r="Y15" i="1"/>
  <c r="AA15" i="1" s="1"/>
  <c r="V15" i="1"/>
  <c r="AG15" i="1" s="1"/>
  <c r="I15" i="1"/>
  <c r="F15" i="1"/>
  <c r="W15" i="1" s="1"/>
  <c r="X15" i="1" s="1"/>
  <c r="B15" i="1"/>
  <c r="A15" i="1"/>
  <c r="AG14" i="1"/>
  <c r="AE14" i="1"/>
  <c r="AB14" i="1"/>
  <c r="Q14" i="1"/>
  <c r="P14" i="1"/>
  <c r="Y14" i="1" s="1"/>
  <c r="O14" i="1"/>
  <c r="I14" i="1"/>
  <c r="Z14" i="1" s="1"/>
  <c r="B14" i="1"/>
  <c r="A14" i="1"/>
  <c r="AC13" i="1"/>
  <c r="AG13" i="1" s="1"/>
  <c r="AB13" i="1"/>
  <c r="Y13" i="1"/>
  <c r="V13" i="1"/>
  <c r="X13" i="1" s="1"/>
  <c r="M13" i="1"/>
  <c r="AD13" i="1" s="1"/>
  <c r="I13" i="1"/>
  <c r="Z13" i="1" s="1"/>
  <c r="AA13" i="1" s="1"/>
  <c r="F13" i="1"/>
  <c r="W13" i="1" s="1"/>
  <c r="B13" i="1"/>
  <c r="A13" i="1"/>
  <c r="AE12" i="1"/>
  <c r="AB12" i="1"/>
  <c r="Z12" i="1"/>
  <c r="AA12" i="1" s="1"/>
  <c r="Y12" i="1"/>
  <c r="V12" i="1"/>
  <c r="X12" i="1" s="1"/>
  <c r="I12" i="1"/>
  <c r="F12" i="1"/>
  <c r="W12" i="1" s="1"/>
  <c r="B12" i="1"/>
  <c r="A12" i="1"/>
  <c r="AG11" i="1"/>
  <c r="AE11" i="1"/>
  <c r="AB11" i="1"/>
  <c r="Y11" i="1"/>
  <c r="AA11" i="1" s="1"/>
  <c r="I11" i="1"/>
  <c r="Z11" i="1" s="1"/>
  <c r="B11" i="1"/>
  <c r="AG10" i="1"/>
  <c r="AD10" i="1"/>
  <c r="AC10" i="1"/>
  <c r="AE10" i="1" s="1"/>
  <c r="AB10" i="1"/>
  <c r="Z10" i="1"/>
  <c r="Y10" i="1"/>
  <c r="AA10" i="1" s="1"/>
  <c r="V10" i="1"/>
  <c r="M10" i="1"/>
  <c r="I10" i="1"/>
  <c r="F10" i="1"/>
  <c r="W10" i="1" s="1"/>
  <c r="X10" i="1" s="1"/>
  <c r="B10" i="1"/>
  <c r="A10" i="1"/>
  <c r="AG9" i="1"/>
  <c r="AD9" i="1"/>
  <c r="AC9" i="1"/>
  <c r="AE9" i="1" s="1"/>
  <c r="AB9" i="1"/>
  <c r="Z9" i="1"/>
  <c r="Y9" i="1"/>
  <c r="AA9" i="1" s="1"/>
  <c r="V9" i="1"/>
  <c r="M9" i="1"/>
  <c r="I9" i="1"/>
  <c r="F9" i="1"/>
  <c r="W9" i="1" s="1"/>
  <c r="X9" i="1" s="1"/>
  <c r="B9" i="1"/>
  <c r="A9" i="1"/>
  <c r="AG8" i="1"/>
  <c r="AD8" i="1"/>
  <c r="AC8" i="1"/>
  <c r="AE8" i="1" s="1"/>
  <c r="AB8" i="1"/>
  <c r="Z8" i="1"/>
  <c r="Y8" i="1"/>
  <c r="AA8" i="1" s="1"/>
  <c r="V8" i="1"/>
  <c r="M8" i="1"/>
  <c r="I8" i="1"/>
  <c r="F8" i="1"/>
  <c r="W8" i="1" s="1"/>
  <c r="X8" i="1" s="1"/>
  <c r="B8" i="1"/>
  <c r="A8" i="1"/>
  <c r="AG7" i="1"/>
  <c r="AD7" i="1"/>
  <c r="AC7" i="1"/>
  <c r="AE7" i="1" s="1"/>
  <c r="AB7" i="1"/>
  <c r="Z7" i="1"/>
  <c r="Y7" i="1"/>
  <c r="AA7" i="1" s="1"/>
  <c r="V7" i="1"/>
  <c r="M7" i="1"/>
  <c r="I7" i="1"/>
  <c r="F7" i="1"/>
  <c r="W7" i="1" s="1"/>
  <c r="X7" i="1" s="1"/>
  <c r="B7" i="1"/>
  <c r="A7" i="1"/>
  <c r="AG6" i="1"/>
  <c r="AD6" i="1"/>
  <c r="AC6" i="1"/>
  <c r="AE6" i="1" s="1"/>
  <c r="AB6" i="1"/>
  <c r="Z6" i="1"/>
  <c r="Y6" i="1"/>
  <c r="AA6" i="1" s="1"/>
  <c r="V6" i="1"/>
  <c r="M6" i="1"/>
  <c r="I6" i="1"/>
  <c r="F6" i="1"/>
  <c r="W6" i="1" s="1"/>
  <c r="X6" i="1" s="1"/>
  <c r="B6" i="1"/>
  <c r="A6" i="1"/>
  <c r="AG5" i="1"/>
  <c r="AD5" i="1"/>
  <c r="AC5" i="1"/>
  <c r="AE5" i="1" s="1"/>
  <c r="AB5" i="1"/>
  <c r="Z5" i="1"/>
  <c r="Y5" i="1"/>
  <c r="AA5" i="1" s="1"/>
  <c r="V5" i="1"/>
  <c r="M5" i="1"/>
  <c r="I5" i="1"/>
  <c r="F5" i="1"/>
  <c r="W5" i="1" s="1"/>
  <c r="X5" i="1" s="1"/>
  <c r="B5" i="1"/>
  <c r="A5" i="1"/>
  <c r="AG4" i="1"/>
  <c r="AD4" i="1"/>
  <c r="AC4" i="1"/>
  <c r="AE4" i="1" s="1"/>
  <c r="AB4" i="1"/>
  <c r="Z4" i="1"/>
  <c r="Y4" i="1"/>
  <c r="AA4" i="1" s="1"/>
  <c r="V4" i="1"/>
  <c r="M4" i="1"/>
  <c r="I4" i="1"/>
  <c r="F4" i="1"/>
  <c r="W4" i="1" s="1"/>
  <c r="X4" i="1" s="1"/>
  <c r="B4" i="1"/>
  <c r="A4" i="1"/>
  <c r="AE3" i="1"/>
  <c r="AB3" i="1"/>
  <c r="Z3" i="1"/>
  <c r="Y3" i="1"/>
  <c r="AA3" i="1" s="1"/>
  <c r="W3" i="1"/>
  <c r="X3" i="1" s="1"/>
  <c r="V3" i="1"/>
  <c r="AG3" i="1" s="1"/>
  <c r="I3" i="1"/>
  <c r="F3" i="1"/>
  <c r="B3" i="1"/>
  <c r="A3" i="1"/>
  <c r="AG45" i="1" l="1"/>
  <c r="X45" i="1"/>
  <c r="X27" i="1"/>
  <c r="AG27" i="1"/>
  <c r="AA14" i="1"/>
  <c r="AA43" i="1"/>
  <c r="AE39" i="1"/>
  <c r="AE54" i="1"/>
  <c r="AE22" i="1"/>
  <c r="X16" i="1"/>
  <c r="X17" i="1"/>
  <c r="AA33" i="1"/>
  <c r="X19" i="1"/>
  <c r="AA52" i="1"/>
  <c r="AA34" i="1"/>
  <c r="AE37" i="1"/>
  <c r="AA53" i="1"/>
  <c r="X28" i="1"/>
  <c r="X30" i="1"/>
  <c r="AG47" i="1"/>
  <c r="X53" i="1"/>
  <c r="X56" i="1"/>
  <c r="AE13" i="1"/>
  <c r="AG17" i="1"/>
  <c r="AE32" i="1"/>
  <c r="AE33" i="1"/>
  <c r="AE34" i="1"/>
  <c r="X50" i="1"/>
  <c r="X41" i="1"/>
  <c r="X48" i="1"/>
  <c r="AG12" i="1"/>
  <c r="AE16" i="1"/>
  <c r="O22" i="1"/>
  <c r="V22" i="1" s="1"/>
  <c r="X22" i="1" s="1"/>
  <c r="X46" i="1"/>
  <c r="AE19" i="1"/>
  <c r="AE20" i="1"/>
  <c r="AE21" i="1"/>
  <c r="P22" i="1"/>
  <c r="Y22" i="1" s="1"/>
  <c r="AA22" i="1" s="1"/>
  <c r="B9" i="2" a="1"/>
  <c r="B9" i="2" s="1"/>
  <c r="C9" i="2" s="1"/>
  <c r="B10" i="2" a="1"/>
  <c r="B10" i="2" s="1"/>
  <c r="C10" i="2" s="1"/>
  <c r="B11" i="2" a="1"/>
  <c r="B11" i="2" s="1"/>
  <c r="C11" i="2" s="1"/>
  <c r="B12" i="2" a="1"/>
  <c r="B12" i="2" s="1"/>
  <c r="C12" i="2" s="1"/>
  <c r="B13" i="2" a="1"/>
  <c r="B13" i="2" s="1"/>
  <c r="C13" i="2" s="1"/>
  <c r="B14" i="2" a="1"/>
  <c r="B14" i="2" s="1"/>
  <c r="C14" i="2" s="1"/>
  <c r="B15" i="2" a="1"/>
  <c r="B15" i="2" s="1"/>
  <c r="C15" i="2" s="1"/>
  <c r="B16" i="2" a="1"/>
  <c r="B16" i="2" s="1"/>
  <c r="C16" i="2" s="1"/>
  <c r="B17" i="2" a="1"/>
  <c r="B17" i="2" s="1"/>
  <c r="C17" i="2" s="1"/>
  <c r="B18" i="2" a="1"/>
  <c r="B18" i="2" s="1"/>
  <c r="C18" i="2" s="1"/>
  <c r="B19" i="2" a="1"/>
  <c r="B19" i="2" s="1"/>
  <c r="C19" i="2" s="1"/>
  <c r="B20" i="2" a="1"/>
  <c r="B20" i="2" s="1"/>
  <c r="C20" i="2" s="1"/>
  <c r="B21" i="2" a="1"/>
  <c r="B21" i="2" s="1"/>
  <c r="C21" i="2" s="1"/>
  <c r="B22" i="2" a="1"/>
  <c r="B22" i="2" s="1"/>
  <c r="C22" i="2" s="1"/>
  <c r="B23" i="2" a="1"/>
  <c r="B23" i="2" s="1"/>
  <c r="C23" i="2" s="1"/>
  <c r="B24" i="2" a="1"/>
  <c r="B24" i="2" s="1"/>
  <c r="C24" i="2" s="1"/>
  <c r="B25" i="2" a="1"/>
  <c r="B25" i="2" s="1"/>
  <c r="C25" i="2" s="1"/>
  <c r="B26" i="2" a="1"/>
  <c r="B26" i="2" s="1"/>
  <c r="C26" i="2" s="1"/>
  <c r="B27" i="2" a="1"/>
  <c r="B27" i="2" s="1"/>
  <c r="C27" i="2" s="1"/>
  <c r="B28" i="2" a="1"/>
  <c r="B28" i="2" s="1"/>
  <c r="C28" i="2" s="1"/>
  <c r="B29" i="2" a="1"/>
  <c r="B29" i="2" s="1"/>
  <c r="C29" i="2" s="1"/>
  <c r="B30" i="2" a="1"/>
  <c r="B30" i="2" s="1"/>
  <c r="C30" i="2" s="1"/>
  <c r="B31" i="2" a="1"/>
  <c r="B31" i="2" s="1"/>
  <c r="C31" i="2" s="1"/>
  <c r="B32" i="2" a="1"/>
  <c r="B32" i="2" s="1"/>
  <c r="C32" i="2" s="1"/>
  <c r="B33" i="2" a="1"/>
  <c r="B33" i="2" s="1"/>
  <c r="C33" i="2" s="1"/>
  <c r="B34" i="2" a="1"/>
  <c r="B34" i="2" s="1"/>
  <c r="C34" i="2" s="1"/>
  <c r="B35" i="2" a="1"/>
  <c r="B35" i="2" s="1"/>
  <c r="C35" i="2" s="1"/>
  <c r="B36" i="2" a="1"/>
  <c r="B36" i="2" s="1"/>
  <c r="C36" i="2" s="1"/>
  <c r="B37" i="2" a="1"/>
  <c r="B37" i="2" s="1"/>
  <c r="C37" i="2" s="1"/>
  <c r="B38" i="2" a="1"/>
  <c r="B38" i="2" s="1"/>
  <c r="C38" i="2" s="1"/>
  <c r="B39" i="2" a="1"/>
  <c r="B39" i="2" s="1"/>
  <c r="C39" i="2" s="1"/>
  <c r="B40" i="2" a="1"/>
  <c r="B40" i="2" s="1"/>
  <c r="C40" i="2" s="1"/>
  <c r="B41" i="2" a="1"/>
  <c r="B41" i="2" s="1"/>
  <c r="C41" i="2" s="1"/>
  <c r="B42" i="2" a="1"/>
  <c r="B42" i="2" s="1"/>
  <c r="C42" i="2" s="1"/>
  <c r="B43" i="2" a="1"/>
  <c r="B43" i="2" s="1"/>
  <c r="C43" i="2" s="1"/>
  <c r="B44" i="2" a="1"/>
  <c r="B44" i="2" s="1"/>
  <c r="C44" i="2" s="1"/>
  <c r="B45" i="2" a="1"/>
  <c r="B45" i="2" s="1"/>
  <c r="C45" i="2" s="1"/>
  <c r="B46" i="2" a="1"/>
  <c r="B46" i="2" s="1"/>
  <c r="C46" i="2" s="1"/>
  <c r="B47" i="2" a="1"/>
  <c r="B47" i="2" s="1"/>
  <c r="C47" i="2" s="1"/>
  <c r="B48" i="2" a="1"/>
  <c r="B48" i="2" s="1"/>
  <c r="C48" i="2" s="1"/>
  <c r="B49" i="2" a="1"/>
  <c r="B49" i="2" s="1"/>
  <c r="C49" i="2" s="1"/>
  <c r="B50" i="2" a="1"/>
  <c r="B50" i="2" s="1"/>
  <c r="C50" i="2" s="1"/>
  <c r="B51" i="2" a="1"/>
  <c r="B51" i="2" s="1"/>
  <c r="C51" i="2" s="1"/>
  <c r="B52" i="2" a="1"/>
  <c r="B52" i="2" s="1"/>
  <c r="C52" i="2" s="1"/>
  <c r="B53" i="2" a="1"/>
  <c r="B53" i="2" s="1"/>
  <c r="C53" i="2" s="1"/>
  <c r="B54" i="2" a="1"/>
  <c r="B54" i="2" s="1"/>
  <c r="C54" i="2" s="1"/>
  <c r="B55" i="2" a="1"/>
  <c r="B55" i="2" s="1"/>
  <c r="C55" i="2" s="1"/>
  <c r="B56" i="2" a="1"/>
  <c r="B56" i="2" s="1"/>
  <c r="C56" i="2" s="1"/>
  <c r="B8" i="2" a="1"/>
  <c r="B8" i="2" s="1"/>
  <c r="C8" i="2" s="1"/>
  <c r="B7" i="2" a="1"/>
  <c r="B7" i="2" s="1"/>
  <c r="C7" i="2" s="1"/>
  <c r="AG22" i="1" l="1"/>
</calcChain>
</file>

<file path=xl/sharedStrings.xml><?xml version="1.0" encoding="utf-8"?>
<sst xmlns="http://schemas.openxmlformats.org/spreadsheetml/2006/main" count="158" uniqueCount="136">
  <si>
    <t>Adjustments for Hydro and Outages</t>
  </si>
  <si>
    <t>UC Coal - commenced operation in 2012</t>
  </si>
  <si>
    <t>UC NGCC - commenced operation in 2012</t>
  </si>
  <si>
    <t>State/Tribe</t>
  </si>
  <si>
    <t>Region</t>
  </si>
  <si>
    <t>Electric Generation (MWh)</t>
  </si>
  <si>
    <t>Carbon Dioxide Emissions (tons)</t>
  </si>
  <si>
    <t>Emission Rate (lb/MWh)</t>
  </si>
  <si>
    <t>Summer Capacity (MW)</t>
  </si>
  <si>
    <t>Adjustment</t>
  </si>
  <si>
    <t>Adjusted Coal Steam Gen (MWh)</t>
  </si>
  <si>
    <t>Adjusted NGCC Gen (MWh)</t>
  </si>
  <si>
    <t>Adjusted OG Gen (MWh)</t>
  </si>
  <si>
    <t>Summer  Capacity (MW)</t>
  </si>
  <si>
    <t>Capacity (MW)</t>
  </si>
  <si>
    <t>AL-Eastern</t>
  </si>
  <si>
    <t>AR-Eastern</t>
  </si>
  <si>
    <t>AZ-Western</t>
  </si>
  <si>
    <t>CA-Western</t>
  </si>
  <si>
    <t>CO-Western</t>
  </si>
  <si>
    <t>CT-Eastern</t>
  </si>
  <si>
    <t>DE-Eastern</t>
  </si>
  <si>
    <t>FL-Eastern</t>
  </si>
  <si>
    <t>Fort Mojave</t>
  </si>
  <si>
    <t>Fort Mojave-Western</t>
  </si>
  <si>
    <t>GA-Eastern</t>
  </si>
  <si>
    <t>IA-Eastern</t>
  </si>
  <si>
    <t>ID-Western</t>
  </si>
  <si>
    <t>IL-Eastern</t>
  </si>
  <si>
    <t>IN-Eastern</t>
  </si>
  <si>
    <t>KS-Eastern</t>
  </si>
  <si>
    <t>KY-Eastern</t>
  </si>
  <si>
    <t>LA-Eastern</t>
  </si>
  <si>
    <t>MA-Eastern</t>
  </si>
  <si>
    <t>MD-Eastern</t>
  </si>
  <si>
    <t>ME-Eastern</t>
  </si>
  <si>
    <t>MI-Eastern</t>
  </si>
  <si>
    <t>MN-Eastern</t>
  </si>
  <si>
    <t>MO-Eastern</t>
  </si>
  <si>
    <t>MS-Eastern</t>
  </si>
  <si>
    <t>MT-Eastern</t>
  </si>
  <si>
    <t>MT-Western</t>
  </si>
  <si>
    <t>Navajo</t>
  </si>
  <si>
    <t>Navajo-Western</t>
  </si>
  <si>
    <t>NC-Eastern</t>
  </si>
  <si>
    <t>ND-Eastern</t>
  </si>
  <si>
    <t>NE-Eastern</t>
  </si>
  <si>
    <t>NH-Eastern</t>
  </si>
  <si>
    <t>NJ-Eastern</t>
  </si>
  <si>
    <t>NM-Eastern</t>
  </si>
  <si>
    <t>NM-Western</t>
  </si>
  <si>
    <t>NV-Western</t>
  </si>
  <si>
    <t>NY-Eastern</t>
  </si>
  <si>
    <t>OH-Eastern</t>
  </si>
  <si>
    <t>OK-Eastern</t>
  </si>
  <si>
    <t>OR-Western</t>
  </si>
  <si>
    <t>PA-Eastern</t>
  </si>
  <si>
    <t>RI-Eastern</t>
  </si>
  <si>
    <t>SC-Eastern</t>
  </si>
  <si>
    <t>SD-Eastern</t>
  </si>
  <si>
    <t>TN-Eastern</t>
  </si>
  <si>
    <t>TX-Eastern</t>
  </si>
  <si>
    <t>TX-ERCOT</t>
  </si>
  <si>
    <t>TX-Western</t>
  </si>
  <si>
    <t>UTE</t>
  </si>
  <si>
    <t>Ute-Western</t>
  </si>
  <si>
    <t>UT-Western</t>
  </si>
  <si>
    <t>VA-Eastern</t>
  </si>
  <si>
    <t>WA-Western</t>
  </si>
  <si>
    <t>WI-Eastern</t>
  </si>
  <si>
    <t>WV-Eastern</t>
  </si>
  <si>
    <t>WY-Western</t>
  </si>
  <si>
    <t>AL</t>
  </si>
  <si>
    <t>AR</t>
  </si>
  <si>
    <t>AZ</t>
  </si>
  <si>
    <t>CA</t>
  </si>
  <si>
    <t>CO</t>
  </si>
  <si>
    <t>CT</t>
  </si>
  <si>
    <t>DE</t>
  </si>
  <si>
    <t>FL</t>
  </si>
  <si>
    <t>GA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</si>
  <si>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</si>
  <si>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</si>
  <si>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</si>
  <si>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</si>
  <si>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</si>
  <si>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</si>
  <si>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</si>
  <si>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</si>
  <si>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</si>
  <si>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</si>
  <si>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</si>
  <si>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</si>
  <si>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</si>
  <si>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</si>
  <si>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</si>
  <si>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</si>
  <si>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</si>
  <si>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</si>
  <si>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</si>
  <si>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</si>
  <si>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</si>
  <si>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</si>
  <si>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</si>
  <si>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</si>
  <si>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</si>
  <si>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</si>
  <si>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</si>
  <si>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</si>
  <si>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</si>
  <si>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</si>
  <si>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</si>
  <si>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</si>
  <si>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</si>
  <si>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VA</t>
  </si>
  <si>
    <t>WA</t>
  </si>
  <si>
    <t>WI</t>
  </si>
  <si>
    <t>WV</t>
  </si>
  <si>
    <t>WY</t>
  </si>
  <si>
    <t>OBA Allocation Rate [lbs/MWh]</t>
  </si>
  <si>
    <t>OBA Capacity Factor %</t>
  </si>
  <si>
    <t>COAL Steam (from appendix 1 - does not include any under construction units)</t>
  </si>
  <si>
    <t>NGCC (from appendix 1 - does not include any under construction units)</t>
  </si>
  <si>
    <t>Oil and gas-fired steam (from appendix 1 - does not include any under construction units)</t>
  </si>
  <si>
    <t>UC-Coal (began construction by 1/08/14)</t>
  </si>
  <si>
    <t>UC-NGCC (began construction by 1/08/14)</t>
  </si>
  <si>
    <t>Coal (Adjusted Baseline)</t>
  </si>
  <si>
    <t>NGCC (Adjusted Baseline)</t>
  </si>
  <si>
    <t>OG Steam (Adjusted Baseline)</t>
  </si>
  <si>
    <t>State-region</t>
  </si>
  <si>
    <t>Total Adj. Baseline Fossil Steam Generation (Used in Appendix 5)</t>
  </si>
  <si>
    <t>Proposed Output-Based Allowance Set-Asides</t>
  </si>
  <si>
    <t>NGCC Net Summer Capacity (MW)</t>
  </si>
  <si>
    <r>
      <t>Column C is from Appendix 3 to the CO</t>
    </r>
    <r>
      <rPr>
        <b/>
        <i/>
        <vertAlign val="subscript"/>
        <sz val="11"/>
        <color theme="1"/>
        <rFont val="Calibri"/>
        <family val="2"/>
        <scheme val="minor"/>
      </rPr>
      <t>2</t>
    </r>
    <r>
      <rPr>
        <b/>
        <i/>
        <sz val="11"/>
        <color theme="1"/>
        <rFont val="Calibri"/>
        <family val="2"/>
        <scheme val="minor"/>
      </rPr>
      <t xml:space="preserve"> Emission Performance Rate and Goal Computation TSD for the CPP Final Rule</t>
    </r>
  </si>
  <si>
    <t>Proposed OBA Set-Aside
2025 and later*
(short tons)</t>
  </si>
  <si>
    <t>*The set-asides (column C) are annual amounts; starting in 2025 these allowances would be set aside from each year's allocations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</si>
</sst>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wrapText="1"/>
    </xf>
    <xf numFmtId="164" fontId="0" fillId="0" borderId="12" xfId="1" applyNumberFormat="1" applyFont="1" applyBorder="1"/>
    <xf numFmtId="164" fontId="0" fillId="0" borderId="13" xfId="1" applyNumberFormat="1" applyFont="1" applyBorder="1"/>
    <xf numFmtId="2" fontId="0" fillId="0" borderId="0" xfId="2" applyNumberFormat="1" applyFont="1"/>
    <xf numFmtId="164" fontId="0" fillId="0" borderId="0" xfId="0" applyNumberFormat="1"/>
    <xf numFmtId="43" fontId="0" fillId="0" borderId="0" xfId="0" applyNumberFormat="1"/>
    <xf numFmtId="164" fontId="0" fillId="0" borderId="9" xfId="1" applyNumberFormat="1" applyFont="1" applyBorder="1"/>
    <xf numFmtId="164" fontId="0" fillId="0" borderId="10" xfId="1" applyNumberFormat="1" applyFont="1" applyBorder="1"/>
    <xf numFmtId="0" fontId="0" fillId="6" borderId="0" xfId="0" applyFill="1"/>
    <xf numFmtId="0" fontId="0" fillId="6" borderId="0" xfId="0" applyFill="1" applyAlignment="1">
      <alignment horizontal="center"/>
    </xf>
    <xf numFmtId="0" fontId="2" fillId="6" borderId="0" xfId="0" applyFont="1" applyFill="1" applyAlignment="1">
      <alignment horizontal="center" wrapText="1"/>
    </xf>
    <xf numFmtId="3" fontId="0" fillId="6" borderId="0" xfId="0" applyNumberFormat="1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4" borderId="4" xfId="0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2" borderId="14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14" xfId="0" applyFill="1" applyBorder="1" applyAlignment="1">
      <alignment horizontal="center" wrapText="1"/>
    </xf>
    <xf numFmtId="0" fontId="0" fillId="3" borderId="14" xfId="0" applyFill="1" applyBorder="1" applyAlignment="1">
      <alignment wrapText="1"/>
    </xf>
    <xf numFmtId="0" fontId="0" fillId="4" borderId="14" xfId="0" applyFill="1" applyBorder="1" applyAlignment="1">
      <alignment wrapText="1"/>
    </xf>
    <xf numFmtId="0" fontId="2" fillId="5" borderId="14" xfId="0" applyFont="1" applyFill="1" applyBorder="1" applyAlignment="1">
      <alignment horizontal="center" wrapText="1"/>
    </xf>
    <xf numFmtId="0" fontId="2" fillId="5" borderId="14" xfId="0" applyFont="1" applyFill="1" applyBorder="1" applyAlignment="1">
      <alignment wrapText="1"/>
    </xf>
    <xf numFmtId="0" fontId="2" fillId="5" borderId="15" xfId="0" applyFont="1" applyFill="1" applyBorder="1" applyAlignment="1">
      <alignment wrapText="1"/>
    </xf>
    <xf numFmtId="0" fontId="0" fillId="0" borderId="16" xfId="0" applyBorder="1"/>
    <xf numFmtId="0" fontId="0" fillId="0" borderId="17" xfId="0" applyBorder="1"/>
    <xf numFmtId="0" fontId="0" fillId="0" borderId="17" xfId="0" applyBorder="1" applyAlignment="1">
      <alignment horizontal="left"/>
    </xf>
    <xf numFmtId="164" fontId="0" fillId="0" borderId="17" xfId="1" applyNumberFormat="1" applyFont="1" applyBorder="1"/>
    <xf numFmtId="9" fontId="0" fillId="0" borderId="17" xfId="2" applyFont="1" applyBorder="1"/>
    <xf numFmtId="43" fontId="0" fillId="0" borderId="17" xfId="1" applyNumberFormat="1" applyFont="1" applyBorder="1"/>
    <xf numFmtId="164" fontId="0" fillId="0" borderId="17" xfId="0" applyNumberFormat="1" applyBorder="1"/>
    <xf numFmtId="164" fontId="0" fillId="0" borderId="18" xfId="1" applyNumberFormat="1" applyFont="1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horizontal="left"/>
    </xf>
    <xf numFmtId="9" fontId="0" fillId="0" borderId="12" xfId="2" applyFont="1" applyBorder="1"/>
    <xf numFmtId="43" fontId="0" fillId="0" borderId="12" xfId="1" applyNumberFormat="1" applyFont="1" applyBorder="1"/>
    <xf numFmtId="164" fontId="0" fillId="0" borderId="12" xfId="0" applyNumberFormat="1" applyBorder="1"/>
    <xf numFmtId="0" fontId="0" fillId="0" borderId="12" xfId="0" applyNumberFormat="1" applyBorder="1"/>
    <xf numFmtId="1" fontId="0" fillId="0" borderId="12" xfId="0" applyNumberFormat="1" applyBorder="1"/>
    <xf numFmtId="164" fontId="0" fillId="0" borderId="12" xfId="0" applyNumberFormat="1" applyFill="1" applyBorder="1"/>
    <xf numFmtId="9" fontId="0" fillId="0" borderId="12" xfId="2" applyNumberFormat="1" applyFont="1" applyBorder="1"/>
    <xf numFmtId="43" fontId="0" fillId="0" borderId="12" xfId="1" applyNumberFormat="1" applyFont="1" applyFill="1" applyBorder="1"/>
    <xf numFmtId="165" fontId="0" fillId="0" borderId="12" xfId="2" applyNumberFormat="1" applyFont="1" applyBorder="1"/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horizontal="left"/>
    </xf>
    <xf numFmtId="9" fontId="0" fillId="0" borderId="9" xfId="2" applyFont="1" applyBorder="1"/>
    <xf numFmtId="43" fontId="0" fillId="0" borderId="9" xfId="1" applyNumberFormat="1" applyFont="1" applyBorder="1"/>
    <xf numFmtId="164" fontId="0" fillId="0" borderId="9" xfId="0" applyNumberFormat="1" applyFill="1" applyBorder="1"/>
    <xf numFmtId="164" fontId="0" fillId="0" borderId="9" xfId="0" applyNumberFormat="1" applyBorder="1"/>
    <xf numFmtId="0" fontId="3" fillId="0" borderId="0" xfId="0" applyFont="1" applyBorder="1"/>
    <xf numFmtId="0" fontId="2" fillId="6" borderId="0" xfId="0" applyFont="1" applyFill="1" applyBorder="1" applyAlignment="1">
      <alignment horizontal="center" wrapText="1"/>
    </xf>
    <xf numFmtId="0" fontId="4" fillId="0" borderId="0" xfId="0" applyFont="1" applyBorder="1"/>
    <xf numFmtId="3" fontId="0" fillId="6" borderId="0" xfId="1" applyNumberFormat="1" applyFont="1" applyFill="1" applyBorder="1" applyAlignment="1">
      <alignment horizontal="center"/>
    </xf>
    <xf numFmtId="3" fontId="0" fillId="6" borderId="12" xfId="1" applyNumberFormat="1" applyFont="1" applyFill="1" applyBorder="1" applyAlignment="1">
      <alignment horizontal="center"/>
    </xf>
    <xf numFmtId="3" fontId="0" fillId="6" borderId="19" xfId="1" applyNumberFormat="1" applyFont="1" applyFill="1" applyBorder="1" applyAlignment="1">
      <alignment horizontal="center"/>
    </xf>
    <xf numFmtId="3" fontId="2" fillId="6" borderId="12" xfId="0" applyNumberFormat="1" applyFont="1" applyFill="1" applyBorder="1"/>
    <xf numFmtId="9" fontId="2" fillId="6" borderId="12" xfId="2" applyFont="1" applyFill="1" applyBorder="1"/>
    <xf numFmtId="0" fontId="0" fillId="6" borderId="12" xfId="0" applyFill="1" applyBorder="1" applyAlignment="1">
      <alignment horizontal="left"/>
    </xf>
    <xf numFmtId="0" fontId="2" fillId="6" borderId="12" xfId="0" applyFont="1" applyFill="1" applyBorder="1" applyAlignment="1">
      <alignment horizontal="center" vertical="center" wrapText="1"/>
    </xf>
    <xf numFmtId="0" fontId="0" fillId="6" borderId="12" xfId="0" applyFill="1" applyBorder="1" applyAlignment="1">
      <alignment horizontal="right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5" xfId="0" applyFill="1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2" fillId="5" borderId="5" xfId="0" applyFont="1" applyFill="1" applyBorder="1" applyAlignment="1">
      <alignment horizontal="center" wrapText="1"/>
    </xf>
    <xf numFmtId="0" fontId="2" fillId="5" borderId="6" xfId="0" applyFont="1" applyFill="1" applyBorder="1" applyAlignment="1">
      <alignment horizontal="center" wrapText="1"/>
    </xf>
    <xf numFmtId="0" fontId="2" fillId="5" borderId="7" xfId="0" applyFont="1" applyFill="1" applyBorder="1" applyAlignment="1">
      <alignment horizontal="center" wrapText="1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abSelected="1" workbookViewId="0">
      <selection activeCell="E15" sqref="E15"/>
    </sheetView>
  </sheetViews>
  <sheetFormatPr defaultColWidth="12.7109375" defaultRowHeight="15" x14ac:dyDescent="0.25"/>
  <cols>
    <col min="1" max="1" width="14.28515625" style="10" customWidth="1"/>
    <col min="2" max="2" width="13.5703125" style="9" customWidth="1"/>
    <col min="3" max="3" width="14" style="9" customWidth="1"/>
    <col min="4" max="4" width="12.7109375" style="9" customWidth="1"/>
    <col min="5" max="16384" width="12.7109375" style="9"/>
  </cols>
  <sheetData>
    <row r="1" spans="1:8" ht="23.25" x14ac:dyDescent="0.35">
      <c r="A1" s="54" t="s">
        <v>131</v>
      </c>
    </row>
    <row r="2" spans="1:8" x14ac:dyDescent="0.25">
      <c r="A2" s="9"/>
    </row>
    <row r="3" spans="1:8" customFormat="1" ht="15" customHeight="1" x14ac:dyDescent="0.35">
      <c r="A3" s="56" t="s">
        <v>133</v>
      </c>
    </row>
    <row r="4" spans="1:8" customFormat="1" ht="15" customHeight="1" x14ac:dyDescent="0.25">
      <c r="A4" s="56" t="s">
        <v>135</v>
      </c>
    </row>
    <row r="6" spans="1:8" s="11" customFormat="1" ht="74.25" customHeight="1" x14ac:dyDescent="0.25">
      <c r="A6" s="63" t="s">
        <v>3</v>
      </c>
      <c r="B6" s="63" t="s">
        <v>132</v>
      </c>
      <c r="C6" s="63" t="s">
        <v>134</v>
      </c>
      <c r="D6" s="55"/>
    </row>
    <row r="7" spans="1:8" x14ac:dyDescent="0.25">
      <c r="A7" s="62" t="s">
        <v>72</v>
      </c>
      <c r="B7" s="58">
        <f t="array" ref="B7">SUM(IF('State-level data'!A$3:A$56='OBA Set-Aside Calculation'!A7,'State-level data'!AB$3:AB$56,0))</f>
        <v>9277.6</v>
      </c>
      <c r="C7" s="58">
        <f t="shared" ref="C7:C38" si="0">B7*H$8*365*24*H$7/2000</f>
        <v>4185496.4640000006</v>
      </c>
      <c r="D7" s="59"/>
      <c r="E7" s="64" t="s">
        <v>119</v>
      </c>
      <c r="F7" s="64"/>
      <c r="G7" s="64"/>
      <c r="H7" s="60">
        <v>1030</v>
      </c>
    </row>
    <row r="8" spans="1:8" x14ac:dyDescent="0.25">
      <c r="A8" s="62" t="s">
        <v>73</v>
      </c>
      <c r="B8" s="58">
        <f t="array" ref="B8">SUM(IF('State-level data'!A$3:A$56='OBA Set-Aside Calculation'!A8,'State-level data'!AB$3:AB$56,0))</f>
        <v>4660.5</v>
      </c>
      <c r="C8" s="58">
        <f t="shared" si="0"/>
        <v>2102537.9700000002</v>
      </c>
      <c r="D8" s="59"/>
      <c r="E8" s="64" t="s">
        <v>120</v>
      </c>
      <c r="F8" s="64"/>
      <c r="G8" s="64"/>
      <c r="H8" s="61">
        <v>0.1</v>
      </c>
    </row>
    <row r="9" spans="1:8" x14ac:dyDescent="0.25">
      <c r="A9" s="62" t="s">
        <v>74</v>
      </c>
      <c r="B9" s="58">
        <f t="array" ref="B9">SUM(IF('State-level data'!A$3:A$56='OBA Set-Aside Calculation'!A9,'State-level data'!AB$3:AB$56,0))</f>
        <v>9304.9000000000015</v>
      </c>
      <c r="C9" s="58">
        <f t="shared" si="0"/>
        <v>4197812.5860000011</v>
      </c>
      <c r="D9" s="57"/>
    </row>
    <row r="10" spans="1:8" x14ac:dyDescent="0.25">
      <c r="A10" s="62" t="s">
        <v>75</v>
      </c>
      <c r="B10" s="58">
        <f t="array" ref="B10">SUM(IF('State-level data'!A$3:A$56='OBA Set-Aside Calculation'!A10,'State-level data'!AB$3:AB$56,0))</f>
        <v>18749.399999999994</v>
      </c>
      <c r="C10" s="58">
        <f t="shared" si="0"/>
        <v>8458604.3159999978</v>
      </c>
      <c r="D10" s="57"/>
    </row>
    <row r="11" spans="1:8" x14ac:dyDescent="0.25">
      <c r="A11" s="62" t="s">
        <v>76</v>
      </c>
      <c r="B11" s="58">
        <f t="array" ref="B11">SUM(IF('State-level data'!A$3:A$56='OBA Set-Aside Calculation'!A11,'State-level data'!AB$3:AB$56,0))</f>
        <v>2988.4000000000005</v>
      </c>
      <c r="C11" s="58">
        <f t="shared" si="0"/>
        <v>1348186.7760000005</v>
      </c>
      <c r="D11" s="57"/>
    </row>
    <row r="12" spans="1:8" x14ac:dyDescent="0.25">
      <c r="A12" s="62" t="s">
        <v>77</v>
      </c>
      <c r="B12" s="58">
        <f t="array" ref="B12">SUM(IF('State-level data'!A$3:A$56='OBA Set-Aside Calculation'!A12,'State-level data'!AB$3:AB$56,0))</f>
        <v>2417.9</v>
      </c>
      <c r="C12" s="58">
        <f t="shared" si="0"/>
        <v>1090811.4060000002</v>
      </c>
      <c r="D12" s="57"/>
    </row>
    <row r="13" spans="1:8" x14ac:dyDescent="0.25">
      <c r="A13" s="62" t="s">
        <v>78</v>
      </c>
      <c r="B13" s="58">
        <f t="array" ref="B13">SUM(IF('State-level data'!A$3:A$56='OBA Set-Aside Calculation'!A13,'State-level data'!AB$3:AB$56,0))</f>
        <v>1439</v>
      </c>
      <c r="C13" s="58">
        <f t="shared" si="0"/>
        <v>649190.46</v>
      </c>
      <c r="D13" s="57"/>
    </row>
    <row r="14" spans="1:8" x14ac:dyDescent="0.25">
      <c r="A14" s="62" t="s">
        <v>79</v>
      </c>
      <c r="B14" s="58">
        <f t="array" ref="B14">SUM(IF('State-level data'!A$3:A$56='OBA Set-Aside Calculation'!A14,'State-level data'!AB$3:AB$56,0))</f>
        <v>26826.9</v>
      </c>
      <c r="C14" s="58">
        <f t="shared" si="0"/>
        <v>12102687.666000003</v>
      </c>
      <c r="D14" s="57"/>
    </row>
    <row r="15" spans="1:8" x14ac:dyDescent="0.25">
      <c r="A15" s="62" t="s">
        <v>23</v>
      </c>
      <c r="B15" s="58">
        <f t="array" ref="B15">SUM(IF('State-level data'!A$3:A$56='OBA Set-Aside Calculation'!A15,'State-level data'!AB$3:AB$56,0))</f>
        <v>550</v>
      </c>
      <c r="C15" s="58">
        <f t="shared" si="0"/>
        <v>248127</v>
      </c>
      <c r="D15" s="57"/>
    </row>
    <row r="16" spans="1:8" x14ac:dyDescent="0.25">
      <c r="A16" s="62" t="s">
        <v>80</v>
      </c>
      <c r="B16" s="58">
        <f t="array" ref="B16">SUM(IF('State-level data'!A$3:A$56='OBA Set-Aside Calculation'!A16,'State-level data'!AB$3:AB$56,0))</f>
        <v>7898</v>
      </c>
      <c r="C16" s="58">
        <f t="shared" si="0"/>
        <v>3563103.72</v>
      </c>
      <c r="D16" s="57"/>
    </row>
    <row r="17" spans="1:4" x14ac:dyDescent="0.25">
      <c r="A17" s="62" t="s">
        <v>81</v>
      </c>
      <c r="B17" s="58">
        <f t="array" ref="B17">SUM(IF('State-level data'!A$3:A$56='OBA Set-Aside Calculation'!A17,'State-level data'!AB$3:AB$56,0))</f>
        <v>1091.7</v>
      </c>
      <c r="C17" s="58">
        <f t="shared" si="0"/>
        <v>492509.53800000006</v>
      </c>
      <c r="D17" s="57"/>
    </row>
    <row r="18" spans="1:4" x14ac:dyDescent="0.25">
      <c r="A18" s="62" t="s">
        <v>82</v>
      </c>
      <c r="B18" s="58">
        <f t="array" ref="B18">SUM(IF('State-level data'!A$3:A$56='OBA Set-Aside Calculation'!A18,'State-level data'!AB$3:AB$56,0))</f>
        <v>546.70000000000005</v>
      </c>
      <c r="C18" s="58">
        <f t="shared" si="0"/>
        <v>246638.23800000004</v>
      </c>
      <c r="D18" s="57"/>
    </row>
    <row r="19" spans="1:4" x14ac:dyDescent="0.25">
      <c r="A19" s="62" t="s">
        <v>83</v>
      </c>
      <c r="B19" s="58">
        <f t="array" ref="B19">SUM(IF('State-level data'!A$3:A$56='OBA Set-Aside Calculation'!A19,'State-level data'!AB$3:AB$56,0))</f>
        <v>3543.5</v>
      </c>
      <c r="C19" s="58">
        <f t="shared" si="0"/>
        <v>1598614.5900000003</v>
      </c>
      <c r="D19" s="57"/>
    </row>
    <row r="20" spans="1:4" x14ac:dyDescent="0.25">
      <c r="A20" s="62" t="s">
        <v>84</v>
      </c>
      <c r="B20" s="58">
        <f t="array" ref="B20">SUM(IF('State-level data'!A$3:A$56='OBA Set-Aside Calculation'!A20,'State-level data'!AB$3:AB$56,0))</f>
        <v>2451.9</v>
      </c>
      <c r="C20" s="58">
        <f t="shared" si="0"/>
        <v>1106150.1660000002</v>
      </c>
      <c r="D20" s="57"/>
    </row>
    <row r="21" spans="1:4" x14ac:dyDescent="0.25">
      <c r="A21" s="62" t="s">
        <v>85</v>
      </c>
      <c r="B21" s="58">
        <f t="array" ref="B21">SUM(IF('State-level data'!A$3:A$56='OBA Set-Aside Calculation'!A21,'State-level data'!AB$3:AB$56,0))</f>
        <v>138</v>
      </c>
      <c r="C21" s="58">
        <f t="shared" si="0"/>
        <v>62257.32</v>
      </c>
      <c r="D21" s="57"/>
    </row>
    <row r="22" spans="1:4" x14ac:dyDescent="0.25">
      <c r="A22" s="62" t="s">
        <v>86</v>
      </c>
      <c r="B22" s="58">
        <f t="array" ref="B22">SUM(IF('State-level data'!A$3:A$56='OBA Set-Aside Calculation'!A22,'State-level data'!AB$3:AB$56,0))</f>
        <v>640</v>
      </c>
      <c r="C22" s="58">
        <f t="shared" si="0"/>
        <v>288729.59999999998</v>
      </c>
      <c r="D22" s="57"/>
    </row>
    <row r="23" spans="1:4" x14ac:dyDescent="0.25">
      <c r="A23" s="62" t="s">
        <v>87</v>
      </c>
      <c r="B23" s="58">
        <f t="array" ref="B23">SUM(IF('State-level data'!A$3:A$56='OBA Set-Aside Calculation'!A23,'State-level data'!AB$3:AB$56,0))</f>
        <v>4894</v>
      </c>
      <c r="C23" s="58">
        <f t="shared" si="0"/>
        <v>2207879.16</v>
      </c>
      <c r="D23" s="57"/>
    </row>
    <row r="24" spans="1:4" x14ac:dyDescent="0.25">
      <c r="A24" s="62" t="s">
        <v>88</v>
      </c>
      <c r="B24" s="58">
        <f t="array" ref="B24">SUM(IF('State-level data'!A$3:A$56='OBA Set-Aside Calculation'!A24,'State-level data'!AB$3:AB$56,0))</f>
        <v>5408.4999999999991</v>
      </c>
      <c r="C24" s="58">
        <f t="shared" si="0"/>
        <v>2439990.6899999995</v>
      </c>
      <c r="D24" s="57"/>
    </row>
    <row r="25" spans="1:4" x14ac:dyDescent="0.25">
      <c r="A25" s="62" t="s">
        <v>89</v>
      </c>
      <c r="B25" s="58">
        <f t="array" ref="B25">SUM(IF('State-level data'!A$3:A$56='OBA Set-Aside Calculation'!A25,'State-level data'!AB$3:AB$56,0))</f>
        <v>230</v>
      </c>
      <c r="C25" s="58">
        <f t="shared" si="0"/>
        <v>103762.2</v>
      </c>
      <c r="D25" s="57"/>
    </row>
    <row r="26" spans="1:4" x14ac:dyDescent="0.25">
      <c r="A26" s="62" t="s">
        <v>90</v>
      </c>
      <c r="B26" s="58">
        <f t="array" ref="B26">SUM(IF('State-level data'!A$3:A$56='OBA Set-Aside Calculation'!A26,'State-level data'!AB$3:AB$56,0))</f>
        <v>1250</v>
      </c>
      <c r="C26" s="58">
        <f t="shared" si="0"/>
        <v>563925</v>
      </c>
      <c r="D26" s="57"/>
    </row>
    <row r="27" spans="1:4" x14ac:dyDescent="0.25">
      <c r="A27" s="62" t="s">
        <v>91</v>
      </c>
      <c r="B27" s="58">
        <f t="array" ref="B27">SUM(IF('State-level data'!A$3:A$56='OBA Set-Aside Calculation'!A27,'State-level data'!AB$3:AB$56,0))</f>
        <v>4667.7000000000016</v>
      </c>
      <c r="C27" s="58">
        <f t="shared" si="0"/>
        <v>2105786.1780000008</v>
      </c>
      <c r="D27" s="57"/>
    </row>
    <row r="28" spans="1:4" x14ac:dyDescent="0.25">
      <c r="A28" s="62" t="s">
        <v>92</v>
      </c>
      <c r="B28" s="58">
        <f t="array" ref="B28">SUM(IF('State-level data'!A$3:A$56='OBA Set-Aside Calculation'!A28,'State-level data'!AB$3:AB$56,0))</f>
        <v>2016.5</v>
      </c>
      <c r="C28" s="58">
        <f t="shared" si="0"/>
        <v>909723.81</v>
      </c>
      <c r="D28" s="57"/>
    </row>
    <row r="29" spans="1:4" x14ac:dyDescent="0.25">
      <c r="A29" s="62" t="s">
        <v>93</v>
      </c>
      <c r="B29" s="58">
        <f t="array" ref="B29">SUM(IF('State-level data'!A$3:A$56='OBA Set-Aside Calculation'!A29,'State-level data'!AB$3:AB$56,0))</f>
        <v>1807</v>
      </c>
      <c r="C29" s="58">
        <f t="shared" si="0"/>
        <v>815209.98</v>
      </c>
      <c r="D29" s="57"/>
    </row>
    <row r="30" spans="1:4" x14ac:dyDescent="0.25">
      <c r="A30" s="62" t="s">
        <v>94</v>
      </c>
      <c r="B30" s="58">
        <f t="array" ref="B30">SUM(IF('State-level data'!A$3:A$56='OBA Set-Aside Calculation'!A30,'State-level data'!AB$3:AB$56,0))</f>
        <v>6943.9000000000005</v>
      </c>
      <c r="C30" s="58">
        <f t="shared" si="0"/>
        <v>3132671.0460000001</v>
      </c>
      <c r="D30" s="57"/>
    </row>
    <row r="31" spans="1:4" x14ac:dyDescent="0.25">
      <c r="A31" s="62" t="s">
        <v>95</v>
      </c>
      <c r="B31" s="58">
        <f t="array" ref="B31">SUM(IF('State-level data'!A$3:A$56='OBA Set-Aside Calculation'!A31,'State-level data'!AB$3:AB$56,0))</f>
        <v>0</v>
      </c>
      <c r="C31" s="58">
        <f t="shared" si="0"/>
        <v>0</v>
      </c>
      <c r="D31" s="57"/>
    </row>
    <row r="32" spans="1:4" x14ac:dyDescent="0.25">
      <c r="A32" s="62" t="s">
        <v>42</v>
      </c>
      <c r="B32" s="58">
        <f t="array" ref="B32">SUM(IF('State-level data'!A$3:A$56='OBA Set-Aside Calculation'!A32,'State-level data'!AB$3:AB$56,0))</f>
        <v>0</v>
      </c>
      <c r="C32" s="58">
        <f t="shared" si="0"/>
        <v>0</v>
      </c>
      <c r="D32" s="57"/>
    </row>
    <row r="33" spans="1:5" x14ac:dyDescent="0.25">
      <c r="A33" s="62" t="s">
        <v>96</v>
      </c>
      <c r="B33" s="58">
        <f t="array" ref="B33">SUM(IF('State-level data'!A$3:A$56='OBA Set-Aside Calculation'!A33,'State-level data'!AB$3:AB$56,0))</f>
        <v>4699.6000000000004</v>
      </c>
      <c r="C33" s="58">
        <f t="shared" si="0"/>
        <v>2120177.5440000002</v>
      </c>
      <c r="D33" s="57"/>
    </row>
    <row r="34" spans="1:5" x14ac:dyDescent="0.25">
      <c r="A34" s="62" t="s">
        <v>97</v>
      </c>
      <c r="B34" s="58">
        <f t="array" ref="B34">SUM(IF('State-level data'!A$3:A$56='OBA Set-Aside Calculation'!A34,'State-level data'!AB$3:AB$56,0))</f>
        <v>0</v>
      </c>
      <c r="C34" s="58">
        <f t="shared" si="0"/>
        <v>0</v>
      </c>
      <c r="D34" s="57"/>
    </row>
    <row r="35" spans="1:5" x14ac:dyDescent="0.25">
      <c r="A35" s="62" t="s">
        <v>98</v>
      </c>
      <c r="B35" s="58">
        <f t="array" ref="B35">SUM(IF('State-level data'!A$3:A$56='OBA Set-Aside Calculation'!A35,'State-level data'!AB$3:AB$56,0))</f>
        <v>320.59999999999997</v>
      </c>
      <c r="C35" s="58">
        <f t="shared" si="0"/>
        <v>144635.484</v>
      </c>
      <c r="D35" s="57"/>
    </row>
    <row r="36" spans="1:5" x14ac:dyDescent="0.25">
      <c r="A36" s="62" t="s">
        <v>99</v>
      </c>
      <c r="B36" s="58">
        <f t="array" ref="B36">SUM(IF('State-level data'!A$3:A$56='OBA Set-Aside Calculation'!A36,'State-level data'!AB$3:AB$56,0))</f>
        <v>1203</v>
      </c>
      <c r="C36" s="58">
        <f t="shared" si="0"/>
        <v>542721.42000000016</v>
      </c>
      <c r="D36" s="57"/>
    </row>
    <row r="37" spans="1:5" x14ac:dyDescent="0.25">
      <c r="A37" s="62" t="s">
        <v>100</v>
      </c>
      <c r="B37" s="58">
        <f t="array" ref="B37">SUM(IF('State-level data'!A$3:A$56='OBA Set-Aside Calculation'!A37,'State-level data'!AB$3:AB$56,0))</f>
        <v>7565.5</v>
      </c>
      <c r="C37" s="58">
        <f t="shared" si="0"/>
        <v>3413099.67</v>
      </c>
      <c r="D37" s="57"/>
    </row>
    <row r="38" spans="1:5" x14ac:dyDescent="0.25">
      <c r="A38" s="62" t="s">
        <v>101</v>
      </c>
      <c r="B38" s="58">
        <f t="array" ref="B38">SUM(IF('State-level data'!A$3:A$56='OBA Set-Aside Calculation'!A38,'State-level data'!AB$3:AB$56,0))</f>
        <v>1390</v>
      </c>
      <c r="C38" s="58">
        <f t="shared" si="0"/>
        <v>627084.6</v>
      </c>
      <c r="D38" s="57"/>
      <c r="E38" s="12"/>
    </row>
    <row r="39" spans="1:5" x14ac:dyDescent="0.25">
      <c r="A39" s="62" t="s">
        <v>102</v>
      </c>
      <c r="B39" s="58">
        <f t="array" ref="B39">SUM(IF('State-level data'!A$3:A$56='OBA Set-Aside Calculation'!A39,'State-level data'!AB$3:AB$56,0))</f>
        <v>5157</v>
      </c>
      <c r="C39" s="58">
        <f t="shared" ref="C39:C56" si="1">B39*H$8*365*24*H$7/2000</f>
        <v>2326528.9800000004</v>
      </c>
      <c r="D39" s="57"/>
    </row>
    <row r="40" spans="1:5" x14ac:dyDescent="0.25">
      <c r="A40" s="62" t="s">
        <v>103</v>
      </c>
      <c r="B40" s="58">
        <f t="array" ref="B40">SUM(IF('State-level data'!A$3:A$56='OBA Set-Aside Calculation'!A40,'State-level data'!AB$3:AB$56,0))</f>
        <v>8457.2000000000007</v>
      </c>
      <c r="C40" s="58">
        <f t="shared" si="1"/>
        <v>3815381.2080000006</v>
      </c>
      <c r="D40" s="57"/>
    </row>
    <row r="41" spans="1:5" x14ac:dyDescent="0.25">
      <c r="A41" s="62" t="s">
        <v>104</v>
      </c>
      <c r="B41" s="58">
        <f t="array" ref="B41">SUM(IF('State-level data'!A$3:A$56='OBA Set-Aside Calculation'!A41,'State-level data'!AB$3:AB$56,0))</f>
        <v>3895.3</v>
      </c>
      <c r="C41" s="58">
        <f t="shared" si="1"/>
        <v>1757325.6420000002</v>
      </c>
      <c r="D41" s="57"/>
    </row>
    <row r="42" spans="1:5" x14ac:dyDescent="0.25">
      <c r="A42" s="62" t="s">
        <v>105</v>
      </c>
      <c r="B42" s="58">
        <f t="array" ref="B42">SUM(IF('State-level data'!A$3:A$56='OBA Set-Aside Calculation'!A42,'State-level data'!AB$3:AB$56,0))</f>
        <v>6918.4000000000015</v>
      </c>
      <c r="C42" s="58">
        <f t="shared" si="1"/>
        <v>3121166.9760000003</v>
      </c>
      <c r="D42" s="57"/>
    </row>
    <row r="43" spans="1:5" x14ac:dyDescent="0.25">
      <c r="A43" s="62" t="s">
        <v>106</v>
      </c>
      <c r="B43" s="58">
        <f t="array" ref="B43">SUM(IF('State-level data'!A$3:A$56='OBA Set-Aside Calculation'!A43,'State-level data'!AB$3:AB$56,0))</f>
        <v>2861.7</v>
      </c>
      <c r="C43" s="58">
        <f t="shared" si="1"/>
        <v>1291027.338</v>
      </c>
      <c r="D43" s="57"/>
    </row>
    <row r="44" spans="1:5" x14ac:dyDescent="0.25">
      <c r="A44" s="62" t="s">
        <v>107</v>
      </c>
      <c r="B44" s="58">
        <f t="array" ref="B44">SUM(IF('State-level data'!A$3:A$56='OBA Set-Aside Calculation'!A44,'State-level data'!AB$3:AB$56,0))</f>
        <v>9737.4</v>
      </c>
      <c r="C44" s="58">
        <f t="shared" si="1"/>
        <v>4392930.635999999</v>
      </c>
      <c r="D44" s="57"/>
    </row>
    <row r="45" spans="1:5" x14ac:dyDescent="0.25">
      <c r="A45" s="62" t="s">
        <v>108</v>
      </c>
      <c r="B45" s="58">
        <f t="array" ref="B45">SUM(IF('State-level data'!A$3:A$56='OBA Set-Aside Calculation'!A45,'State-level data'!AB$3:AB$56,0))</f>
        <v>1725.2000000000003</v>
      </c>
      <c r="C45" s="58">
        <f t="shared" si="1"/>
        <v>778306.72800000024</v>
      </c>
      <c r="D45" s="57"/>
    </row>
    <row r="46" spans="1:5" x14ac:dyDescent="0.25">
      <c r="A46" s="62" t="s">
        <v>109</v>
      </c>
      <c r="B46" s="58">
        <f t="array" ref="B46">SUM(IF('State-level data'!A$3:A$56='OBA Set-Aside Calculation'!A46,'State-level data'!AB$3:AB$56,0))</f>
        <v>2281.6999999999998</v>
      </c>
      <c r="C46" s="58">
        <f t="shared" si="1"/>
        <v>1029366.1379999999</v>
      </c>
      <c r="D46" s="57"/>
    </row>
    <row r="47" spans="1:5" x14ac:dyDescent="0.25">
      <c r="A47" s="62" t="s">
        <v>110</v>
      </c>
      <c r="B47" s="58">
        <f t="array" ref="B47">SUM(IF('State-level data'!A$3:A$56='OBA Set-Aside Calculation'!A47,'State-level data'!AB$3:AB$56,0))</f>
        <v>290</v>
      </c>
      <c r="C47" s="58">
        <f t="shared" si="1"/>
        <v>130830.6</v>
      </c>
      <c r="D47" s="57"/>
    </row>
    <row r="48" spans="1:5" x14ac:dyDescent="0.25">
      <c r="A48" s="62" t="s">
        <v>111</v>
      </c>
      <c r="B48" s="58">
        <f t="array" ref="B48">SUM(IF('State-level data'!A$3:A$56='OBA Set-Aside Calculation'!A48,'State-level data'!AB$3:AB$56,0))</f>
        <v>1403</v>
      </c>
      <c r="C48" s="58">
        <f t="shared" si="1"/>
        <v>632949.42000000016</v>
      </c>
      <c r="D48" s="57"/>
    </row>
    <row r="49" spans="1:4" x14ac:dyDescent="0.25">
      <c r="A49" s="62" t="s">
        <v>112</v>
      </c>
      <c r="B49" s="58">
        <f t="array" ref="B49">SUM(IF('State-level data'!A$3:A$56='OBA Set-Aside Calculation'!A49,'State-level data'!AB$3:AB$56,0))</f>
        <v>35444.999999999993</v>
      </c>
      <c r="C49" s="58">
        <f t="shared" si="1"/>
        <v>15990657.299999997</v>
      </c>
      <c r="D49" s="57"/>
    </row>
    <row r="50" spans="1:4" x14ac:dyDescent="0.25">
      <c r="A50" s="62" t="s">
        <v>64</v>
      </c>
      <c r="B50" s="58">
        <f t="array" ref="B50">SUM(IF('State-level data'!A$3:A$56='OBA Set-Aside Calculation'!A50,'State-level data'!AB$3:AB$56,0))</f>
        <v>0</v>
      </c>
      <c r="C50" s="58">
        <f t="shared" si="1"/>
        <v>0</v>
      </c>
      <c r="D50" s="57"/>
    </row>
    <row r="51" spans="1:4" x14ac:dyDescent="0.25">
      <c r="A51" s="62" t="s">
        <v>113</v>
      </c>
      <c r="B51" s="58">
        <f t="array" ref="B51">SUM(IF('State-level data'!A$3:A$56='OBA Set-Aside Calculation'!A51,'State-level data'!AB$3:AB$56,0))</f>
        <v>1830</v>
      </c>
      <c r="C51" s="58">
        <f t="shared" si="1"/>
        <v>825586.2</v>
      </c>
      <c r="D51" s="57"/>
    </row>
    <row r="52" spans="1:4" x14ac:dyDescent="0.25">
      <c r="A52" s="62" t="s">
        <v>114</v>
      </c>
      <c r="B52" s="58">
        <f t="array" ref="B52">SUM(IF('State-level data'!A$3:A$56='OBA Set-Aside Calculation'!A52,'State-level data'!AB$3:AB$56,0))</f>
        <v>6676</v>
      </c>
      <c r="C52" s="58">
        <f t="shared" si="1"/>
        <v>3011810.64</v>
      </c>
      <c r="D52" s="57"/>
    </row>
    <row r="53" spans="1:4" x14ac:dyDescent="0.25">
      <c r="A53" s="62" t="s">
        <v>115</v>
      </c>
      <c r="B53" s="58">
        <f t="array" ref="B53">SUM(IF('State-level data'!A$3:A$56='OBA Set-Aside Calculation'!A53,'State-level data'!AB$3:AB$56,0))</f>
        <v>3065.7</v>
      </c>
      <c r="C53" s="58">
        <f t="shared" si="1"/>
        <v>1383059.898</v>
      </c>
      <c r="D53" s="57"/>
    </row>
    <row r="54" spans="1:4" x14ac:dyDescent="0.25">
      <c r="A54" s="62" t="s">
        <v>116</v>
      </c>
      <c r="B54" s="58">
        <f t="array" ref="B54">SUM(IF('State-level data'!A$3:A$56='OBA Set-Aside Calculation'!A54,'State-level data'!AB$3:AB$56,0))</f>
        <v>2618.2000000000003</v>
      </c>
      <c r="C54" s="58">
        <f t="shared" si="1"/>
        <v>1181174.7479999999</v>
      </c>
      <c r="D54" s="57"/>
    </row>
    <row r="55" spans="1:4" x14ac:dyDescent="0.25">
      <c r="A55" s="62" t="s">
        <v>117</v>
      </c>
      <c r="B55" s="58">
        <f t="array" ref="B55">SUM(IF('State-level data'!A$3:A$56='OBA Set-Aside Calculation'!A55,'State-level data'!AB$3:AB$56,0))</f>
        <v>0</v>
      </c>
      <c r="C55" s="58">
        <f t="shared" si="1"/>
        <v>0</v>
      </c>
      <c r="D55" s="57"/>
    </row>
    <row r="56" spans="1:4" x14ac:dyDescent="0.25">
      <c r="A56" s="62" t="s">
        <v>118</v>
      </c>
      <c r="B56" s="58">
        <f t="array" ref="B56">SUM(IF('State-level data'!A$3:A$56='OBA Set-Aside Calculation'!A56,'State-level data'!AB$3:AB$56,0))</f>
        <v>100</v>
      </c>
      <c r="C56" s="58">
        <f t="shared" si="1"/>
        <v>45114</v>
      </c>
      <c r="D56" s="57"/>
    </row>
  </sheetData>
  <mergeCells count="2">
    <mergeCell ref="E7:G7"/>
    <mergeCell ref="E8:G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0"/>
  <sheetViews>
    <sheetView workbookViewId="0">
      <selection sqref="A1:XFD1048576"/>
    </sheetView>
  </sheetViews>
  <sheetFormatPr defaultRowHeight="15" x14ac:dyDescent="0.25"/>
  <cols>
    <col min="1" max="1" width="12.5703125" customWidth="1"/>
    <col min="3" max="3" width="20.140625" bestFit="1" customWidth="1"/>
    <col min="4" max="21" width="20.7109375" customWidth="1"/>
    <col min="22" max="31" width="15.7109375" customWidth="1"/>
    <col min="32" max="32" width="14.28515625" bestFit="1" customWidth="1"/>
    <col min="33" max="33" width="30.5703125" bestFit="1" customWidth="1"/>
    <col min="34" max="34" width="14.28515625" bestFit="1" customWidth="1"/>
    <col min="35" max="35" width="9.5703125" bestFit="1" customWidth="1"/>
  </cols>
  <sheetData>
    <row r="1" spans="1:35" ht="45.75" thickBot="1" x14ac:dyDescent="0.3">
      <c r="A1" s="13"/>
      <c r="B1" s="14"/>
      <c r="C1" s="15"/>
      <c r="D1" s="68" t="s">
        <v>121</v>
      </c>
      <c r="E1" s="69"/>
      <c r="F1" s="70"/>
      <c r="G1" s="65" t="s">
        <v>122</v>
      </c>
      <c r="H1" s="66"/>
      <c r="I1" s="66"/>
      <c r="J1" s="67"/>
      <c r="K1" s="68" t="s">
        <v>123</v>
      </c>
      <c r="L1" s="69"/>
      <c r="M1" s="70"/>
      <c r="N1" s="74" t="s">
        <v>0</v>
      </c>
      <c r="O1" s="75"/>
      <c r="P1" s="75"/>
      <c r="Q1" s="76"/>
      <c r="R1" s="16" t="s">
        <v>1</v>
      </c>
      <c r="S1" s="16" t="s">
        <v>124</v>
      </c>
      <c r="T1" s="16" t="s">
        <v>2</v>
      </c>
      <c r="U1" s="16" t="s">
        <v>125</v>
      </c>
      <c r="V1" s="71" t="s">
        <v>126</v>
      </c>
      <c r="W1" s="72"/>
      <c r="X1" s="73"/>
      <c r="Y1" s="71" t="s">
        <v>127</v>
      </c>
      <c r="Z1" s="72"/>
      <c r="AA1" s="72"/>
      <c r="AB1" s="73"/>
      <c r="AC1" s="71" t="s">
        <v>128</v>
      </c>
      <c r="AD1" s="72"/>
      <c r="AE1" s="73"/>
    </row>
    <row r="2" spans="1:35" s="1" customFormat="1" ht="42.75" customHeight="1" thickBot="1" x14ac:dyDescent="0.3">
      <c r="A2" s="17" t="s">
        <v>3</v>
      </c>
      <c r="B2" s="18" t="s">
        <v>4</v>
      </c>
      <c r="C2" s="18" t="s">
        <v>129</v>
      </c>
      <c r="D2" s="19" t="s">
        <v>5</v>
      </c>
      <c r="E2" s="19" t="s">
        <v>6</v>
      </c>
      <c r="F2" s="19" t="s">
        <v>7</v>
      </c>
      <c r="G2" s="19" t="s">
        <v>5</v>
      </c>
      <c r="H2" s="19" t="s">
        <v>6</v>
      </c>
      <c r="I2" s="19" t="s">
        <v>7</v>
      </c>
      <c r="J2" s="19" t="s">
        <v>8</v>
      </c>
      <c r="K2" s="19" t="s">
        <v>5</v>
      </c>
      <c r="L2" s="19" t="s">
        <v>6</v>
      </c>
      <c r="M2" s="19" t="s">
        <v>7</v>
      </c>
      <c r="N2" s="20" t="s">
        <v>9</v>
      </c>
      <c r="O2" s="21" t="s">
        <v>10</v>
      </c>
      <c r="P2" s="21" t="s">
        <v>11</v>
      </c>
      <c r="Q2" s="22" t="s">
        <v>12</v>
      </c>
      <c r="R2" s="23" t="s">
        <v>13</v>
      </c>
      <c r="S2" s="23" t="s">
        <v>8</v>
      </c>
      <c r="T2" s="23" t="s">
        <v>13</v>
      </c>
      <c r="U2" s="23" t="s">
        <v>13</v>
      </c>
      <c r="V2" s="24" t="s">
        <v>5</v>
      </c>
      <c r="W2" s="24" t="s">
        <v>7</v>
      </c>
      <c r="X2" s="25" t="s">
        <v>6</v>
      </c>
      <c r="Y2" s="24" t="s">
        <v>5</v>
      </c>
      <c r="Z2" s="24" t="s">
        <v>7</v>
      </c>
      <c r="AA2" s="25" t="s">
        <v>6</v>
      </c>
      <c r="AB2" s="24" t="s">
        <v>14</v>
      </c>
      <c r="AC2" s="24" t="s">
        <v>5</v>
      </c>
      <c r="AD2" s="24" t="s">
        <v>7</v>
      </c>
      <c r="AE2" s="26" t="s">
        <v>6</v>
      </c>
      <c r="AG2" s="1" t="s">
        <v>130</v>
      </c>
    </row>
    <row r="3" spans="1:35" x14ac:dyDescent="0.25">
      <c r="A3" s="27" t="str">
        <f t="shared" ref="A3:A56" si="0">LEFT(C3,2)</f>
        <v>AL</v>
      </c>
      <c r="B3" s="28" t="str">
        <f>RIGHT(C3,7)</f>
        <v>Eastern</v>
      </c>
      <c r="C3" s="29" t="s">
        <v>15</v>
      </c>
      <c r="D3" s="30">
        <v>46059839.57</v>
      </c>
      <c r="E3" s="30">
        <v>52123954.539999999</v>
      </c>
      <c r="F3" s="30">
        <f>E3*2000/D3</f>
        <v>2263.3146370726708</v>
      </c>
      <c r="G3" s="30">
        <v>53492095.959999993</v>
      </c>
      <c r="H3" s="30">
        <v>23447825.969999995</v>
      </c>
      <c r="I3" s="30">
        <f>H3*2000/G3</f>
        <v>876.68376230887179</v>
      </c>
      <c r="J3" s="30">
        <v>9277.6</v>
      </c>
      <c r="K3" s="30">
        <v>0</v>
      </c>
      <c r="L3" s="30">
        <v>0</v>
      </c>
      <c r="M3" s="30"/>
      <c r="N3" s="31"/>
      <c r="O3" s="32"/>
      <c r="P3" s="32"/>
      <c r="Q3" s="32"/>
      <c r="R3" s="30">
        <v>0</v>
      </c>
      <c r="S3" s="30">
        <v>0</v>
      </c>
      <c r="T3" s="30">
        <v>0</v>
      </c>
      <c r="U3" s="30">
        <v>0</v>
      </c>
      <c r="V3" s="33">
        <f t="shared" ref="V3:V10" si="1">MAX(O3,D3)+8784*SUM(R3:S3)*0.6</f>
        <v>46059839.57</v>
      </c>
      <c r="W3" s="33">
        <f t="shared" ref="W3:W10" si="2">F3</f>
        <v>2263.3146370726708</v>
      </c>
      <c r="X3" s="33">
        <f t="shared" ref="X3:X56" si="3">V3*W3/2000</f>
        <v>52123954.539999999</v>
      </c>
      <c r="Y3" s="33">
        <f t="shared" ref="Y3:Y34" si="4">SUM(T3:U3)*8784*0.55+MAX(P3,G3)</f>
        <v>53492095.959999993</v>
      </c>
      <c r="Z3" s="33">
        <f t="shared" ref="Z3:Z16" si="5">I3</f>
        <v>876.68376230887179</v>
      </c>
      <c r="AA3" s="33">
        <f t="shared" ref="AA3:AA56" si="6">Y3*Z3/2000</f>
        <v>23447825.969999995</v>
      </c>
      <c r="AB3" s="33">
        <f t="shared" ref="AB3:AB56" si="7">SUM(T3:U3,J3)</f>
        <v>9277.6</v>
      </c>
      <c r="AC3" s="33"/>
      <c r="AD3" s="30"/>
      <c r="AE3" s="34">
        <f t="shared" ref="AE3:AE56" si="8">AC3*AD3/2000</f>
        <v>0</v>
      </c>
      <c r="AF3" s="4"/>
      <c r="AG3" s="5">
        <f>AC3+V3</f>
        <v>46059839.57</v>
      </c>
      <c r="AH3" s="6"/>
      <c r="AI3" s="5"/>
    </row>
    <row r="4" spans="1:35" x14ac:dyDescent="0.25">
      <c r="A4" s="35" t="str">
        <f t="shared" si="0"/>
        <v>AR</v>
      </c>
      <c r="B4" s="36" t="str">
        <f t="shared" ref="B4:B56" si="9">RIGHT(C4,7)</f>
        <v>Eastern</v>
      </c>
      <c r="C4" s="37" t="s">
        <v>16</v>
      </c>
      <c r="D4" s="2">
        <v>28083856</v>
      </c>
      <c r="E4" s="2">
        <v>32108696.010000002</v>
      </c>
      <c r="F4" s="2">
        <f t="shared" ref="F4:F56" si="10">E4*2000/D4</f>
        <v>2286.6301557734805</v>
      </c>
      <c r="G4" s="2">
        <v>15651185.020000003</v>
      </c>
      <c r="H4" s="2">
        <v>7015577.3999999966</v>
      </c>
      <c r="I4" s="2">
        <f t="shared" ref="I4:I54" si="11">H4*2000/G4</f>
        <v>896.49152968737883</v>
      </c>
      <c r="J4" s="2">
        <v>4660.5</v>
      </c>
      <c r="K4" s="2">
        <v>861462.48</v>
      </c>
      <c r="L4" s="2">
        <v>622275.65</v>
      </c>
      <c r="M4" s="2">
        <f>L4*2000/K4</f>
        <v>1444.6958850720928</v>
      </c>
      <c r="N4" s="38"/>
      <c r="O4" s="39"/>
      <c r="P4" s="39"/>
      <c r="Q4" s="39"/>
      <c r="R4" s="2">
        <v>609</v>
      </c>
      <c r="S4" s="2">
        <v>0</v>
      </c>
      <c r="T4" s="2">
        <v>0</v>
      </c>
      <c r="U4" s="2">
        <v>0</v>
      </c>
      <c r="V4" s="40">
        <f t="shared" si="1"/>
        <v>31293529.600000001</v>
      </c>
      <c r="W4" s="40">
        <f t="shared" si="2"/>
        <v>2286.6301557734805</v>
      </c>
      <c r="X4" s="40">
        <f t="shared" si="3"/>
        <v>35778364.231975012</v>
      </c>
      <c r="Y4" s="40">
        <f t="shared" si="4"/>
        <v>15651185.020000003</v>
      </c>
      <c r="Z4" s="40">
        <f t="shared" si="5"/>
        <v>896.49152968737883</v>
      </c>
      <c r="AA4" s="40">
        <f t="shared" si="6"/>
        <v>7015577.3999999966</v>
      </c>
      <c r="AB4" s="40">
        <f t="shared" si="7"/>
        <v>4660.5</v>
      </c>
      <c r="AC4" s="40">
        <f t="shared" ref="AC4:AC10" si="12">MAX(Q4,K4)</f>
        <v>861462.48</v>
      </c>
      <c r="AD4" s="2">
        <f t="shared" ref="AD4:AD10" si="13">M4</f>
        <v>1444.6958850720928</v>
      </c>
      <c r="AE4" s="3">
        <f t="shared" si="8"/>
        <v>622275.65</v>
      </c>
      <c r="AF4" s="4"/>
      <c r="AG4" s="5">
        <f t="shared" ref="AG4:AG56" si="14">AC4+V4</f>
        <v>32154992.080000002</v>
      </c>
      <c r="AH4" s="6"/>
      <c r="AI4" s="5"/>
    </row>
    <row r="5" spans="1:35" x14ac:dyDescent="0.25">
      <c r="A5" s="35" t="str">
        <f t="shared" si="0"/>
        <v>AZ</v>
      </c>
      <c r="B5" s="36" t="str">
        <f t="shared" si="9"/>
        <v>Western</v>
      </c>
      <c r="C5" s="37" t="s">
        <v>17</v>
      </c>
      <c r="D5" s="2">
        <v>24335930</v>
      </c>
      <c r="E5" s="2">
        <v>27598213.48</v>
      </c>
      <c r="F5" s="2">
        <f t="shared" si="10"/>
        <v>2268.1042787351871</v>
      </c>
      <c r="G5" s="2">
        <v>26783421.009999994</v>
      </c>
      <c r="H5" s="2">
        <v>12058895.129999999</v>
      </c>
      <c r="I5" s="2">
        <f t="shared" si="11"/>
        <v>900.47459773698267</v>
      </c>
      <c r="J5" s="2">
        <v>9304.9000000000015</v>
      </c>
      <c r="K5" s="2">
        <v>1034710</v>
      </c>
      <c r="L5" s="2">
        <v>807926.27999999991</v>
      </c>
      <c r="M5" s="2">
        <f t="shared" ref="M5:M54" si="15">L5*2000/K5</f>
        <v>1561.6477660407261</v>
      </c>
      <c r="N5" s="38"/>
      <c r="O5" s="39"/>
      <c r="P5" s="39"/>
      <c r="Q5" s="39"/>
      <c r="R5" s="2">
        <v>0</v>
      </c>
      <c r="S5" s="2">
        <v>0</v>
      </c>
      <c r="T5" s="2">
        <v>0</v>
      </c>
      <c r="U5" s="2">
        <v>0</v>
      </c>
      <c r="V5" s="40">
        <f t="shared" si="1"/>
        <v>24335930</v>
      </c>
      <c r="W5" s="40">
        <f t="shared" si="2"/>
        <v>2268.1042787351871</v>
      </c>
      <c r="X5" s="40">
        <f t="shared" si="3"/>
        <v>27598213.48</v>
      </c>
      <c r="Y5" s="40">
        <f t="shared" si="4"/>
        <v>26783421.009999994</v>
      </c>
      <c r="Z5" s="40">
        <f t="shared" si="5"/>
        <v>900.47459773698267</v>
      </c>
      <c r="AA5" s="40">
        <f t="shared" si="6"/>
        <v>12058895.129999999</v>
      </c>
      <c r="AB5" s="40">
        <f t="shared" si="7"/>
        <v>9304.9000000000015</v>
      </c>
      <c r="AC5" s="40">
        <f t="shared" si="12"/>
        <v>1034710</v>
      </c>
      <c r="AD5" s="2">
        <f t="shared" si="13"/>
        <v>1561.6477660407261</v>
      </c>
      <c r="AE5" s="3">
        <f t="shared" si="8"/>
        <v>807926.27999999991</v>
      </c>
      <c r="AF5" s="4"/>
      <c r="AG5" s="5">
        <f t="shared" si="14"/>
        <v>25370640</v>
      </c>
      <c r="AH5" s="6"/>
      <c r="AI5" s="5"/>
    </row>
    <row r="6" spans="1:35" x14ac:dyDescent="0.25">
      <c r="A6" s="35" t="str">
        <f t="shared" si="0"/>
        <v>CA</v>
      </c>
      <c r="B6" s="36" t="str">
        <f t="shared" si="9"/>
        <v>Western</v>
      </c>
      <c r="C6" s="37" t="s">
        <v>18</v>
      </c>
      <c r="D6" s="2">
        <v>933157</v>
      </c>
      <c r="E6" s="2">
        <v>1270049.22</v>
      </c>
      <c r="F6" s="2">
        <f t="shared" si="10"/>
        <v>2722.0483155567604</v>
      </c>
      <c r="G6" s="2">
        <v>83942957.939999998</v>
      </c>
      <c r="H6" s="2">
        <v>37274012.87000002</v>
      </c>
      <c r="I6" s="2">
        <f t="shared" si="11"/>
        <v>888.07956699935232</v>
      </c>
      <c r="J6" s="2">
        <v>16860.499999999993</v>
      </c>
      <c r="K6" s="2">
        <v>10179479</v>
      </c>
      <c r="L6" s="2">
        <v>7123997.4200000009</v>
      </c>
      <c r="M6" s="2">
        <f t="shared" si="15"/>
        <v>1399.6781996406694</v>
      </c>
      <c r="N6" s="38"/>
      <c r="O6" s="39"/>
      <c r="P6" s="39"/>
      <c r="Q6" s="39"/>
      <c r="R6" s="2">
        <v>0</v>
      </c>
      <c r="S6" s="2">
        <v>0</v>
      </c>
      <c r="T6" s="2">
        <v>569.79999999999995</v>
      </c>
      <c r="U6" s="2">
        <v>1319.1</v>
      </c>
      <c r="V6" s="40">
        <f t="shared" si="1"/>
        <v>933157</v>
      </c>
      <c r="W6" s="40">
        <f t="shared" si="2"/>
        <v>2722.0483155567604</v>
      </c>
      <c r="X6" s="40">
        <f t="shared" si="3"/>
        <v>1270049.22</v>
      </c>
      <c r="Y6" s="40">
        <f t="shared" si="4"/>
        <v>93068611.620000005</v>
      </c>
      <c r="Z6" s="40">
        <f t="shared" si="5"/>
        <v>888.07956699935232</v>
      </c>
      <c r="AA6" s="40">
        <f t="shared" si="6"/>
        <v>41326166.154360242</v>
      </c>
      <c r="AB6" s="40">
        <f t="shared" si="7"/>
        <v>18749.399999999994</v>
      </c>
      <c r="AC6" s="40">
        <f t="shared" si="12"/>
        <v>10179479</v>
      </c>
      <c r="AD6" s="2">
        <f t="shared" si="13"/>
        <v>1399.6781996406694</v>
      </c>
      <c r="AE6" s="3">
        <f t="shared" si="8"/>
        <v>7123997.4200000009</v>
      </c>
      <c r="AF6" s="4"/>
      <c r="AG6" s="5">
        <f t="shared" si="14"/>
        <v>11112636</v>
      </c>
      <c r="AH6" s="6"/>
      <c r="AI6" s="5"/>
    </row>
    <row r="7" spans="1:35" x14ac:dyDescent="0.25">
      <c r="A7" s="35" t="str">
        <f t="shared" si="0"/>
        <v>CO</v>
      </c>
      <c r="B7" s="36" t="str">
        <f t="shared" si="9"/>
        <v>Western</v>
      </c>
      <c r="C7" s="37" t="s">
        <v>19</v>
      </c>
      <c r="D7" s="2">
        <v>34248191</v>
      </c>
      <c r="E7" s="2">
        <v>38100151.329999998</v>
      </c>
      <c r="F7" s="2">
        <f t="shared" si="10"/>
        <v>2224.9438710500067</v>
      </c>
      <c r="G7" s="2">
        <v>7323418.4300000016</v>
      </c>
      <c r="H7" s="2">
        <v>3360251.3400000003</v>
      </c>
      <c r="I7" s="2">
        <f t="shared" si="11"/>
        <v>917.67290702246544</v>
      </c>
      <c r="J7" s="2">
        <v>2200.2000000000003</v>
      </c>
      <c r="K7" s="2">
        <v>618</v>
      </c>
      <c r="L7" s="2">
        <v>1638.99</v>
      </c>
      <c r="M7" s="2">
        <f t="shared" si="15"/>
        <v>5304.174757281553</v>
      </c>
      <c r="N7" s="38"/>
      <c r="O7" s="39"/>
      <c r="P7" s="39"/>
      <c r="Q7" s="39"/>
      <c r="R7" s="2">
        <v>0</v>
      </c>
      <c r="S7" s="2">
        <v>0</v>
      </c>
      <c r="T7" s="2">
        <v>200</v>
      </c>
      <c r="U7" s="2">
        <v>588.20000000000005</v>
      </c>
      <c r="V7" s="40">
        <f t="shared" si="1"/>
        <v>34248191</v>
      </c>
      <c r="W7" s="40">
        <f t="shared" si="2"/>
        <v>2224.9438710500067</v>
      </c>
      <c r="X7" s="40">
        <f t="shared" si="3"/>
        <v>38100151.329999998</v>
      </c>
      <c r="Y7" s="40">
        <f t="shared" si="4"/>
        <v>11131370.270000003</v>
      </c>
      <c r="Z7" s="40">
        <f t="shared" si="5"/>
        <v>917.67290702246544</v>
      </c>
      <c r="AA7" s="40">
        <f t="shared" si="6"/>
        <v>5107478.4574071737</v>
      </c>
      <c r="AB7" s="40">
        <f t="shared" si="7"/>
        <v>2988.4000000000005</v>
      </c>
      <c r="AC7" s="40">
        <f t="shared" si="12"/>
        <v>618</v>
      </c>
      <c r="AD7" s="2">
        <f t="shared" si="13"/>
        <v>5304.174757281553</v>
      </c>
      <c r="AE7" s="3">
        <f t="shared" si="8"/>
        <v>1638.9899999999998</v>
      </c>
      <c r="AF7" s="4"/>
      <c r="AG7" s="5">
        <f t="shared" si="14"/>
        <v>34248809</v>
      </c>
      <c r="AH7" s="6"/>
      <c r="AI7" s="5"/>
    </row>
    <row r="8" spans="1:35" x14ac:dyDescent="0.25">
      <c r="A8" s="35" t="str">
        <f t="shared" si="0"/>
        <v>CT</v>
      </c>
      <c r="B8" s="36" t="str">
        <f t="shared" si="9"/>
        <v>Eastern</v>
      </c>
      <c r="C8" s="37" t="s">
        <v>20</v>
      </c>
      <c r="D8" s="2">
        <v>103383</v>
      </c>
      <c r="E8" s="2">
        <v>156454.14000000001</v>
      </c>
      <c r="F8" s="2">
        <f t="shared" si="10"/>
        <v>3026.6898813151097</v>
      </c>
      <c r="G8" s="2">
        <v>15299704.41</v>
      </c>
      <c r="H8" s="2">
        <v>6207715.6200000001</v>
      </c>
      <c r="I8" s="2">
        <f t="shared" si="11"/>
        <v>811.48177162724676</v>
      </c>
      <c r="J8" s="2">
        <v>2417.9</v>
      </c>
      <c r="K8" s="2">
        <v>335267</v>
      </c>
      <c r="L8" s="2">
        <v>295633.58999999997</v>
      </c>
      <c r="M8" s="2">
        <f t="shared" si="15"/>
        <v>1763.5710642562492</v>
      </c>
      <c r="N8" s="38"/>
      <c r="O8" s="39"/>
      <c r="P8" s="39"/>
      <c r="Q8" s="39"/>
      <c r="R8" s="2">
        <v>0</v>
      </c>
      <c r="S8" s="2">
        <v>0</v>
      </c>
      <c r="T8" s="2">
        <v>0</v>
      </c>
      <c r="U8" s="2">
        <v>0</v>
      </c>
      <c r="V8" s="40">
        <f t="shared" si="1"/>
        <v>103383</v>
      </c>
      <c r="W8" s="40">
        <f t="shared" si="2"/>
        <v>3026.6898813151097</v>
      </c>
      <c r="X8" s="40">
        <f t="shared" si="3"/>
        <v>156454.14000000001</v>
      </c>
      <c r="Y8" s="40">
        <f t="shared" si="4"/>
        <v>15299704.41</v>
      </c>
      <c r="Z8" s="40">
        <f t="shared" si="5"/>
        <v>811.48177162724676</v>
      </c>
      <c r="AA8" s="40">
        <f t="shared" si="6"/>
        <v>6207715.6200000001</v>
      </c>
      <c r="AB8" s="40">
        <f t="shared" si="7"/>
        <v>2417.9</v>
      </c>
      <c r="AC8" s="40">
        <f t="shared" si="12"/>
        <v>335267</v>
      </c>
      <c r="AD8" s="2">
        <f t="shared" si="13"/>
        <v>1763.5710642562492</v>
      </c>
      <c r="AE8" s="3">
        <f t="shared" si="8"/>
        <v>295633.58999999997</v>
      </c>
      <c r="AF8" s="4"/>
      <c r="AG8" s="5">
        <f t="shared" si="14"/>
        <v>438650</v>
      </c>
      <c r="AH8" s="6"/>
      <c r="AI8" s="5"/>
    </row>
    <row r="9" spans="1:35" x14ac:dyDescent="0.25">
      <c r="A9" s="35" t="str">
        <f t="shared" si="0"/>
        <v>DE</v>
      </c>
      <c r="B9" s="36" t="str">
        <f t="shared" si="9"/>
        <v>Eastern</v>
      </c>
      <c r="C9" s="37" t="s">
        <v>21</v>
      </c>
      <c r="D9" s="2">
        <v>1412555</v>
      </c>
      <c r="E9" s="2">
        <v>1502778.7599999998</v>
      </c>
      <c r="F9" s="2">
        <f t="shared" si="10"/>
        <v>2127.7454824767883</v>
      </c>
      <c r="G9" s="2">
        <v>5179269.9800000004</v>
      </c>
      <c r="H9" s="2">
        <v>2536173.1</v>
      </c>
      <c r="I9" s="2">
        <f t="shared" si="11"/>
        <v>979.35543418032046</v>
      </c>
      <c r="J9" s="2">
        <v>1130</v>
      </c>
      <c r="K9" s="2">
        <v>1078941.6000000001</v>
      </c>
      <c r="L9" s="2">
        <v>770329.57</v>
      </c>
      <c r="M9" s="2">
        <f t="shared" si="15"/>
        <v>1427.9356176460337</v>
      </c>
      <c r="N9" s="38"/>
      <c r="O9" s="39"/>
      <c r="P9" s="39"/>
      <c r="Q9" s="39"/>
      <c r="R9" s="2">
        <v>0</v>
      </c>
      <c r="S9" s="2">
        <v>0</v>
      </c>
      <c r="T9" s="2">
        <v>0</v>
      </c>
      <c r="U9" s="2">
        <v>309</v>
      </c>
      <c r="V9" s="40">
        <f t="shared" si="1"/>
        <v>1412555</v>
      </c>
      <c r="W9" s="40">
        <f t="shared" si="2"/>
        <v>2127.7454824767883</v>
      </c>
      <c r="X9" s="40">
        <f t="shared" si="3"/>
        <v>1502778.7599999998</v>
      </c>
      <c r="Y9" s="40">
        <f t="shared" si="4"/>
        <v>6672110.7800000003</v>
      </c>
      <c r="Z9" s="40">
        <f t="shared" si="5"/>
        <v>979.35543418032046</v>
      </c>
      <c r="AA9" s="40">
        <f t="shared" si="6"/>
        <v>3267183.9749230486</v>
      </c>
      <c r="AB9" s="40">
        <f t="shared" si="7"/>
        <v>1439</v>
      </c>
      <c r="AC9" s="40">
        <f t="shared" si="12"/>
        <v>1078941.6000000001</v>
      </c>
      <c r="AD9" s="2">
        <f t="shared" si="13"/>
        <v>1427.9356176460337</v>
      </c>
      <c r="AE9" s="3">
        <f t="shared" si="8"/>
        <v>770329.57</v>
      </c>
      <c r="AF9" s="4"/>
      <c r="AG9" s="5">
        <f t="shared" si="14"/>
        <v>2491496.6</v>
      </c>
      <c r="AH9" s="6"/>
      <c r="AI9" s="5"/>
    </row>
    <row r="10" spans="1:35" x14ac:dyDescent="0.25">
      <c r="A10" s="35" t="str">
        <f t="shared" si="0"/>
        <v>FL</v>
      </c>
      <c r="B10" s="36" t="str">
        <f t="shared" si="9"/>
        <v>Eastern</v>
      </c>
      <c r="C10" s="37" t="s">
        <v>22</v>
      </c>
      <c r="D10" s="2">
        <v>46401833.259999998</v>
      </c>
      <c r="E10" s="2">
        <v>52873980.439999998</v>
      </c>
      <c r="F10" s="2">
        <f t="shared" si="10"/>
        <v>2278.960839488177</v>
      </c>
      <c r="G10" s="2">
        <v>133408757.26999997</v>
      </c>
      <c r="H10" s="2">
        <v>57857617.209999971</v>
      </c>
      <c r="I10" s="2">
        <f t="shared" si="11"/>
        <v>867.37360266244809</v>
      </c>
      <c r="J10" s="2">
        <v>23945.9</v>
      </c>
      <c r="K10" s="2">
        <v>10050187.34</v>
      </c>
      <c r="L10" s="2">
        <v>7664246.540000001</v>
      </c>
      <c r="M10" s="2">
        <f t="shared" si="15"/>
        <v>1525.1947611953672</v>
      </c>
      <c r="N10" s="38"/>
      <c r="O10" s="39"/>
      <c r="P10" s="39"/>
      <c r="Q10" s="39"/>
      <c r="R10" s="2">
        <v>0</v>
      </c>
      <c r="S10" s="2">
        <v>0</v>
      </c>
      <c r="T10" s="2">
        <v>1210</v>
      </c>
      <c r="U10" s="2">
        <v>1671</v>
      </c>
      <c r="V10" s="40">
        <f t="shared" si="1"/>
        <v>46401833.259999998</v>
      </c>
      <c r="W10" s="40">
        <f t="shared" si="2"/>
        <v>2278.960839488177</v>
      </c>
      <c r="X10" s="40">
        <f t="shared" si="3"/>
        <v>52873980.440000005</v>
      </c>
      <c r="Y10" s="40">
        <f t="shared" si="4"/>
        <v>147327444.46999997</v>
      </c>
      <c r="Z10" s="40">
        <f t="shared" si="5"/>
        <v>867.37360266244809</v>
      </c>
      <c r="AA10" s="40">
        <f t="shared" si="6"/>
        <v>63893968.140497819</v>
      </c>
      <c r="AB10" s="40">
        <f t="shared" si="7"/>
        <v>26826.9</v>
      </c>
      <c r="AC10" s="40">
        <f t="shared" si="12"/>
        <v>10050187.34</v>
      </c>
      <c r="AD10" s="2">
        <f t="shared" si="13"/>
        <v>1525.1947611953672</v>
      </c>
      <c r="AE10" s="3">
        <f t="shared" si="8"/>
        <v>7664246.540000001</v>
      </c>
      <c r="AF10" s="4"/>
      <c r="AG10" s="5">
        <f t="shared" si="14"/>
        <v>56452020.599999994</v>
      </c>
      <c r="AH10" s="6"/>
      <c r="AI10" s="5"/>
    </row>
    <row r="11" spans="1:35" x14ac:dyDescent="0.25">
      <c r="A11" s="35" t="s">
        <v>23</v>
      </c>
      <c r="B11" s="36" t="str">
        <f t="shared" si="9"/>
        <v>Western</v>
      </c>
      <c r="C11" s="37" t="s">
        <v>24</v>
      </c>
      <c r="D11" s="2">
        <v>0</v>
      </c>
      <c r="E11" s="2">
        <v>0</v>
      </c>
      <c r="F11" s="2"/>
      <c r="G11" s="2">
        <v>1360092.99</v>
      </c>
      <c r="H11" s="2">
        <v>583530.17999999993</v>
      </c>
      <c r="I11" s="2">
        <f t="shared" si="11"/>
        <v>858.07394684094345</v>
      </c>
      <c r="J11" s="2">
        <v>550</v>
      </c>
      <c r="K11" s="2">
        <v>0</v>
      </c>
      <c r="L11" s="2">
        <v>0</v>
      </c>
      <c r="M11" s="2"/>
      <c r="N11" s="38"/>
      <c r="O11" s="39"/>
      <c r="P11" s="39"/>
      <c r="Q11" s="39"/>
      <c r="R11" s="2">
        <v>0</v>
      </c>
      <c r="S11" s="2">
        <v>0</v>
      </c>
      <c r="T11" s="2">
        <v>0</v>
      </c>
      <c r="U11" s="2">
        <v>0</v>
      </c>
      <c r="V11" s="40"/>
      <c r="W11" s="40"/>
      <c r="X11" s="40"/>
      <c r="Y11" s="40">
        <f t="shared" si="4"/>
        <v>1360092.99</v>
      </c>
      <c r="Z11" s="40">
        <f t="shared" si="5"/>
        <v>858.07394684094345</v>
      </c>
      <c r="AA11" s="40">
        <f t="shared" si="6"/>
        <v>583530.17999999993</v>
      </c>
      <c r="AB11" s="40">
        <f t="shared" si="7"/>
        <v>550</v>
      </c>
      <c r="AC11" s="40"/>
      <c r="AD11" s="2"/>
      <c r="AE11" s="3">
        <f t="shared" si="8"/>
        <v>0</v>
      </c>
      <c r="AF11" s="4"/>
      <c r="AG11" s="5">
        <f t="shared" si="14"/>
        <v>0</v>
      </c>
      <c r="AH11" s="6"/>
      <c r="AI11" s="5"/>
    </row>
    <row r="12" spans="1:35" x14ac:dyDescent="0.25">
      <c r="A12" s="35" t="str">
        <f t="shared" si="0"/>
        <v>GA</v>
      </c>
      <c r="B12" s="36" t="str">
        <f t="shared" si="9"/>
        <v>Eastern</v>
      </c>
      <c r="C12" s="37" t="s">
        <v>25</v>
      </c>
      <c r="D12" s="2">
        <v>40990604.030000001</v>
      </c>
      <c r="E12" s="2">
        <v>47006256.69000002</v>
      </c>
      <c r="F12" s="2">
        <f t="shared" si="10"/>
        <v>2293.513735762338</v>
      </c>
      <c r="G12" s="2">
        <v>29631544.999999996</v>
      </c>
      <c r="H12" s="2">
        <v>12437996.020000001</v>
      </c>
      <c r="I12" s="2">
        <f t="shared" si="11"/>
        <v>839.51046224555648</v>
      </c>
      <c r="J12" s="2">
        <v>6222</v>
      </c>
      <c r="K12" s="2">
        <v>0</v>
      </c>
      <c r="L12" s="2">
        <v>0</v>
      </c>
      <c r="M12" s="2"/>
      <c r="N12" s="38"/>
      <c r="O12" s="39"/>
      <c r="P12" s="39"/>
      <c r="Q12" s="39"/>
      <c r="R12" s="2">
        <v>0</v>
      </c>
      <c r="S12" s="2">
        <v>0</v>
      </c>
      <c r="T12" s="2">
        <v>1676</v>
      </c>
      <c r="U12" s="2">
        <v>0</v>
      </c>
      <c r="V12" s="40">
        <f>MAX(O12,D12)+8784*SUM(R12:S12)*0.6</f>
        <v>40990604.030000001</v>
      </c>
      <c r="W12" s="40">
        <f>F12</f>
        <v>2293.513735762338</v>
      </c>
      <c r="X12" s="40">
        <f t="shared" si="3"/>
        <v>47006256.69000002</v>
      </c>
      <c r="Y12" s="40">
        <f t="shared" si="4"/>
        <v>37728636.199999996</v>
      </c>
      <c r="Z12" s="40">
        <f t="shared" si="5"/>
        <v>839.51046224555648</v>
      </c>
      <c r="AA12" s="40">
        <f t="shared" si="6"/>
        <v>15836792.408078216</v>
      </c>
      <c r="AB12" s="40">
        <f t="shared" si="7"/>
        <v>7898</v>
      </c>
      <c r="AC12" s="40"/>
      <c r="AD12" s="2"/>
      <c r="AE12" s="3">
        <f t="shared" si="8"/>
        <v>0</v>
      </c>
      <c r="AF12" s="4"/>
      <c r="AG12" s="5">
        <f t="shared" si="14"/>
        <v>40990604.030000001</v>
      </c>
      <c r="AH12" s="6"/>
      <c r="AI12" s="5"/>
    </row>
    <row r="13" spans="1:35" x14ac:dyDescent="0.25">
      <c r="A13" s="35" t="str">
        <f t="shared" si="0"/>
        <v>IA</v>
      </c>
      <c r="B13" s="36" t="str">
        <f t="shared" si="9"/>
        <v>Eastern</v>
      </c>
      <c r="C13" s="37" t="s">
        <v>26</v>
      </c>
      <c r="D13" s="2">
        <v>33009046</v>
      </c>
      <c r="E13" s="2">
        <v>37128849.780000009</v>
      </c>
      <c r="F13" s="2">
        <f t="shared" si="10"/>
        <v>2249.6166523564484</v>
      </c>
      <c r="G13" s="2">
        <v>1430247.71</v>
      </c>
      <c r="H13" s="2">
        <v>637094.97</v>
      </c>
      <c r="I13" s="2">
        <f t="shared" si="11"/>
        <v>890.88759317083611</v>
      </c>
      <c r="J13" s="41">
        <v>1091.7</v>
      </c>
      <c r="K13" s="2">
        <v>305111</v>
      </c>
      <c r="L13" s="2">
        <v>369441.53</v>
      </c>
      <c r="M13" s="2">
        <f t="shared" si="15"/>
        <v>2421.6860749038874</v>
      </c>
      <c r="N13" s="38"/>
      <c r="O13" s="39"/>
      <c r="P13" s="39"/>
      <c r="Q13" s="39"/>
      <c r="R13" s="2">
        <v>0</v>
      </c>
      <c r="S13" s="2">
        <v>0</v>
      </c>
      <c r="T13" s="2">
        <v>0</v>
      </c>
      <c r="U13" s="2">
        <v>0</v>
      </c>
      <c r="V13" s="40">
        <f>MAX(O13,D13)+8784*SUM(R13:S13)*0.6</f>
        <v>33009046</v>
      </c>
      <c r="W13" s="40">
        <f>F13</f>
        <v>2249.6166523564484</v>
      </c>
      <c r="X13" s="40">
        <f t="shared" si="3"/>
        <v>37128849.780000009</v>
      </c>
      <c r="Y13" s="40">
        <f t="shared" si="4"/>
        <v>1430247.71</v>
      </c>
      <c r="Z13" s="40">
        <f t="shared" si="5"/>
        <v>890.88759317083611</v>
      </c>
      <c r="AA13" s="40">
        <f t="shared" si="6"/>
        <v>637094.97</v>
      </c>
      <c r="AB13" s="40">
        <f t="shared" si="7"/>
        <v>1091.7</v>
      </c>
      <c r="AC13" s="40">
        <f>MAX(Q13,K13)</f>
        <v>305111</v>
      </c>
      <c r="AD13" s="2">
        <f>M13</f>
        <v>2421.6860749038874</v>
      </c>
      <c r="AE13" s="3">
        <f t="shared" si="8"/>
        <v>369441.53</v>
      </c>
      <c r="AF13" s="4"/>
      <c r="AG13" s="5">
        <f t="shared" si="14"/>
        <v>33314157</v>
      </c>
      <c r="AH13" s="6"/>
      <c r="AI13" s="5"/>
    </row>
    <row r="14" spans="1:35" x14ac:dyDescent="0.25">
      <c r="A14" s="35" t="str">
        <f t="shared" si="0"/>
        <v>ID</v>
      </c>
      <c r="B14" s="36" t="str">
        <f t="shared" si="9"/>
        <v>Western</v>
      </c>
      <c r="C14" s="37" t="s">
        <v>27</v>
      </c>
      <c r="D14" s="2">
        <v>0</v>
      </c>
      <c r="E14" s="2">
        <v>0</v>
      </c>
      <c r="F14" s="2"/>
      <c r="G14" s="2">
        <v>1214659</v>
      </c>
      <c r="H14" s="2">
        <v>506599.54000000004</v>
      </c>
      <c r="I14" s="2">
        <f t="shared" si="11"/>
        <v>834.14281703753898</v>
      </c>
      <c r="J14" s="2">
        <v>248</v>
      </c>
      <c r="K14" s="2">
        <v>0</v>
      </c>
      <c r="L14" s="2">
        <v>0</v>
      </c>
      <c r="M14" s="2"/>
      <c r="N14" s="38">
        <v>1.652295724292921</v>
      </c>
      <c r="O14" s="39">
        <f>$N14*D14</f>
        <v>0</v>
      </c>
      <c r="P14" s="39">
        <f>$N14*G14</f>
        <v>2006975.8721739152</v>
      </c>
      <c r="Q14" s="39">
        <f>$N14*K14</f>
        <v>0</v>
      </c>
      <c r="R14" s="2">
        <v>0</v>
      </c>
      <c r="S14" s="2">
        <v>0</v>
      </c>
      <c r="T14" s="2">
        <v>298.70000000000005</v>
      </c>
      <c r="U14" s="2">
        <v>0</v>
      </c>
      <c r="V14" s="40"/>
      <c r="W14" s="40"/>
      <c r="X14" s="40"/>
      <c r="Y14" s="40">
        <f t="shared" si="4"/>
        <v>3450055.3121739151</v>
      </c>
      <c r="Z14" s="40">
        <f t="shared" si="5"/>
        <v>834.14281703753898</v>
      </c>
      <c r="AA14" s="40">
        <f t="shared" si="6"/>
        <v>1438919.4285160378</v>
      </c>
      <c r="AB14" s="40">
        <f t="shared" si="7"/>
        <v>546.70000000000005</v>
      </c>
      <c r="AC14" s="40"/>
      <c r="AD14" s="2"/>
      <c r="AE14" s="3">
        <f t="shared" si="8"/>
        <v>0</v>
      </c>
      <c r="AF14" s="4"/>
      <c r="AG14" s="5">
        <f t="shared" si="14"/>
        <v>0</v>
      </c>
      <c r="AH14" s="6"/>
      <c r="AI14" s="5"/>
    </row>
    <row r="15" spans="1:35" x14ac:dyDescent="0.25">
      <c r="A15" s="35" t="str">
        <f t="shared" si="0"/>
        <v>IL</v>
      </c>
      <c r="B15" s="36" t="str">
        <f t="shared" si="9"/>
        <v>Eastern</v>
      </c>
      <c r="C15" s="37" t="s">
        <v>28</v>
      </c>
      <c r="D15" s="2">
        <v>75902267.980000004</v>
      </c>
      <c r="E15" s="2">
        <v>87310629.88000001</v>
      </c>
      <c r="F15" s="2">
        <f t="shared" si="10"/>
        <v>2300.6066143637781</v>
      </c>
      <c r="G15" s="2">
        <v>7870423</v>
      </c>
      <c r="H15" s="2">
        <v>3719026.23</v>
      </c>
      <c r="I15" s="2">
        <f t="shared" si="11"/>
        <v>945.06387521992144</v>
      </c>
      <c r="J15" s="2">
        <v>2972.9</v>
      </c>
      <c r="K15" s="2">
        <v>0</v>
      </c>
      <c r="L15" s="2">
        <v>0</v>
      </c>
      <c r="M15" s="2"/>
      <c r="N15" s="38"/>
      <c r="O15" s="39"/>
      <c r="P15" s="39"/>
      <c r="Q15" s="39"/>
      <c r="R15" s="2">
        <v>1629</v>
      </c>
      <c r="S15" s="2">
        <v>0</v>
      </c>
      <c r="T15" s="2">
        <v>0</v>
      </c>
      <c r="U15" s="42">
        <v>570.6</v>
      </c>
      <c r="V15" s="43">
        <f t="shared" ref="V15:V25" si="16">MAX(O15,D15)+8784*SUM(R15:S15)*0.6</f>
        <v>84487749.579999998</v>
      </c>
      <c r="W15" s="43">
        <f t="shared" ref="W15:W21" si="17">F15</f>
        <v>2300.6066143637781</v>
      </c>
      <c r="X15" s="43">
        <f t="shared" si="3"/>
        <v>97186537.758229271</v>
      </c>
      <c r="Y15" s="43">
        <f t="shared" si="4"/>
        <v>10627105.720000001</v>
      </c>
      <c r="Z15" s="43">
        <f t="shared" si="5"/>
        <v>945.06387521992144</v>
      </c>
      <c r="AA15" s="43">
        <f t="shared" si="6"/>
        <v>5021646.8570574969</v>
      </c>
      <c r="AB15" s="40">
        <f t="shared" si="7"/>
        <v>3543.5</v>
      </c>
      <c r="AC15" s="40"/>
      <c r="AD15" s="2"/>
      <c r="AE15" s="3">
        <f t="shared" si="8"/>
        <v>0</v>
      </c>
      <c r="AF15" s="4"/>
      <c r="AG15" s="5">
        <f t="shared" si="14"/>
        <v>84487749.579999998</v>
      </c>
      <c r="AH15" s="6"/>
      <c r="AI15" s="5"/>
    </row>
    <row r="16" spans="1:35" x14ac:dyDescent="0.25">
      <c r="A16" s="35" t="str">
        <f t="shared" si="0"/>
        <v>IN</v>
      </c>
      <c r="B16" s="36" t="str">
        <f t="shared" si="9"/>
        <v>Eastern</v>
      </c>
      <c r="C16" s="37" t="s">
        <v>29</v>
      </c>
      <c r="D16" s="2">
        <v>93328197.540000007</v>
      </c>
      <c r="E16" s="2">
        <v>101180863.98999998</v>
      </c>
      <c r="F16" s="2">
        <f t="shared" si="10"/>
        <v>2168.2806838015781</v>
      </c>
      <c r="G16" s="2">
        <v>12839309.009999998</v>
      </c>
      <c r="H16" s="2">
        <v>6115550.96</v>
      </c>
      <c r="I16" s="2">
        <f t="shared" si="11"/>
        <v>952.62929729892073</v>
      </c>
      <c r="J16" s="2">
        <v>2451.9</v>
      </c>
      <c r="K16" s="2">
        <v>2967.54</v>
      </c>
      <c r="L16" s="2">
        <v>3176.52</v>
      </c>
      <c r="M16" s="2">
        <f t="shared" si="15"/>
        <v>2140.8439313370673</v>
      </c>
      <c r="N16" s="38"/>
      <c r="O16" s="39"/>
      <c r="P16" s="39"/>
      <c r="Q16" s="39"/>
      <c r="R16" s="2">
        <v>570.6</v>
      </c>
      <c r="S16" s="2">
        <v>0</v>
      </c>
      <c r="T16" s="2">
        <v>0</v>
      </c>
      <c r="U16" s="2">
        <v>0</v>
      </c>
      <c r="V16" s="43">
        <f t="shared" si="16"/>
        <v>96335487.780000001</v>
      </c>
      <c r="W16" s="43">
        <f t="shared" si="17"/>
        <v>2168.2806838015781</v>
      </c>
      <c r="X16" s="43">
        <f t="shared" si="3"/>
        <v>104441188.65898848</v>
      </c>
      <c r="Y16" s="43">
        <f t="shared" si="4"/>
        <v>12839309.009999998</v>
      </c>
      <c r="Z16" s="43">
        <f t="shared" si="5"/>
        <v>952.62929729892073</v>
      </c>
      <c r="AA16" s="43">
        <f t="shared" si="6"/>
        <v>6115550.96</v>
      </c>
      <c r="AB16" s="40">
        <f t="shared" si="7"/>
        <v>2451.9</v>
      </c>
      <c r="AC16" s="40">
        <f>MAX(Q16,K16)</f>
        <v>2967.54</v>
      </c>
      <c r="AD16" s="2">
        <f>M16</f>
        <v>2140.8439313370673</v>
      </c>
      <c r="AE16" s="3">
        <f t="shared" si="8"/>
        <v>3176.5200000000004</v>
      </c>
      <c r="AF16" s="4"/>
      <c r="AG16" s="5">
        <f t="shared" si="14"/>
        <v>96338455.320000008</v>
      </c>
      <c r="AH16" s="6"/>
      <c r="AI16" s="5"/>
    </row>
    <row r="17" spans="1:35" x14ac:dyDescent="0.25">
      <c r="A17" s="35" t="str">
        <f t="shared" si="0"/>
        <v>KS</v>
      </c>
      <c r="B17" s="36" t="str">
        <f t="shared" si="9"/>
        <v>Eastern</v>
      </c>
      <c r="C17" s="37" t="s">
        <v>30</v>
      </c>
      <c r="D17" s="2">
        <v>27979593</v>
      </c>
      <c r="E17" s="2">
        <v>33079019.479999997</v>
      </c>
      <c r="F17" s="2">
        <f t="shared" si="10"/>
        <v>2364.510411570318</v>
      </c>
      <c r="G17" s="2">
        <v>0</v>
      </c>
      <c r="H17" s="2">
        <v>0</v>
      </c>
      <c r="I17" s="2"/>
      <c r="J17" s="2">
        <v>0</v>
      </c>
      <c r="K17" s="2">
        <v>1652252.4300000002</v>
      </c>
      <c r="L17" s="2">
        <v>1274085.7099999997</v>
      </c>
      <c r="M17" s="2">
        <f t="shared" si="15"/>
        <v>1542.24098795848</v>
      </c>
      <c r="N17" s="38"/>
      <c r="O17" s="39"/>
      <c r="P17" s="39"/>
      <c r="Q17" s="39"/>
      <c r="R17" s="2">
        <v>0</v>
      </c>
      <c r="S17" s="2">
        <v>0</v>
      </c>
      <c r="T17" s="2">
        <v>0</v>
      </c>
      <c r="U17" s="2">
        <v>138</v>
      </c>
      <c r="V17" s="43">
        <f t="shared" si="16"/>
        <v>27979593</v>
      </c>
      <c r="W17" s="43">
        <f t="shared" si="17"/>
        <v>2364.510411570318</v>
      </c>
      <c r="X17" s="43">
        <f t="shared" si="3"/>
        <v>33079019.479999993</v>
      </c>
      <c r="Y17" s="43">
        <f t="shared" si="4"/>
        <v>666705.60000000009</v>
      </c>
      <c r="Z17" s="43">
        <v>908</v>
      </c>
      <c r="AA17" s="43">
        <f t="shared" si="6"/>
        <v>302684.34240000002</v>
      </c>
      <c r="AB17" s="40">
        <f t="shared" si="7"/>
        <v>138</v>
      </c>
      <c r="AC17" s="40">
        <f>MAX(Q17,K17)</f>
        <v>1652252.4300000002</v>
      </c>
      <c r="AD17" s="2">
        <f>M17</f>
        <v>1542.24098795848</v>
      </c>
      <c r="AE17" s="3">
        <f t="shared" si="8"/>
        <v>1274085.7099999997</v>
      </c>
      <c r="AF17" s="4"/>
      <c r="AG17" s="5">
        <f t="shared" si="14"/>
        <v>29631845.43</v>
      </c>
      <c r="AH17" s="6"/>
      <c r="AI17" s="5"/>
    </row>
    <row r="18" spans="1:35" x14ac:dyDescent="0.25">
      <c r="A18" s="35" t="str">
        <f t="shared" si="0"/>
        <v>KY</v>
      </c>
      <c r="B18" s="36" t="str">
        <f t="shared" si="9"/>
        <v>Eastern</v>
      </c>
      <c r="C18" s="37" t="s">
        <v>31</v>
      </c>
      <c r="D18" s="2">
        <v>84364121</v>
      </c>
      <c r="E18" s="2">
        <v>91372076.019999996</v>
      </c>
      <c r="F18" s="2">
        <f t="shared" si="10"/>
        <v>2166.1359103119203</v>
      </c>
      <c r="G18" s="2">
        <v>0</v>
      </c>
      <c r="H18" s="2">
        <v>0</v>
      </c>
      <c r="I18" s="2"/>
      <c r="J18" s="2">
        <v>0</v>
      </c>
      <c r="K18" s="2">
        <v>0</v>
      </c>
      <c r="L18" s="2">
        <v>0</v>
      </c>
      <c r="M18" s="2"/>
      <c r="N18" s="38"/>
      <c r="O18" s="39"/>
      <c r="P18" s="39"/>
      <c r="Q18" s="39"/>
      <c r="R18" s="2">
        <v>0</v>
      </c>
      <c r="S18" s="2">
        <v>0</v>
      </c>
      <c r="T18" s="2">
        <v>0</v>
      </c>
      <c r="U18" s="2">
        <v>640</v>
      </c>
      <c r="V18" s="43">
        <f t="shared" si="16"/>
        <v>84364121</v>
      </c>
      <c r="W18" s="43">
        <f t="shared" si="17"/>
        <v>2166.1359103119203</v>
      </c>
      <c r="X18" s="43">
        <f t="shared" si="3"/>
        <v>91372076.019999996</v>
      </c>
      <c r="Y18" s="43">
        <f t="shared" si="4"/>
        <v>3091968.0000000005</v>
      </c>
      <c r="Z18" s="43">
        <v>908</v>
      </c>
      <c r="AA18" s="43">
        <f t="shared" si="6"/>
        <v>1403753.4720000003</v>
      </c>
      <c r="AB18" s="40">
        <f t="shared" si="7"/>
        <v>640</v>
      </c>
      <c r="AC18" s="40"/>
      <c r="AD18" s="2"/>
      <c r="AE18" s="3">
        <f t="shared" si="8"/>
        <v>0</v>
      </c>
      <c r="AF18" s="4"/>
      <c r="AG18" s="5">
        <f t="shared" si="14"/>
        <v>84364121</v>
      </c>
      <c r="AH18" s="6"/>
      <c r="AI18" s="5"/>
    </row>
    <row r="19" spans="1:35" x14ac:dyDescent="0.25">
      <c r="A19" s="35" t="str">
        <f t="shared" si="0"/>
        <v>LA</v>
      </c>
      <c r="B19" s="36" t="str">
        <f t="shared" si="9"/>
        <v>Eastern</v>
      </c>
      <c r="C19" s="37" t="s">
        <v>32</v>
      </c>
      <c r="D19" s="2">
        <v>22682437</v>
      </c>
      <c r="E19" s="2">
        <v>26051944.600000001</v>
      </c>
      <c r="F19" s="2">
        <f t="shared" si="10"/>
        <v>2297.1027848550843</v>
      </c>
      <c r="G19" s="2">
        <v>16260301.379999999</v>
      </c>
      <c r="H19" s="2">
        <v>7166642.8399999989</v>
      </c>
      <c r="I19" s="2">
        <f t="shared" si="11"/>
        <v>881.48954592131918</v>
      </c>
      <c r="J19" s="2">
        <v>4254</v>
      </c>
      <c r="K19" s="2">
        <v>14255348</v>
      </c>
      <c r="L19" s="2">
        <v>9809837.3499999996</v>
      </c>
      <c r="M19" s="2">
        <f t="shared" si="15"/>
        <v>1376.3027531842786</v>
      </c>
      <c r="N19" s="38"/>
      <c r="O19" s="39"/>
      <c r="P19" s="39"/>
      <c r="Q19" s="39"/>
      <c r="R19" s="2">
        <v>0</v>
      </c>
      <c r="S19" s="2">
        <v>0</v>
      </c>
      <c r="T19" s="2">
        <v>0</v>
      </c>
      <c r="U19" s="2">
        <v>640</v>
      </c>
      <c r="V19" s="43">
        <f t="shared" si="16"/>
        <v>22682437</v>
      </c>
      <c r="W19" s="43">
        <f t="shared" si="17"/>
        <v>2297.1027848550843</v>
      </c>
      <c r="X19" s="43">
        <f t="shared" si="3"/>
        <v>26051944.600000005</v>
      </c>
      <c r="Y19" s="43">
        <f t="shared" si="4"/>
        <v>19352269.379999999</v>
      </c>
      <c r="Z19" s="43">
        <f t="shared" ref="Z19:Z44" si="18">I19</f>
        <v>881.48954592131918</v>
      </c>
      <c r="AA19" s="43">
        <f t="shared" si="6"/>
        <v>8529411.5741616245</v>
      </c>
      <c r="AB19" s="40">
        <f t="shared" si="7"/>
        <v>4894</v>
      </c>
      <c r="AC19" s="40">
        <f t="shared" ref="AC19:AC24" si="19">MAX(Q19,K19)</f>
        <v>14255348</v>
      </c>
      <c r="AD19" s="2">
        <f t="shared" ref="AD19:AD24" si="20">M19</f>
        <v>1376.3027531842786</v>
      </c>
      <c r="AE19" s="3">
        <f t="shared" si="8"/>
        <v>9809837.3499999996</v>
      </c>
      <c r="AF19" s="4"/>
      <c r="AG19" s="5">
        <f t="shared" si="14"/>
        <v>36937785</v>
      </c>
      <c r="AH19" s="6"/>
      <c r="AI19" s="5"/>
    </row>
    <row r="20" spans="1:35" x14ac:dyDescent="0.25">
      <c r="A20" s="35" t="str">
        <f t="shared" si="0"/>
        <v>MA</v>
      </c>
      <c r="B20" s="36" t="str">
        <f t="shared" si="9"/>
        <v>Eastern</v>
      </c>
      <c r="C20" s="37" t="s">
        <v>33</v>
      </c>
      <c r="D20" s="2">
        <v>2281526</v>
      </c>
      <c r="E20" s="2">
        <v>2361698.1299999994</v>
      </c>
      <c r="F20" s="2">
        <f t="shared" si="10"/>
        <v>2070.2793919508254</v>
      </c>
      <c r="G20" s="2">
        <v>23554516.930000003</v>
      </c>
      <c r="H20" s="2">
        <v>10473821.270000005</v>
      </c>
      <c r="I20" s="2">
        <f t="shared" si="11"/>
        <v>889.32592429098941</v>
      </c>
      <c r="J20" s="2">
        <v>5408.4999999999991</v>
      </c>
      <c r="K20" s="2">
        <v>329883.24</v>
      </c>
      <c r="L20" s="2">
        <v>289728.95999999996</v>
      </c>
      <c r="M20" s="2">
        <f t="shared" si="15"/>
        <v>1756.5545918610474</v>
      </c>
      <c r="N20" s="38"/>
      <c r="O20" s="39"/>
      <c r="P20" s="39"/>
      <c r="Q20" s="39"/>
      <c r="R20" s="2">
        <v>0</v>
      </c>
      <c r="S20" s="2">
        <v>0</v>
      </c>
      <c r="T20" s="2">
        <v>0</v>
      </c>
      <c r="U20" s="2">
        <v>0</v>
      </c>
      <c r="V20" s="43">
        <f t="shared" si="16"/>
        <v>2281526</v>
      </c>
      <c r="W20" s="43">
        <f t="shared" si="17"/>
        <v>2070.2793919508254</v>
      </c>
      <c r="X20" s="43">
        <f t="shared" si="3"/>
        <v>2361698.1299999994</v>
      </c>
      <c r="Y20" s="43">
        <f t="shared" si="4"/>
        <v>23554516.930000003</v>
      </c>
      <c r="Z20" s="43">
        <f t="shared" si="18"/>
        <v>889.32592429098941</v>
      </c>
      <c r="AA20" s="43">
        <f t="shared" si="6"/>
        <v>10473821.270000005</v>
      </c>
      <c r="AB20" s="40">
        <f t="shared" si="7"/>
        <v>5408.4999999999991</v>
      </c>
      <c r="AC20" s="40">
        <f t="shared" si="19"/>
        <v>329883.24</v>
      </c>
      <c r="AD20" s="2">
        <f t="shared" si="20"/>
        <v>1756.5545918610474</v>
      </c>
      <c r="AE20" s="3">
        <f t="shared" si="8"/>
        <v>289728.95999999996</v>
      </c>
      <c r="AF20" s="4"/>
      <c r="AG20" s="5">
        <f t="shared" si="14"/>
        <v>2611409.2400000002</v>
      </c>
      <c r="AH20" s="6"/>
      <c r="AI20" s="5"/>
    </row>
    <row r="21" spans="1:35" x14ac:dyDescent="0.25">
      <c r="A21" s="35" t="str">
        <f t="shared" si="0"/>
        <v>MD</v>
      </c>
      <c r="B21" s="36" t="str">
        <f t="shared" si="9"/>
        <v>Eastern</v>
      </c>
      <c r="C21" s="37" t="s">
        <v>34</v>
      </c>
      <c r="D21" s="2">
        <v>16297835</v>
      </c>
      <c r="E21" s="2">
        <v>17607899.759999998</v>
      </c>
      <c r="F21" s="2">
        <f t="shared" si="10"/>
        <v>2160.7654955397447</v>
      </c>
      <c r="G21" s="2">
        <v>676555.6</v>
      </c>
      <c r="H21" s="2">
        <v>329880.84999999998</v>
      </c>
      <c r="I21" s="2">
        <f t="shared" si="11"/>
        <v>975.17735423370971</v>
      </c>
      <c r="J21" s="2">
        <v>230</v>
      </c>
      <c r="K21" s="2">
        <v>2892354</v>
      </c>
      <c r="L21" s="2">
        <v>2233246.3699999996</v>
      </c>
      <c r="M21" s="2">
        <f t="shared" si="15"/>
        <v>1544.2413826246716</v>
      </c>
      <c r="N21" s="38"/>
      <c r="O21" s="39"/>
      <c r="P21" s="39"/>
      <c r="Q21" s="39"/>
      <c r="R21" s="2">
        <v>0</v>
      </c>
      <c r="S21" s="2">
        <v>0</v>
      </c>
      <c r="T21" s="2">
        <v>0</v>
      </c>
      <c r="U21" s="2">
        <v>0</v>
      </c>
      <c r="V21" s="43">
        <f t="shared" si="16"/>
        <v>16297835</v>
      </c>
      <c r="W21" s="43">
        <f t="shared" si="17"/>
        <v>2160.7654955397447</v>
      </c>
      <c r="X21" s="43">
        <f t="shared" si="3"/>
        <v>17607899.759999998</v>
      </c>
      <c r="Y21" s="43">
        <f t="shared" si="4"/>
        <v>676555.6</v>
      </c>
      <c r="Z21" s="43">
        <f t="shared" si="18"/>
        <v>975.17735423370971</v>
      </c>
      <c r="AA21" s="43">
        <f t="shared" si="6"/>
        <v>329880.84999999998</v>
      </c>
      <c r="AB21" s="40">
        <f t="shared" si="7"/>
        <v>230</v>
      </c>
      <c r="AC21" s="40">
        <f t="shared" si="19"/>
        <v>2892354</v>
      </c>
      <c r="AD21" s="2">
        <f t="shared" si="20"/>
        <v>1544.2413826246716</v>
      </c>
      <c r="AE21" s="3">
        <f t="shared" si="8"/>
        <v>2233246.3699999996</v>
      </c>
      <c r="AF21" s="4"/>
      <c r="AG21" s="5">
        <f t="shared" si="14"/>
        <v>19190189</v>
      </c>
      <c r="AH21" s="6"/>
      <c r="AI21" s="5"/>
    </row>
    <row r="22" spans="1:35" x14ac:dyDescent="0.25">
      <c r="A22" s="35" t="str">
        <f t="shared" si="0"/>
        <v>ME</v>
      </c>
      <c r="B22" s="36" t="str">
        <f t="shared" si="9"/>
        <v>Eastern</v>
      </c>
      <c r="C22" s="37" t="s">
        <v>35</v>
      </c>
      <c r="D22" s="2">
        <v>0</v>
      </c>
      <c r="E22" s="2">
        <v>0</v>
      </c>
      <c r="F22" s="2"/>
      <c r="G22" s="2">
        <v>4053378</v>
      </c>
      <c r="H22" s="2">
        <v>1717805.5599999998</v>
      </c>
      <c r="I22" s="2">
        <f t="shared" si="11"/>
        <v>847.59208738982636</v>
      </c>
      <c r="J22" s="2">
        <v>1250</v>
      </c>
      <c r="K22" s="2">
        <v>59067</v>
      </c>
      <c r="L22" s="2">
        <v>77824.540000000008</v>
      </c>
      <c r="M22" s="2">
        <f t="shared" si="15"/>
        <v>2635.1275670001869</v>
      </c>
      <c r="N22" s="44">
        <f>ROUND(115.384234291596%,3)</f>
        <v>1.1539999999999999</v>
      </c>
      <c r="O22" s="39">
        <f>$N22*D22</f>
        <v>0</v>
      </c>
      <c r="P22" s="39">
        <f>$N22*G22</f>
        <v>4677598.2119999994</v>
      </c>
      <c r="Q22" s="39">
        <f>$N22*K22</f>
        <v>68163.317999999999</v>
      </c>
      <c r="R22" s="2">
        <v>0</v>
      </c>
      <c r="S22" s="2">
        <v>0</v>
      </c>
      <c r="T22" s="2">
        <v>0</v>
      </c>
      <c r="U22" s="2">
        <v>0</v>
      </c>
      <c r="V22" s="43">
        <f t="shared" si="16"/>
        <v>0</v>
      </c>
      <c r="W22" s="43"/>
      <c r="X22" s="43">
        <f t="shared" si="3"/>
        <v>0</v>
      </c>
      <c r="Y22" s="43">
        <f t="shared" si="4"/>
        <v>4677598.2119999994</v>
      </c>
      <c r="Z22" s="43">
        <f t="shared" si="18"/>
        <v>847.59208738982636</v>
      </c>
      <c r="AA22" s="43">
        <f t="shared" si="6"/>
        <v>1982347.6162399994</v>
      </c>
      <c r="AB22" s="40">
        <f t="shared" si="7"/>
        <v>1250</v>
      </c>
      <c r="AC22" s="40">
        <f t="shared" si="19"/>
        <v>68163.317999999999</v>
      </c>
      <c r="AD22" s="2">
        <f t="shared" si="20"/>
        <v>2635.1275670001869</v>
      </c>
      <c r="AE22" s="3">
        <f t="shared" si="8"/>
        <v>89809.519160000025</v>
      </c>
      <c r="AF22" s="4"/>
      <c r="AG22" s="5">
        <f t="shared" si="14"/>
        <v>68163.317999999999</v>
      </c>
      <c r="AH22" s="6"/>
      <c r="AI22" s="5"/>
    </row>
    <row r="23" spans="1:35" x14ac:dyDescent="0.25">
      <c r="A23" s="35" t="str">
        <f t="shared" si="0"/>
        <v>MI</v>
      </c>
      <c r="B23" s="36" t="str">
        <f t="shared" si="9"/>
        <v>Eastern</v>
      </c>
      <c r="C23" s="37" t="s">
        <v>36</v>
      </c>
      <c r="D23" s="2">
        <v>53210780</v>
      </c>
      <c r="E23" s="2">
        <v>60017798.460000008</v>
      </c>
      <c r="F23" s="2">
        <f t="shared" si="10"/>
        <v>2255.8511061104537</v>
      </c>
      <c r="G23" s="2">
        <v>18499950.620000001</v>
      </c>
      <c r="H23" s="2">
        <v>9228243.5800000019</v>
      </c>
      <c r="I23" s="2">
        <f t="shared" si="11"/>
        <v>997.65061751283758</v>
      </c>
      <c r="J23" s="2">
        <v>4667.7000000000016</v>
      </c>
      <c r="K23" s="2">
        <v>774872</v>
      </c>
      <c r="L23" s="2">
        <v>614411.72</v>
      </c>
      <c r="M23" s="2">
        <f t="shared" si="15"/>
        <v>1585.840551729834</v>
      </c>
      <c r="N23" s="38"/>
      <c r="O23" s="39"/>
      <c r="P23" s="39"/>
      <c r="Q23" s="39"/>
      <c r="R23" s="2">
        <v>0</v>
      </c>
      <c r="S23" s="2">
        <v>0</v>
      </c>
      <c r="T23" s="2">
        <v>0</v>
      </c>
      <c r="U23" s="2">
        <v>0</v>
      </c>
      <c r="V23" s="43">
        <f t="shared" si="16"/>
        <v>53210780</v>
      </c>
      <c r="W23" s="43">
        <f>F23</f>
        <v>2255.8511061104537</v>
      </c>
      <c r="X23" s="43">
        <f t="shared" si="3"/>
        <v>60017798.460000001</v>
      </c>
      <c r="Y23" s="43">
        <f t="shared" si="4"/>
        <v>18499950.620000001</v>
      </c>
      <c r="Z23" s="43">
        <f t="shared" si="18"/>
        <v>997.65061751283758</v>
      </c>
      <c r="AA23" s="43">
        <f t="shared" si="6"/>
        <v>9228243.5800000019</v>
      </c>
      <c r="AB23" s="40">
        <f t="shared" si="7"/>
        <v>4667.7000000000016</v>
      </c>
      <c r="AC23" s="40">
        <f t="shared" si="19"/>
        <v>774872</v>
      </c>
      <c r="AD23" s="2">
        <f t="shared" si="20"/>
        <v>1585.840551729834</v>
      </c>
      <c r="AE23" s="3">
        <f t="shared" si="8"/>
        <v>614411.72</v>
      </c>
      <c r="AF23" s="4"/>
      <c r="AG23" s="5">
        <f t="shared" si="14"/>
        <v>53985652</v>
      </c>
      <c r="AH23" s="6"/>
      <c r="AI23" s="5"/>
    </row>
    <row r="24" spans="1:35" x14ac:dyDescent="0.25">
      <c r="A24" s="35" t="str">
        <f t="shared" si="0"/>
        <v>MN</v>
      </c>
      <c r="B24" s="36" t="str">
        <f t="shared" si="9"/>
        <v>Eastern</v>
      </c>
      <c r="C24" s="37" t="s">
        <v>37</v>
      </c>
      <c r="D24" s="2">
        <v>22065859</v>
      </c>
      <c r="E24" s="2">
        <v>25732441.470000003</v>
      </c>
      <c r="F24" s="2">
        <f t="shared" si="10"/>
        <v>2332.3308165795861</v>
      </c>
      <c r="G24" s="2">
        <v>5715510.0300000003</v>
      </c>
      <c r="H24" s="2">
        <v>2507478.14</v>
      </c>
      <c r="I24" s="2">
        <f t="shared" si="11"/>
        <v>877.42935515415411</v>
      </c>
      <c r="J24" s="2">
        <v>2016.5</v>
      </c>
      <c r="K24" s="2">
        <v>29243</v>
      </c>
      <c r="L24" s="2">
        <v>23259.64</v>
      </c>
      <c r="M24" s="2">
        <f t="shared" si="15"/>
        <v>1590.78343535205</v>
      </c>
      <c r="N24" s="44"/>
      <c r="O24" s="45">
        <f>D24+5492640</f>
        <v>27558499</v>
      </c>
      <c r="P24" s="39"/>
      <c r="Q24" s="39"/>
      <c r="R24" s="2">
        <v>0</v>
      </c>
      <c r="S24" s="2">
        <v>0</v>
      </c>
      <c r="T24" s="2">
        <v>0</v>
      </c>
      <c r="U24" s="2">
        <v>0</v>
      </c>
      <c r="V24" s="43">
        <f t="shared" si="16"/>
        <v>27558499</v>
      </c>
      <c r="W24" s="43">
        <f>F24</f>
        <v>2332.3308165795861</v>
      </c>
      <c r="X24" s="43">
        <f t="shared" si="3"/>
        <v>32137768.238188855</v>
      </c>
      <c r="Y24" s="43">
        <f t="shared" si="4"/>
        <v>5715510.0300000003</v>
      </c>
      <c r="Z24" s="43">
        <f t="shared" si="18"/>
        <v>877.42935515415411</v>
      </c>
      <c r="AA24" s="43">
        <f t="shared" si="6"/>
        <v>2507478.14</v>
      </c>
      <c r="AB24" s="40">
        <f t="shared" si="7"/>
        <v>2016.5</v>
      </c>
      <c r="AC24" s="40">
        <f t="shared" si="19"/>
        <v>29243</v>
      </c>
      <c r="AD24" s="2">
        <f t="shared" si="20"/>
        <v>1590.78343535205</v>
      </c>
      <c r="AE24" s="3">
        <f t="shared" si="8"/>
        <v>23259.64</v>
      </c>
      <c r="AF24" s="4"/>
      <c r="AG24" s="5">
        <f t="shared" si="14"/>
        <v>27587742</v>
      </c>
      <c r="AH24" s="6"/>
      <c r="AI24" s="5"/>
    </row>
    <row r="25" spans="1:35" x14ac:dyDescent="0.25">
      <c r="A25" s="35" t="str">
        <f t="shared" si="0"/>
        <v>MO</v>
      </c>
      <c r="B25" s="36" t="str">
        <f t="shared" si="9"/>
        <v>Eastern</v>
      </c>
      <c r="C25" s="37" t="s">
        <v>38</v>
      </c>
      <c r="D25" s="2">
        <v>72859571</v>
      </c>
      <c r="E25" s="2">
        <v>75879841.479999989</v>
      </c>
      <c r="F25" s="2">
        <f t="shared" si="10"/>
        <v>2082.9066226590871</v>
      </c>
      <c r="G25" s="2">
        <v>4854569</v>
      </c>
      <c r="H25" s="2">
        <v>2159607.54</v>
      </c>
      <c r="I25" s="2">
        <f t="shared" si="11"/>
        <v>889.72163749243236</v>
      </c>
      <c r="J25" s="2">
        <v>1807</v>
      </c>
      <c r="K25" s="2">
        <v>0</v>
      </c>
      <c r="L25" s="2">
        <v>0</v>
      </c>
      <c r="M25" s="2"/>
      <c r="N25" s="38"/>
      <c r="O25" s="39"/>
      <c r="P25" s="39"/>
      <c r="Q25" s="39"/>
      <c r="R25" s="2">
        <v>0</v>
      </c>
      <c r="S25" s="2">
        <v>0</v>
      </c>
      <c r="T25" s="2">
        <v>0</v>
      </c>
      <c r="U25" s="2">
        <v>0</v>
      </c>
      <c r="V25" s="43">
        <f t="shared" si="16"/>
        <v>72859571</v>
      </c>
      <c r="W25" s="43">
        <f>F25</f>
        <v>2082.9066226590871</v>
      </c>
      <c r="X25" s="43">
        <f t="shared" si="3"/>
        <v>75879841.479999989</v>
      </c>
      <c r="Y25" s="43">
        <f t="shared" si="4"/>
        <v>4854569</v>
      </c>
      <c r="Z25" s="43">
        <f t="shared" si="18"/>
        <v>889.72163749243236</v>
      </c>
      <c r="AA25" s="43">
        <f t="shared" si="6"/>
        <v>2159607.54</v>
      </c>
      <c r="AB25" s="40">
        <f t="shared" si="7"/>
        <v>1807</v>
      </c>
      <c r="AC25" s="40"/>
      <c r="AD25" s="2"/>
      <c r="AE25" s="3">
        <f t="shared" si="8"/>
        <v>0</v>
      </c>
      <c r="AF25" s="4"/>
      <c r="AG25" s="5">
        <f t="shared" si="14"/>
        <v>72859571</v>
      </c>
      <c r="AH25" s="6"/>
      <c r="AI25" s="5"/>
    </row>
    <row r="26" spans="1:35" x14ac:dyDescent="0.25">
      <c r="A26" s="35" t="str">
        <f t="shared" si="0"/>
        <v>MS</v>
      </c>
      <c r="B26" s="36" t="str">
        <f t="shared" si="9"/>
        <v>Eastern</v>
      </c>
      <c r="C26" s="37" t="s">
        <v>39</v>
      </c>
      <c r="D26" s="2">
        <v>7503114</v>
      </c>
      <c r="E26" s="2">
        <v>9356112.5</v>
      </c>
      <c r="F26" s="2">
        <f t="shared" si="10"/>
        <v>2493.9278544881499</v>
      </c>
      <c r="G26" s="2">
        <v>31422808.24000001</v>
      </c>
      <c r="H26" s="2">
        <v>13266758.269999998</v>
      </c>
      <c r="I26" s="2">
        <f t="shared" si="11"/>
        <v>844.40309527217448</v>
      </c>
      <c r="J26" s="2">
        <v>6793.9000000000005</v>
      </c>
      <c r="K26" s="2">
        <v>4407690</v>
      </c>
      <c r="L26" s="2">
        <v>3055982.22</v>
      </c>
      <c r="M26" s="2">
        <f t="shared" si="15"/>
        <v>1386.659324952526</v>
      </c>
      <c r="N26" s="38"/>
      <c r="O26" s="39"/>
      <c r="P26" s="39"/>
      <c r="Q26" s="39"/>
      <c r="R26" s="2">
        <v>0</v>
      </c>
      <c r="S26" s="2">
        <v>593</v>
      </c>
      <c r="T26" s="2">
        <v>150</v>
      </c>
      <c r="U26" s="2">
        <v>0</v>
      </c>
      <c r="V26" s="43">
        <f>MAX(O26,D26)+8784*SUM(R26:S26)*0.7</f>
        <v>11149352.4</v>
      </c>
      <c r="W26" s="43">
        <f>X26*2000/V26</f>
        <v>1939.9526487296248</v>
      </c>
      <c r="X26" s="43">
        <f>(S26*8784*0.7*800/2000+E26)</f>
        <v>10814607.859999999</v>
      </c>
      <c r="Y26" s="43">
        <f t="shared" si="4"/>
        <v>32147488.24000001</v>
      </c>
      <c r="Z26" s="43">
        <f t="shared" si="18"/>
        <v>844.40309527217448</v>
      </c>
      <c r="AA26" s="43">
        <f t="shared" si="6"/>
        <v>13572719.287540918</v>
      </c>
      <c r="AB26" s="40">
        <f t="shared" si="7"/>
        <v>6943.9000000000005</v>
      </c>
      <c r="AC26" s="40">
        <f>MAX(Q26,K26)</f>
        <v>4407690</v>
      </c>
      <c r="AD26" s="2">
        <f>M26</f>
        <v>1386.659324952526</v>
      </c>
      <c r="AE26" s="3">
        <f t="shared" si="8"/>
        <v>3055982.22</v>
      </c>
      <c r="AF26" s="4"/>
      <c r="AG26" s="5">
        <f t="shared" si="14"/>
        <v>15557042.4</v>
      </c>
      <c r="AH26" s="6"/>
      <c r="AI26" s="5"/>
    </row>
    <row r="27" spans="1:35" x14ac:dyDescent="0.25">
      <c r="A27" s="35" t="str">
        <f t="shared" si="0"/>
        <v>MT</v>
      </c>
      <c r="B27" s="36" t="str">
        <f t="shared" si="9"/>
        <v>Eastern</v>
      </c>
      <c r="C27" s="37" t="s">
        <v>40</v>
      </c>
      <c r="D27" s="2">
        <v>254009</v>
      </c>
      <c r="E27" s="2">
        <v>334414.12</v>
      </c>
      <c r="F27" s="2">
        <f t="shared" si="10"/>
        <v>2633.0887488238604</v>
      </c>
      <c r="G27" s="2">
        <v>0</v>
      </c>
      <c r="H27" s="2">
        <v>0</v>
      </c>
      <c r="I27" s="2"/>
      <c r="J27" s="2">
        <v>0</v>
      </c>
      <c r="K27" s="2">
        <v>0</v>
      </c>
      <c r="L27" s="2">
        <v>0</v>
      </c>
      <c r="M27" s="2"/>
      <c r="N27" s="38">
        <v>1.0682185458549205</v>
      </c>
      <c r="O27" s="39">
        <f>$N27*D27</f>
        <v>271337.12461406249</v>
      </c>
      <c r="P27" s="39"/>
      <c r="Q27" s="39"/>
      <c r="R27" s="2">
        <v>0</v>
      </c>
      <c r="S27" s="2">
        <v>0</v>
      </c>
      <c r="T27" s="2">
        <v>0</v>
      </c>
      <c r="U27" s="2">
        <v>0</v>
      </c>
      <c r="V27" s="43">
        <f t="shared" ref="V27:V34" si="21">MAX(O27,D27)+8784*SUM(R27:S27)*0.6</f>
        <v>271337.12461406249</v>
      </c>
      <c r="W27" s="43">
        <f t="shared" ref="W27:W34" si="22">F27</f>
        <v>2633.0887488238604</v>
      </c>
      <c r="X27" s="43">
        <f t="shared" si="3"/>
        <v>357227.36497975286</v>
      </c>
      <c r="Y27" s="43">
        <f t="shared" si="4"/>
        <v>0</v>
      </c>
      <c r="Z27" s="43">
        <f t="shared" si="18"/>
        <v>0</v>
      </c>
      <c r="AA27" s="43">
        <f t="shared" si="6"/>
        <v>0</v>
      </c>
      <c r="AB27" s="40">
        <f t="shared" si="7"/>
        <v>0</v>
      </c>
      <c r="AC27" s="40"/>
      <c r="AD27" s="2"/>
      <c r="AE27" s="3">
        <f t="shared" si="8"/>
        <v>0</v>
      </c>
      <c r="AF27" s="4"/>
      <c r="AG27" s="5">
        <f t="shared" si="14"/>
        <v>271337.12461406249</v>
      </c>
      <c r="AH27" s="6"/>
      <c r="AI27" s="5"/>
    </row>
    <row r="28" spans="1:35" x14ac:dyDescent="0.25">
      <c r="A28" s="35" t="str">
        <f t="shared" si="0"/>
        <v>MT</v>
      </c>
      <c r="B28" s="36" t="str">
        <f t="shared" si="9"/>
        <v>Western</v>
      </c>
      <c r="C28" s="37" t="s">
        <v>41</v>
      </c>
      <c r="D28" s="2">
        <v>14193397</v>
      </c>
      <c r="E28" s="2">
        <v>17590120.989999998</v>
      </c>
      <c r="F28" s="2">
        <f t="shared" si="10"/>
        <v>2478.6343945709405</v>
      </c>
      <c r="G28" s="2">
        <v>0</v>
      </c>
      <c r="H28" s="2">
        <v>0</v>
      </c>
      <c r="I28" s="2"/>
      <c r="J28" s="2">
        <v>0</v>
      </c>
      <c r="K28" s="2">
        <v>0</v>
      </c>
      <c r="L28" s="2">
        <v>0</v>
      </c>
      <c r="M28" s="2"/>
      <c r="N28" s="38">
        <v>1.0682185458549205</v>
      </c>
      <c r="O28" s="39">
        <f>$N28*D28</f>
        <v>15161649.90408159</v>
      </c>
      <c r="P28" s="39"/>
      <c r="Q28" s="39"/>
      <c r="R28" s="2">
        <v>0</v>
      </c>
      <c r="S28" s="2">
        <v>0</v>
      </c>
      <c r="T28" s="2">
        <v>0</v>
      </c>
      <c r="U28" s="2">
        <v>0</v>
      </c>
      <c r="V28" s="43">
        <f t="shared" si="21"/>
        <v>15161649.90408159</v>
      </c>
      <c r="W28" s="43">
        <f t="shared" si="22"/>
        <v>2478.6343945709405</v>
      </c>
      <c r="X28" s="43">
        <f t="shared" si="3"/>
        <v>18790093.465349916</v>
      </c>
      <c r="Y28" s="43">
        <f t="shared" si="4"/>
        <v>0</v>
      </c>
      <c r="Z28" s="43">
        <f t="shared" si="18"/>
        <v>0</v>
      </c>
      <c r="AA28" s="43">
        <f t="shared" si="6"/>
        <v>0</v>
      </c>
      <c r="AB28" s="40">
        <f t="shared" si="7"/>
        <v>0</v>
      </c>
      <c r="AC28" s="40"/>
      <c r="AD28" s="2"/>
      <c r="AE28" s="3">
        <f t="shared" si="8"/>
        <v>0</v>
      </c>
      <c r="AF28" s="4"/>
      <c r="AG28" s="5">
        <f t="shared" si="14"/>
        <v>15161649.90408159</v>
      </c>
      <c r="AH28" s="6"/>
      <c r="AI28" s="5"/>
    </row>
    <row r="29" spans="1:35" x14ac:dyDescent="0.25">
      <c r="A29" s="35" t="s">
        <v>42</v>
      </c>
      <c r="B29" s="36" t="str">
        <f t="shared" si="9"/>
        <v>Western</v>
      </c>
      <c r="C29" s="37" t="s">
        <v>43</v>
      </c>
      <c r="D29" s="2">
        <v>29629453</v>
      </c>
      <c r="E29" s="2">
        <v>31416872.590000004</v>
      </c>
      <c r="F29" s="2">
        <f t="shared" si="10"/>
        <v>2120.6515415590025</v>
      </c>
      <c r="G29" s="2">
        <v>0</v>
      </c>
      <c r="H29" s="2">
        <v>0</v>
      </c>
      <c r="I29" s="2"/>
      <c r="J29" s="2">
        <v>0</v>
      </c>
      <c r="K29" s="2">
        <v>0</v>
      </c>
      <c r="L29" s="2">
        <v>0</v>
      </c>
      <c r="M29" s="2"/>
      <c r="N29" s="38"/>
      <c r="O29" s="39"/>
      <c r="P29" s="39"/>
      <c r="Q29" s="39"/>
      <c r="R29" s="2">
        <v>0</v>
      </c>
      <c r="S29" s="2">
        <v>0</v>
      </c>
      <c r="T29" s="2">
        <v>0</v>
      </c>
      <c r="U29" s="2">
        <v>0</v>
      </c>
      <c r="V29" s="43">
        <f t="shared" si="21"/>
        <v>29629453</v>
      </c>
      <c r="W29" s="43">
        <f t="shared" si="22"/>
        <v>2120.6515415590025</v>
      </c>
      <c r="X29" s="43">
        <f t="shared" si="3"/>
        <v>31416872.590000004</v>
      </c>
      <c r="Y29" s="43">
        <f t="shared" si="4"/>
        <v>0</v>
      </c>
      <c r="Z29" s="43">
        <f t="shared" si="18"/>
        <v>0</v>
      </c>
      <c r="AA29" s="43">
        <f t="shared" si="6"/>
        <v>0</v>
      </c>
      <c r="AB29" s="40">
        <f t="shared" si="7"/>
        <v>0</v>
      </c>
      <c r="AC29" s="40"/>
      <c r="AD29" s="2"/>
      <c r="AE29" s="3">
        <f t="shared" si="8"/>
        <v>0</v>
      </c>
      <c r="AF29" s="4"/>
      <c r="AG29" s="5">
        <f t="shared" si="14"/>
        <v>29629453</v>
      </c>
      <c r="AH29" s="6"/>
      <c r="AI29" s="5"/>
    </row>
    <row r="30" spans="1:35" x14ac:dyDescent="0.25">
      <c r="A30" s="35" t="str">
        <f t="shared" si="0"/>
        <v>NC</v>
      </c>
      <c r="B30" s="36" t="str">
        <f t="shared" si="9"/>
        <v>Eastern</v>
      </c>
      <c r="C30" s="37" t="s">
        <v>44</v>
      </c>
      <c r="D30" s="2">
        <v>50572372</v>
      </c>
      <c r="E30" s="2">
        <v>51933504.630000003</v>
      </c>
      <c r="F30" s="2">
        <f t="shared" si="10"/>
        <v>2053.8290998096745</v>
      </c>
      <c r="G30" s="2">
        <v>15060253.99</v>
      </c>
      <c r="H30" s="2">
        <v>6419972.6999999983</v>
      </c>
      <c r="I30" s="2">
        <f t="shared" si="11"/>
        <v>852.57163714009823</v>
      </c>
      <c r="J30" s="2">
        <v>2534.6</v>
      </c>
      <c r="K30" s="2">
        <v>0</v>
      </c>
      <c r="L30" s="2">
        <v>0</v>
      </c>
      <c r="M30" s="2"/>
      <c r="N30" s="38"/>
      <c r="O30" s="39"/>
      <c r="P30" s="39"/>
      <c r="Q30" s="39"/>
      <c r="R30" s="2">
        <v>825</v>
      </c>
      <c r="S30" s="2">
        <v>0</v>
      </c>
      <c r="T30" s="2">
        <v>1540</v>
      </c>
      <c r="U30" s="2">
        <v>625</v>
      </c>
      <c r="V30" s="43">
        <f t="shared" si="21"/>
        <v>54920452</v>
      </c>
      <c r="W30" s="43">
        <f t="shared" si="22"/>
        <v>2053.8290998096745</v>
      </c>
      <c r="X30" s="43">
        <f t="shared" si="3"/>
        <v>56398611.246150225</v>
      </c>
      <c r="Y30" s="43">
        <f t="shared" si="4"/>
        <v>25519801.990000002</v>
      </c>
      <c r="Z30" s="43">
        <f t="shared" si="18"/>
        <v>852.57163714009823</v>
      </c>
      <c r="AA30" s="43">
        <f t="shared" si="6"/>
        <v>10878729.681052718</v>
      </c>
      <c r="AB30" s="40">
        <f t="shared" si="7"/>
        <v>4699.6000000000004</v>
      </c>
      <c r="AC30" s="40"/>
      <c r="AD30" s="2"/>
      <c r="AE30" s="3">
        <f t="shared" si="8"/>
        <v>0</v>
      </c>
      <c r="AF30" s="4"/>
      <c r="AG30" s="5">
        <f t="shared" si="14"/>
        <v>54920452</v>
      </c>
      <c r="AH30" s="6"/>
      <c r="AI30" s="5"/>
    </row>
    <row r="31" spans="1:35" x14ac:dyDescent="0.25">
      <c r="A31" s="35" t="str">
        <f t="shared" si="0"/>
        <v>ND</v>
      </c>
      <c r="B31" s="36" t="str">
        <f t="shared" si="9"/>
        <v>Eastern</v>
      </c>
      <c r="C31" s="37" t="s">
        <v>45</v>
      </c>
      <c r="D31" s="2">
        <v>28186691</v>
      </c>
      <c r="E31" s="2">
        <v>33370886.249999996</v>
      </c>
      <c r="F31" s="2">
        <f t="shared" si="10"/>
        <v>2367.8470275208961</v>
      </c>
      <c r="G31" s="2">
        <v>0</v>
      </c>
      <c r="H31" s="2">
        <v>0</v>
      </c>
      <c r="I31" s="2"/>
      <c r="J31" s="2">
        <v>0</v>
      </c>
      <c r="K31" s="2">
        <v>0</v>
      </c>
      <c r="L31" s="2">
        <v>0</v>
      </c>
      <c r="M31" s="2"/>
      <c r="N31" s="38"/>
      <c r="O31" s="39"/>
      <c r="P31" s="39"/>
      <c r="Q31" s="39"/>
      <c r="R31" s="2">
        <v>0</v>
      </c>
      <c r="S31" s="2">
        <v>62</v>
      </c>
      <c r="T31" s="2">
        <v>0</v>
      </c>
      <c r="U31" s="2">
        <v>0</v>
      </c>
      <c r="V31" s="43">
        <f t="shared" si="21"/>
        <v>28513455.800000001</v>
      </c>
      <c r="W31" s="43">
        <f t="shared" si="22"/>
        <v>2367.8470275208961</v>
      </c>
      <c r="X31" s="43">
        <f t="shared" si="3"/>
        <v>33757750.780189231</v>
      </c>
      <c r="Y31" s="43">
        <f t="shared" si="4"/>
        <v>0</v>
      </c>
      <c r="Z31" s="43">
        <f t="shared" si="18"/>
        <v>0</v>
      </c>
      <c r="AA31" s="43">
        <f t="shared" si="6"/>
        <v>0</v>
      </c>
      <c r="AB31" s="40">
        <f t="shared" si="7"/>
        <v>0</v>
      </c>
      <c r="AC31" s="40"/>
      <c r="AD31" s="2"/>
      <c r="AE31" s="3">
        <f t="shared" si="8"/>
        <v>0</v>
      </c>
      <c r="AF31" s="4"/>
      <c r="AG31" s="5">
        <f t="shared" si="14"/>
        <v>28513455.800000001</v>
      </c>
      <c r="AH31" s="6"/>
      <c r="AI31" s="5"/>
    </row>
    <row r="32" spans="1:35" x14ac:dyDescent="0.25">
      <c r="A32" s="35" t="str">
        <f t="shared" si="0"/>
        <v>NE</v>
      </c>
      <c r="B32" s="36" t="str">
        <f t="shared" si="9"/>
        <v>Eastern</v>
      </c>
      <c r="C32" s="37" t="s">
        <v>46</v>
      </c>
      <c r="D32" s="2">
        <v>24660983</v>
      </c>
      <c r="E32" s="2">
        <v>26894698.98</v>
      </c>
      <c r="F32" s="2">
        <f t="shared" si="10"/>
        <v>2181.1538477602453</v>
      </c>
      <c r="G32" s="2">
        <v>423638</v>
      </c>
      <c r="H32" s="2">
        <v>215102.87999999998</v>
      </c>
      <c r="I32" s="2">
        <f t="shared" si="11"/>
        <v>1015.5032362535937</v>
      </c>
      <c r="J32" s="2">
        <v>320.59999999999997</v>
      </c>
      <c r="K32" s="2">
        <v>37881.81</v>
      </c>
      <c r="L32" s="2">
        <v>32926.5</v>
      </c>
      <c r="M32" s="2">
        <f t="shared" si="15"/>
        <v>1738.3805050497851</v>
      </c>
      <c r="N32" s="38"/>
      <c r="O32" s="39"/>
      <c r="P32" s="39"/>
      <c r="Q32" s="39"/>
      <c r="R32" s="2">
        <v>0</v>
      </c>
      <c r="S32" s="2">
        <v>0</v>
      </c>
      <c r="T32" s="2">
        <v>0</v>
      </c>
      <c r="U32" s="2">
        <v>0</v>
      </c>
      <c r="V32" s="43">
        <f t="shared" si="21"/>
        <v>24660983</v>
      </c>
      <c r="W32" s="43">
        <f t="shared" si="22"/>
        <v>2181.1538477602453</v>
      </c>
      <c r="X32" s="43">
        <f t="shared" si="3"/>
        <v>26894698.98</v>
      </c>
      <c r="Y32" s="43">
        <f t="shared" si="4"/>
        <v>423638</v>
      </c>
      <c r="Z32" s="43">
        <f t="shared" si="18"/>
        <v>1015.5032362535937</v>
      </c>
      <c r="AA32" s="43">
        <f t="shared" si="6"/>
        <v>215102.87999999998</v>
      </c>
      <c r="AB32" s="40">
        <f t="shared" si="7"/>
        <v>320.59999999999997</v>
      </c>
      <c r="AC32" s="40">
        <f t="shared" ref="AC32:AC40" si="23">MAX(Q32,K32)</f>
        <v>37881.81</v>
      </c>
      <c r="AD32" s="2">
        <f t="shared" ref="AD32:AD40" si="24">M32</f>
        <v>1738.3805050497851</v>
      </c>
      <c r="AE32" s="3">
        <f t="shared" si="8"/>
        <v>32926.5</v>
      </c>
      <c r="AF32" s="4"/>
      <c r="AG32" s="5">
        <f t="shared" si="14"/>
        <v>24698864.809999999</v>
      </c>
      <c r="AH32" s="6"/>
      <c r="AI32" s="5"/>
    </row>
    <row r="33" spans="1:35" x14ac:dyDescent="0.25">
      <c r="A33" s="35" t="str">
        <f t="shared" si="0"/>
        <v>NH</v>
      </c>
      <c r="B33" s="36" t="str">
        <f t="shared" si="9"/>
        <v>Eastern</v>
      </c>
      <c r="C33" s="37" t="s">
        <v>47</v>
      </c>
      <c r="D33" s="2">
        <v>1281341</v>
      </c>
      <c r="E33" s="2">
        <v>1526091.13</v>
      </c>
      <c r="F33" s="2">
        <f t="shared" si="10"/>
        <v>2382.0218505456392</v>
      </c>
      <c r="G33" s="2">
        <v>6946868.9900000002</v>
      </c>
      <c r="H33" s="2">
        <v>3048206.9899999998</v>
      </c>
      <c r="I33" s="2">
        <f t="shared" si="11"/>
        <v>877.57722058322554</v>
      </c>
      <c r="J33" s="2">
        <v>1203</v>
      </c>
      <c r="K33" s="2">
        <v>72614</v>
      </c>
      <c r="L33" s="2">
        <v>68600.160000000003</v>
      </c>
      <c r="M33" s="2">
        <f t="shared" si="15"/>
        <v>1889.447214035861</v>
      </c>
      <c r="N33" s="38"/>
      <c r="O33" s="39"/>
      <c r="P33" s="39"/>
      <c r="Q33" s="39"/>
      <c r="R33" s="2">
        <v>0</v>
      </c>
      <c r="S33" s="2">
        <v>0</v>
      </c>
      <c r="T33" s="2">
        <v>0</v>
      </c>
      <c r="U33" s="2">
        <v>0</v>
      </c>
      <c r="V33" s="43">
        <f t="shared" si="21"/>
        <v>1281341</v>
      </c>
      <c r="W33" s="43">
        <f t="shared" si="22"/>
        <v>2382.0218505456392</v>
      </c>
      <c r="X33" s="43">
        <f t="shared" si="3"/>
        <v>1526091.13</v>
      </c>
      <c r="Y33" s="43">
        <f t="shared" si="4"/>
        <v>6946868.9900000002</v>
      </c>
      <c r="Z33" s="43">
        <f t="shared" si="18"/>
        <v>877.57722058322554</v>
      </c>
      <c r="AA33" s="43">
        <f t="shared" si="6"/>
        <v>3048206.9899999993</v>
      </c>
      <c r="AB33" s="40">
        <f t="shared" si="7"/>
        <v>1203</v>
      </c>
      <c r="AC33" s="40">
        <f t="shared" si="23"/>
        <v>72614</v>
      </c>
      <c r="AD33" s="2">
        <f t="shared" si="24"/>
        <v>1889.447214035861</v>
      </c>
      <c r="AE33" s="3">
        <f t="shared" si="8"/>
        <v>68600.160000000003</v>
      </c>
      <c r="AF33" s="4"/>
      <c r="AG33" s="5">
        <f t="shared" si="14"/>
        <v>1353955</v>
      </c>
      <c r="AH33" s="6"/>
      <c r="AI33" s="5"/>
    </row>
    <row r="34" spans="1:35" x14ac:dyDescent="0.25">
      <c r="A34" s="35" t="str">
        <f t="shared" si="0"/>
        <v>NJ</v>
      </c>
      <c r="B34" s="36" t="str">
        <f t="shared" si="9"/>
        <v>Eastern</v>
      </c>
      <c r="C34" s="37" t="s">
        <v>48</v>
      </c>
      <c r="D34" s="2">
        <v>2602990</v>
      </c>
      <c r="E34" s="2">
        <v>3176790.94</v>
      </c>
      <c r="F34" s="2">
        <f t="shared" si="10"/>
        <v>2440.878328383897</v>
      </c>
      <c r="G34" s="2">
        <v>25099064.500000007</v>
      </c>
      <c r="H34" s="2">
        <v>11904003.849999998</v>
      </c>
      <c r="I34" s="2">
        <f t="shared" si="11"/>
        <v>948.56155694567781</v>
      </c>
      <c r="J34" s="2">
        <v>5792.5</v>
      </c>
      <c r="K34" s="2">
        <v>172589</v>
      </c>
      <c r="L34" s="2">
        <v>126348.07999999999</v>
      </c>
      <c r="M34" s="2">
        <f t="shared" si="15"/>
        <v>1464.1498589133721</v>
      </c>
      <c r="N34" s="38"/>
      <c r="O34" s="39"/>
      <c r="P34" s="39"/>
      <c r="Q34" s="39"/>
      <c r="R34" s="2">
        <v>0</v>
      </c>
      <c r="S34" s="2">
        <v>0</v>
      </c>
      <c r="T34" s="2">
        <v>0</v>
      </c>
      <c r="U34" s="2">
        <v>1773</v>
      </c>
      <c r="V34" s="43">
        <f t="shared" si="21"/>
        <v>2602990</v>
      </c>
      <c r="W34" s="43">
        <f t="shared" si="22"/>
        <v>2440.878328383897</v>
      </c>
      <c r="X34" s="43">
        <f t="shared" si="3"/>
        <v>3176790.94</v>
      </c>
      <c r="Y34" s="43">
        <f t="shared" si="4"/>
        <v>33664782.100000009</v>
      </c>
      <c r="Z34" s="43">
        <f t="shared" si="18"/>
        <v>948.56155694567781</v>
      </c>
      <c r="AA34" s="43">
        <f t="shared" si="6"/>
        <v>15966559.061506497</v>
      </c>
      <c r="AB34" s="40">
        <f t="shared" si="7"/>
        <v>7565.5</v>
      </c>
      <c r="AC34" s="40">
        <f t="shared" si="23"/>
        <v>172589</v>
      </c>
      <c r="AD34" s="2">
        <f t="shared" si="24"/>
        <v>1464.1498589133721</v>
      </c>
      <c r="AE34" s="3">
        <f t="shared" si="8"/>
        <v>126348.07999999999</v>
      </c>
      <c r="AF34" s="4"/>
      <c r="AG34" s="5">
        <f t="shared" si="14"/>
        <v>2775579</v>
      </c>
      <c r="AH34" s="6"/>
      <c r="AI34" s="5"/>
    </row>
    <row r="35" spans="1:35" x14ac:dyDescent="0.25">
      <c r="A35" s="35" t="str">
        <f t="shared" si="0"/>
        <v>NM</v>
      </c>
      <c r="B35" s="36" t="str">
        <f t="shared" si="9"/>
        <v>Eastern</v>
      </c>
      <c r="C35" s="37" t="s">
        <v>49</v>
      </c>
      <c r="D35" s="2">
        <v>0</v>
      </c>
      <c r="E35" s="2">
        <v>0</v>
      </c>
      <c r="F35" s="2"/>
      <c r="G35" s="2">
        <v>2987812.01</v>
      </c>
      <c r="H35" s="2">
        <v>1339380.9100000001</v>
      </c>
      <c r="I35" s="2">
        <f t="shared" si="11"/>
        <v>896.56304045715399</v>
      </c>
      <c r="J35" s="2">
        <v>530.40000000000009</v>
      </c>
      <c r="K35" s="2">
        <v>1388302</v>
      </c>
      <c r="L35" s="2">
        <v>879643.41999999993</v>
      </c>
      <c r="M35" s="2">
        <f t="shared" si="15"/>
        <v>1267.2220021292196</v>
      </c>
      <c r="N35" s="38"/>
      <c r="O35" s="39"/>
      <c r="P35" s="39"/>
      <c r="Q35" s="39"/>
      <c r="R35" s="2">
        <v>0</v>
      </c>
      <c r="S35" s="2">
        <v>0</v>
      </c>
      <c r="T35" s="2">
        <v>0</v>
      </c>
      <c r="U35" s="2">
        <v>0</v>
      </c>
      <c r="V35" s="43"/>
      <c r="W35" s="43"/>
      <c r="X35" s="43"/>
      <c r="Y35" s="43">
        <f t="shared" ref="Y35:Y56" si="25">SUM(T35:U35)*8784*0.55+MAX(P35,G35)</f>
        <v>2987812.01</v>
      </c>
      <c r="Z35" s="43">
        <f t="shared" si="18"/>
        <v>896.56304045715399</v>
      </c>
      <c r="AA35" s="43">
        <f t="shared" si="6"/>
        <v>1339380.9100000001</v>
      </c>
      <c r="AB35" s="40">
        <f t="shared" si="7"/>
        <v>530.40000000000009</v>
      </c>
      <c r="AC35" s="40">
        <f t="shared" si="23"/>
        <v>1388302</v>
      </c>
      <c r="AD35" s="2">
        <f t="shared" si="24"/>
        <v>1267.2220021292196</v>
      </c>
      <c r="AE35" s="3">
        <f t="shared" si="8"/>
        <v>879643.41999999993</v>
      </c>
      <c r="AF35" s="4"/>
      <c r="AG35" s="5">
        <f t="shared" si="14"/>
        <v>1388302</v>
      </c>
      <c r="AH35" s="6"/>
      <c r="AI35" s="5"/>
    </row>
    <row r="36" spans="1:35" x14ac:dyDescent="0.25">
      <c r="A36" s="35" t="str">
        <f t="shared" si="0"/>
        <v>NM</v>
      </c>
      <c r="B36" s="36" t="str">
        <f t="shared" si="9"/>
        <v>Western</v>
      </c>
      <c r="C36" s="37" t="s">
        <v>50</v>
      </c>
      <c r="D36" s="2">
        <v>11353987</v>
      </c>
      <c r="E36" s="2">
        <v>13289478.33</v>
      </c>
      <c r="F36" s="2">
        <f t="shared" si="10"/>
        <v>2340.93597781995</v>
      </c>
      <c r="G36" s="2">
        <v>2743145</v>
      </c>
      <c r="H36" s="2">
        <v>1260779.0000000002</v>
      </c>
      <c r="I36" s="2">
        <f t="shared" si="11"/>
        <v>919.22155044665908</v>
      </c>
      <c r="J36" s="2">
        <v>859.6</v>
      </c>
      <c r="K36" s="2">
        <v>819699</v>
      </c>
      <c r="L36" s="2">
        <v>570401.54</v>
      </c>
      <c r="M36" s="2">
        <f t="shared" si="15"/>
        <v>1391.7341365550037</v>
      </c>
      <c r="N36" s="38"/>
      <c r="O36" s="39"/>
      <c r="P36" s="39"/>
      <c r="Q36" s="39"/>
      <c r="R36" s="2">
        <v>0</v>
      </c>
      <c r="S36" s="2">
        <v>0</v>
      </c>
      <c r="T36" s="2">
        <v>0</v>
      </c>
      <c r="U36" s="2">
        <v>0</v>
      </c>
      <c r="V36" s="43">
        <f t="shared" ref="V36:V42" si="26">MAX(O36,D36)+8784*SUM(R36:S36)*0.6</f>
        <v>11353987</v>
      </c>
      <c r="W36" s="43">
        <f t="shared" ref="W36:W42" si="27">F36</f>
        <v>2340.93597781995</v>
      </c>
      <c r="X36" s="43">
        <f t="shared" si="3"/>
        <v>13289478.33</v>
      </c>
      <c r="Y36" s="43">
        <f t="shared" si="25"/>
        <v>2743145</v>
      </c>
      <c r="Z36" s="43">
        <f t="shared" si="18"/>
        <v>919.22155044665908</v>
      </c>
      <c r="AA36" s="43">
        <f t="shared" si="6"/>
        <v>1260779.0000000002</v>
      </c>
      <c r="AB36" s="40">
        <f t="shared" si="7"/>
        <v>859.6</v>
      </c>
      <c r="AC36" s="40">
        <f t="shared" si="23"/>
        <v>819699</v>
      </c>
      <c r="AD36" s="2">
        <f t="shared" si="24"/>
        <v>1391.7341365550037</v>
      </c>
      <c r="AE36" s="3">
        <f t="shared" si="8"/>
        <v>570401.54</v>
      </c>
      <c r="AF36" s="4"/>
      <c r="AG36" s="5">
        <f t="shared" si="14"/>
        <v>12173686</v>
      </c>
      <c r="AH36" s="6"/>
      <c r="AI36" s="5"/>
    </row>
    <row r="37" spans="1:35" x14ac:dyDescent="0.25">
      <c r="A37" s="35" t="str">
        <f t="shared" si="0"/>
        <v>NV</v>
      </c>
      <c r="B37" s="36" t="str">
        <f t="shared" si="9"/>
        <v>Western</v>
      </c>
      <c r="C37" s="37" t="s">
        <v>51</v>
      </c>
      <c r="D37" s="2">
        <v>4133662.04</v>
      </c>
      <c r="E37" s="2">
        <v>4701206.7</v>
      </c>
      <c r="F37" s="2">
        <f t="shared" si="10"/>
        <v>2274.5965463591697</v>
      </c>
      <c r="G37" s="2">
        <v>23783255.680000003</v>
      </c>
      <c r="H37" s="2">
        <v>10632353.209999997</v>
      </c>
      <c r="I37" s="2">
        <f t="shared" si="11"/>
        <v>894.10410021711516</v>
      </c>
      <c r="J37" s="2">
        <v>5157</v>
      </c>
      <c r="K37" s="2">
        <v>279853</v>
      </c>
      <c r="L37" s="2">
        <v>203170.55000000002</v>
      </c>
      <c r="M37" s="2">
        <f t="shared" si="15"/>
        <v>1451.9805040503409</v>
      </c>
      <c r="N37" s="38"/>
      <c r="O37" s="39"/>
      <c r="P37" s="39"/>
      <c r="Q37" s="39"/>
      <c r="R37" s="2">
        <v>0</v>
      </c>
      <c r="S37" s="2">
        <v>0</v>
      </c>
      <c r="T37" s="2">
        <v>0</v>
      </c>
      <c r="U37" s="2">
        <v>0</v>
      </c>
      <c r="V37" s="43">
        <f t="shared" si="26"/>
        <v>4133662.04</v>
      </c>
      <c r="W37" s="43">
        <f t="shared" si="27"/>
        <v>2274.5965463591697</v>
      </c>
      <c r="X37" s="43">
        <f t="shared" si="3"/>
        <v>4701206.7</v>
      </c>
      <c r="Y37" s="43">
        <f t="shared" si="25"/>
        <v>23783255.680000003</v>
      </c>
      <c r="Z37" s="43">
        <f t="shared" si="18"/>
        <v>894.10410021711516</v>
      </c>
      <c r="AA37" s="43">
        <f t="shared" si="6"/>
        <v>10632353.209999997</v>
      </c>
      <c r="AB37" s="40">
        <f t="shared" si="7"/>
        <v>5157</v>
      </c>
      <c r="AC37" s="40">
        <f t="shared" si="23"/>
        <v>279853</v>
      </c>
      <c r="AD37" s="2">
        <f t="shared" si="24"/>
        <v>1451.9805040503409</v>
      </c>
      <c r="AE37" s="3">
        <f t="shared" si="8"/>
        <v>203170.55000000002</v>
      </c>
      <c r="AF37" s="4"/>
      <c r="AG37" s="5">
        <f t="shared" si="14"/>
        <v>4413515.04</v>
      </c>
      <c r="AH37" s="6"/>
      <c r="AI37" s="5"/>
    </row>
    <row r="38" spans="1:35" x14ac:dyDescent="0.25">
      <c r="A38" s="35" t="str">
        <f t="shared" si="0"/>
        <v>NY</v>
      </c>
      <c r="B38" s="36" t="str">
        <f t="shared" si="9"/>
        <v>Eastern</v>
      </c>
      <c r="C38" s="37" t="s">
        <v>52</v>
      </c>
      <c r="D38" s="2">
        <v>4156143.41</v>
      </c>
      <c r="E38" s="2">
        <v>4625706.0599999996</v>
      </c>
      <c r="F38" s="2">
        <f t="shared" si="10"/>
        <v>2225.9607543234415</v>
      </c>
      <c r="G38" s="2">
        <v>44035433.690000013</v>
      </c>
      <c r="H38" s="2">
        <v>21430979.500000004</v>
      </c>
      <c r="I38" s="2">
        <f t="shared" si="11"/>
        <v>973.35158095044517</v>
      </c>
      <c r="J38" s="2">
        <v>8457.2000000000007</v>
      </c>
      <c r="K38" s="2">
        <v>12505652</v>
      </c>
      <c r="L38" s="2">
        <v>8539770.3300000001</v>
      </c>
      <c r="M38" s="2">
        <f t="shared" si="15"/>
        <v>1365.7457172165034</v>
      </c>
      <c r="N38" s="38"/>
      <c r="O38" s="39"/>
      <c r="P38" s="39"/>
      <c r="Q38" s="39"/>
      <c r="R38" s="2">
        <v>0</v>
      </c>
      <c r="S38" s="2">
        <v>0</v>
      </c>
      <c r="T38" s="2">
        <v>0</v>
      </c>
      <c r="U38" s="2">
        <v>0</v>
      </c>
      <c r="V38" s="43">
        <f t="shared" si="26"/>
        <v>4156143.41</v>
      </c>
      <c r="W38" s="43">
        <f t="shared" si="27"/>
        <v>2225.9607543234415</v>
      </c>
      <c r="X38" s="43">
        <f t="shared" si="3"/>
        <v>4625706.0599999996</v>
      </c>
      <c r="Y38" s="43">
        <f t="shared" si="25"/>
        <v>44035433.690000013</v>
      </c>
      <c r="Z38" s="43">
        <f t="shared" si="18"/>
        <v>973.35158095044517</v>
      </c>
      <c r="AA38" s="43">
        <f t="shared" si="6"/>
        <v>21430979.500000004</v>
      </c>
      <c r="AB38" s="40">
        <f t="shared" si="7"/>
        <v>8457.2000000000007</v>
      </c>
      <c r="AC38" s="40">
        <f t="shared" si="23"/>
        <v>12505652</v>
      </c>
      <c r="AD38" s="2">
        <f t="shared" si="24"/>
        <v>1365.7457172165034</v>
      </c>
      <c r="AE38" s="3">
        <f t="shared" si="8"/>
        <v>8539770.3300000001</v>
      </c>
      <c r="AF38" s="4"/>
      <c r="AG38" s="5">
        <f t="shared" si="14"/>
        <v>16661795.41</v>
      </c>
      <c r="AH38" s="6"/>
      <c r="AI38" s="5"/>
    </row>
    <row r="39" spans="1:35" x14ac:dyDescent="0.25">
      <c r="A39" s="35" t="str">
        <f t="shared" si="0"/>
        <v>OH</v>
      </c>
      <c r="B39" s="36" t="str">
        <f t="shared" si="9"/>
        <v>Eastern</v>
      </c>
      <c r="C39" s="37" t="s">
        <v>53</v>
      </c>
      <c r="D39" s="2">
        <v>86344796.549999997</v>
      </c>
      <c r="E39" s="2">
        <v>91681732.140000015</v>
      </c>
      <c r="F39" s="2">
        <f t="shared" si="10"/>
        <v>2123.6191595381092</v>
      </c>
      <c r="G39" s="2">
        <v>17854300.990000002</v>
      </c>
      <c r="H39" s="2">
        <v>7732578.5899999989</v>
      </c>
      <c r="I39" s="2">
        <f t="shared" si="11"/>
        <v>866.18665097344683</v>
      </c>
      <c r="J39" s="2">
        <v>2688</v>
      </c>
      <c r="K39" s="2">
        <v>384308</v>
      </c>
      <c r="L39" s="2">
        <v>494399.14</v>
      </c>
      <c r="M39" s="2">
        <f t="shared" si="15"/>
        <v>2572.9318151066332</v>
      </c>
      <c r="N39" s="38"/>
      <c r="O39" s="39"/>
      <c r="P39" s="39"/>
      <c r="Q39" s="39"/>
      <c r="R39" s="2">
        <v>0</v>
      </c>
      <c r="S39" s="2">
        <v>0</v>
      </c>
      <c r="T39" s="2">
        <v>1207.3000000000002</v>
      </c>
      <c r="U39" s="2">
        <v>0</v>
      </c>
      <c r="V39" s="43">
        <f t="shared" si="26"/>
        <v>86344796.549999997</v>
      </c>
      <c r="W39" s="43">
        <f t="shared" si="27"/>
        <v>2123.6191595381092</v>
      </c>
      <c r="X39" s="43">
        <f t="shared" si="3"/>
        <v>91681732.140000015</v>
      </c>
      <c r="Y39" s="43">
        <f t="shared" si="25"/>
        <v>23687008.750000004</v>
      </c>
      <c r="Z39" s="43">
        <f t="shared" si="18"/>
        <v>866.18665097344683</v>
      </c>
      <c r="AA39" s="43">
        <f t="shared" si="6"/>
        <v>10258685.390370617</v>
      </c>
      <c r="AB39" s="40">
        <f t="shared" si="7"/>
        <v>3895.3</v>
      </c>
      <c r="AC39" s="40">
        <f t="shared" si="23"/>
        <v>384308</v>
      </c>
      <c r="AD39" s="2">
        <f t="shared" si="24"/>
        <v>2572.9318151066332</v>
      </c>
      <c r="AE39" s="3">
        <f t="shared" si="8"/>
        <v>494399.14</v>
      </c>
      <c r="AF39" s="4"/>
      <c r="AG39" s="5">
        <f t="shared" si="14"/>
        <v>86729104.549999997</v>
      </c>
      <c r="AH39" s="6"/>
      <c r="AI39" s="5"/>
    </row>
    <row r="40" spans="1:35" x14ac:dyDescent="0.25">
      <c r="A40" s="35" t="str">
        <f t="shared" si="0"/>
        <v>OK</v>
      </c>
      <c r="B40" s="36" t="str">
        <f t="shared" si="9"/>
        <v>Eastern</v>
      </c>
      <c r="C40" s="37" t="s">
        <v>54</v>
      </c>
      <c r="D40" s="2">
        <v>29102160</v>
      </c>
      <c r="E40" s="2">
        <v>33592414.939999998</v>
      </c>
      <c r="F40" s="2">
        <f t="shared" si="10"/>
        <v>2308.5856816126361</v>
      </c>
      <c r="G40" s="2">
        <v>29943375.989999991</v>
      </c>
      <c r="H40" s="2">
        <v>13403825.209999999</v>
      </c>
      <c r="I40" s="2">
        <f t="shared" si="11"/>
        <v>895.27815530729686</v>
      </c>
      <c r="J40" s="2">
        <v>6918.4000000000015</v>
      </c>
      <c r="K40" s="2">
        <v>8488757.7199999988</v>
      </c>
      <c r="L40" s="2">
        <v>5865837.3200000003</v>
      </c>
      <c r="M40" s="2">
        <f t="shared" si="15"/>
        <v>1382.0249118854581</v>
      </c>
      <c r="N40" s="38"/>
      <c r="O40" s="39"/>
      <c r="P40" s="39"/>
      <c r="Q40" s="39"/>
      <c r="R40" s="2">
        <v>0</v>
      </c>
      <c r="S40" s="2">
        <v>0</v>
      </c>
      <c r="T40" s="2">
        <v>0</v>
      </c>
      <c r="U40" s="2">
        <v>0</v>
      </c>
      <c r="V40" s="43">
        <f t="shared" si="26"/>
        <v>29102160</v>
      </c>
      <c r="W40" s="43">
        <f t="shared" si="27"/>
        <v>2308.5856816126361</v>
      </c>
      <c r="X40" s="43">
        <f t="shared" si="3"/>
        <v>33592414.939999998</v>
      </c>
      <c r="Y40" s="43">
        <f t="shared" si="25"/>
        <v>29943375.989999991</v>
      </c>
      <c r="Z40" s="43">
        <f t="shared" si="18"/>
        <v>895.27815530729686</v>
      </c>
      <c r="AA40" s="43">
        <f t="shared" si="6"/>
        <v>13403825.209999997</v>
      </c>
      <c r="AB40" s="40">
        <f t="shared" si="7"/>
        <v>6918.4000000000015</v>
      </c>
      <c r="AC40" s="40">
        <f t="shared" si="23"/>
        <v>8488757.7199999988</v>
      </c>
      <c r="AD40" s="2">
        <f t="shared" si="24"/>
        <v>1382.0249118854581</v>
      </c>
      <c r="AE40" s="3">
        <f t="shared" si="8"/>
        <v>5865837.3200000003</v>
      </c>
      <c r="AF40" s="4"/>
      <c r="AG40" s="5">
        <f t="shared" si="14"/>
        <v>37590917.719999999</v>
      </c>
      <c r="AH40" s="6"/>
      <c r="AI40" s="5"/>
    </row>
    <row r="41" spans="1:35" x14ac:dyDescent="0.25">
      <c r="A41" s="35" t="str">
        <f t="shared" si="0"/>
        <v>OR</v>
      </c>
      <c r="B41" s="36" t="str">
        <f t="shared" si="9"/>
        <v>Western</v>
      </c>
      <c r="C41" s="37" t="s">
        <v>55</v>
      </c>
      <c r="D41" s="2">
        <v>2640259</v>
      </c>
      <c r="E41" s="2">
        <v>2745242.59</v>
      </c>
      <c r="F41" s="2">
        <f t="shared" si="10"/>
        <v>2079.5252208211391</v>
      </c>
      <c r="G41" s="2">
        <v>11424291.030000001</v>
      </c>
      <c r="H41" s="2">
        <v>4914531.9799999995</v>
      </c>
      <c r="I41" s="2">
        <f t="shared" si="11"/>
        <v>860.36533332257</v>
      </c>
      <c r="J41" s="2">
        <v>2861.7</v>
      </c>
      <c r="K41" s="2">
        <v>0</v>
      </c>
      <c r="L41" s="2">
        <v>0</v>
      </c>
      <c r="M41" s="2"/>
      <c r="N41" s="38">
        <v>1.1805397629081549</v>
      </c>
      <c r="O41" s="39">
        <f>$N41*D41</f>
        <v>3116930.7338761222</v>
      </c>
      <c r="P41" s="39">
        <f>$N41*G41</f>
        <v>13486829.823949961</v>
      </c>
      <c r="Q41" s="39">
        <f>$N41*K41</f>
        <v>0</v>
      </c>
      <c r="R41" s="2">
        <v>0</v>
      </c>
      <c r="S41" s="2">
        <v>0</v>
      </c>
      <c r="T41" s="2">
        <v>0</v>
      </c>
      <c r="U41" s="2">
        <v>0</v>
      </c>
      <c r="V41" s="43">
        <f t="shared" si="26"/>
        <v>3116930.7338761222</v>
      </c>
      <c r="W41" s="43">
        <f t="shared" si="27"/>
        <v>2079.5252208211391</v>
      </c>
      <c r="X41" s="43">
        <f t="shared" si="3"/>
        <v>3240868.0363239688</v>
      </c>
      <c r="Y41" s="43">
        <f t="shared" si="25"/>
        <v>13486829.823949961</v>
      </c>
      <c r="Z41" s="43">
        <f t="shared" si="18"/>
        <v>860.36533332257</v>
      </c>
      <c r="AA41" s="43">
        <f t="shared" si="6"/>
        <v>5801800.4184737438</v>
      </c>
      <c r="AB41" s="40">
        <f t="shared" si="7"/>
        <v>2861.7</v>
      </c>
      <c r="AC41" s="40"/>
      <c r="AD41" s="2"/>
      <c r="AE41" s="3">
        <f t="shared" si="8"/>
        <v>0</v>
      </c>
      <c r="AF41" s="4"/>
      <c r="AG41" s="5">
        <f t="shared" si="14"/>
        <v>3116930.7338761222</v>
      </c>
      <c r="AH41" s="6"/>
      <c r="AI41" s="5"/>
    </row>
    <row r="42" spans="1:35" x14ac:dyDescent="0.25">
      <c r="A42" s="35" t="str">
        <f t="shared" si="0"/>
        <v>PA</v>
      </c>
      <c r="B42" s="36" t="str">
        <f t="shared" si="9"/>
        <v>Eastern</v>
      </c>
      <c r="C42" s="37" t="s">
        <v>56</v>
      </c>
      <c r="D42" s="2">
        <v>87054957</v>
      </c>
      <c r="E42" s="2">
        <v>92864178.689999998</v>
      </c>
      <c r="F42" s="2">
        <f t="shared" si="10"/>
        <v>2133.4610202610288</v>
      </c>
      <c r="G42" s="2">
        <v>50028719.120000005</v>
      </c>
      <c r="H42" s="2">
        <v>22552383.189999998</v>
      </c>
      <c r="I42" s="2">
        <f t="shared" si="11"/>
        <v>901.57747736476506</v>
      </c>
      <c r="J42" s="2">
        <v>8207.4</v>
      </c>
      <c r="K42" s="2">
        <v>1661967.7</v>
      </c>
      <c r="L42" s="2">
        <v>1241069.83</v>
      </c>
      <c r="M42" s="2">
        <f t="shared" si="15"/>
        <v>1493.4945245927463</v>
      </c>
      <c r="N42" s="38"/>
      <c r="O42" s="39"/>
      <c r="P42" s="39"/>
      <c r="Q42" s="39"/>
      <c r="R42" s="2">
        <v>0</v>
      </c>
      <c r="S42" s="2">
        <v>0</v>
      </c>
      <c r="T42" s="2">
        <v>0</v>
      </c>
      <c r="U42" s="2">
        <v>1530</v>
      </c>
      <c r="V42" s="43">
        <f t="shared" si="26"/>
        <v>87054957</v>
      </c>
      <c r="W42" s="43">
        <f t="shared" si="27"/>
        <v>2133.4610202610288</v>
      </c>
      <c r="X42" s="43">
        <f t="shared" si="3"/>
        <v>92864178.689999998</v>
      </c>
      <c r="Y42" s="43">
        <f t="shared" si="25"/>
        <v>57420455.120000005</v>
      </c>
      <c r="Z42" s="43">
        <f t="shared" si="18"/>
        <v>901.57747736476506</v>
      </c>
      <c r="AA42" s="43">
        <f t="shared" si="6"/>
        <v>25884494.538113154</v>
      </c>
      <c r="AB42" s="40">
        <f t="shared" si="7"/>
        <v>9737.4</v>
      </c>
      <c r="AC42" s="40">
        <f>MAX(Q42,K42)</f>
        <v>1661967.7</v>
      </c>
      <c r="AD42" s="2">
        <f>M42</f>
        <v>1493.4945245927463</v>
      </c>
      <c r="AE42" s="3">
        <f t="shared" si="8"/>
        <v>1241069.83</v>
      </c>
      <c r="AF42" s="4"/>
      <c r="AG42" s="5">
        <f t="shared" si="14"/>
        <v>88716924.700000003</v>
      </c>
      <c r="AH42" s="6"/>
      <c r="AI42" s="5"/>
    </row>
    <row r="43" spans="1:35" x14ac:dyDescent="0.25">
      <c r="A43" s="35" t="str">
        <f t="shared" si="0"/>
        <v>RI</v>
      </c>
      <c r="B43" s="36" t="str">
        <f t="shared" si="9"/>
        <v>Eastern</v>
      </c>
      <c r="C43" s="37" t="s">
        <v>57</v>
      </c>
      <c r="D43" s="2">
        <v>0</v>
      </c>
      <c r="E43" s="2">
        <v>0</v>
      </c>
      <c r="F43" s="2"/>
      <c r="G43" s="2">
        <v>8140017.2799999984</v>
      </c>
      <c r="H43" s="2">
        <v>3735785.5</v>
      </c>
      <c r="I43" s="2">
        <f t="shared" si="11"/>
        <v>917.88146670863102</v>
      </c>
      <c r="J43" s="2">
        <v>1725.2000000000003</v>
      </c>
      <c r="K43" s="2">
        <v>0</v>
      </c>
      <c r="L43" s="2">
        <v>0</v>
      </c>
      <c r="M43" s="2"/>
      <c r="N43" s="38"/>
      <c r="O43" s="39"/>
      <c r="P43" s="39"/>
      <c r="Q43" s="39"/>
      <c r="R43" s="2">
        <v>0</v>
      </c>
      <c r="S43" s="2">
        <v>0</v>
      </c>
      <c r="T43" s="2">
        <v>0</v>
      </c>
      <c r="U43" s="2">
        <v>0</v>
      </c>
      <c r="V43" s="43"/>
      <c r="W43" s="43"/>
      <c r="X43" s="43"/>
      <c r="Y43" s="43">
        <f t="shared" si="25"/>
        <v>8140017.2799999984</v>
      </c>
      <c r="Z43" s="43">
        <f t="shared" si="18"/>
        <v>917.88146670863102</v>
      </c>
      <c r="AA43" s="43">
        <f t="shared" si="6"/>
        <v>3735785.5</v>
      </c>
      <c r="AB43" s="40">
        <f t="shared" si="7"/>
        <v>1725.2000000000003</v>
      </c>
      <c r="AC43" s="40"/>
      <c r="AD43" s="2"/>
      <c r="AE43" s="3">
        <f t="shared" si="8"/>
        <v>0</v>
      </c>
      <c r="AF43" s="4"/>
      <c r="AG43" s="5">
        <f t="shared" si="14"/>
        <v>0</v>
      </c>
      <c r="AH43" s="6"/>
      <c r="AI43" s="5"/>
    </row>
    <row r="44" spans="1:35" x14ac:dyDescent="0.25">
      <c r="A44" s="35" t="str">
        <f t="shared" si="0"/>
        <v>SC</v>
      </c>
      <c r="B44" s="36" t="str">
        <f t="shared" si="9"/>
        <v>Eastern</v>
      </c>
      <c r="C44" s="37" t="s">
        <v>58</v>
      </c>
      <c r="D44" s="2">
        <v>28466763.539999999</v>
      </c>
      <c r="E44" s="2">
        <v>30790348.519999996</v>
      </c>
      <c r="F44" s="2">
        <f t="shared" si="10"/>
        <v>2163.2489746672477</v>
      </c>
      <c r="G44" s="2">
        <v>11209393.6</v>
      </c>
      <c r="H44" s="2">
        <v>4751978.9399999995</v>
      </c>
      <c r="I44" s="2">
        <f t="shared" si="11"/>
        <v>847.85655844933467</v>
      </c>
      <c r="J44" s="2">
        <v>2281.6999999999998</v>
      </c>
      <c r="K44" s="2">
        <v>409033</v>
      </c>
      <c r="L44" s="2">
        <v>350937.68</v>
      </c>
      <c r="M44" s="2">
        <f t="shared" si="15"/>
        <v>1715.938225033188</v>
      </c>
      <c r="N44" s="38"/>
      <c r="O44" s="39"/>
      <c r="P44" s="39"/>
      <c r="Q44" s="39"/>
      <c r="R44" s="2">
        <v>0</v>
      </c>
      <c r="S44" s="2">
        <v>0</v>
      </c>
      <c r="T44" s="2">
        <v>0</v>
      </c>
      <c r="U44" s="2">
        <v>0</v>
      </c>
      <c r="V44" s="43">
        <f>MAX(O44,D44)+8784*SUM(R44:S44)*0.6</f>
        <v>28466763.539999999</v>
      </c>
      <c r="W44" s="43">
        <f>F44</f>
        <v>2163.2489746672477</v>
      </c>
      <c r="X44" s="43">
        <f t="shared" si="3"/>
        <v>30790348.519999992</v>
      </c>
      <c r="Y44" s="43">
        <f t="shared" si="25"/>
        <v>11209393.6</v>
      </c>
      <c r="Z44" s="43">
        <f t="shared" si="18"/>
        <v>847.85655844933467</v>
      </c>
      <c r="AA44" s="43">
        <f t="shared" si="6"/>
        <v>4751978.9399999995</v>
      </c>
      <c r="AB44" s="40">
        <f t="shared" si="7"/>
        <v>2281.6999999999998</v>
      </c>
      <c r="AC44" s="40">
        <f>MAX(Q44,K44)</f>
        <v>409033</v>
      </c>
      <c r="AD44" s="2">
        <f>M44</f>
        <v>1715.938225033188</v>
      </c>
      <c r="AE44" s="3">
        <f t="shared" si="8"/>
        <v>350937.68</v>
      </c>
      <c r="AF44" s="4"/>
      <c r="AG44" s="5">
        <f t="shared" si="14"/>
        <v>28875796.539999999</v>
      </c>
      <c r="AH44" s="6"/>
      <c r="AI44" s="5"/>
    </row>
    <row r="45" spans="1:35" x14ac:dyDescent="0.25">
      <c r="A45" s="35" t="str">
        <f t="shared" si="0"/>
        <v>SD</v>
      </c>
      <c r="B45" s="36" t="str">
        <f t="shared" si="9"/>
        <v>Eastern</v>
      </c>
      <c r="C45" s="37" t="s">
        <v>59</v>
      </c>
      <c r="D45" s="2">
        <v>2830363</v>
      </c>
      <c r="E45" s="2">
        <v>3169636.08</v>
      </c>
      <c r="F45" s="2">
        <f t="shared" si="10"/>
        <v>2239.7382102578363</v>
      </c>
      <c r="G45" s="2">
        <v>0</v>
      </c>
      <c r="H45" s="2">
        <v>0</v>
      </c>
      <c r="I45" s="2"/>
      <c r="J45" s="2">
        <v>0</v>
      </c>
      <c r="K45" s="2">
        <v>0</v>
      </c>
      <c r="L45" s="2">
        <v>0</v>
      </c>
      <c r="M45" s="2"/>
      <c r="N45" s="46">
        <v>1.4150040732983877</v>
      </c>
      <c r="O45" s="39">
        <f>$N45*D45</f>
        <v>4004975.1739130444</v>
      </c>
      <c r="P45" s="39"/>
      <c r="Q45" s="39"/>
      <c r="R45" s="2">
        <v>0</v>
      </c>
      <c r="S45" s="2">
        <v>0</v>
      </c>
      <c r="T45" s="2">
        <v>290</v>
      </c>
      <c r="U45" s="2">
        <v>0</v>
      </c>
      <c r="V45" s="43">
        <f>MAX(O45,D45)+8784*SUM(R45:S45)*0.6</f>
        <v>4004975.1739130444</v>
      </c>
      <c r="W45" s="43">
        <f>F45</f>
        <v>2239.7382102578363</v>
      </c>
      <c r="X45" s="43">
        <f t="shared" si="3"/>
        <v>4485047.9640735341</v>
      </c>
      <c r="Y45" s="43">
        <f t="shared" si="25"/>
        <v>1401048</v>
      </c>
      <c r="Z45" s="43">
        <v>908</v>
      </c>
      <c r="AA45" s="43">
        <f t="shared" si="6"/>
        <v>636075.79200000002</v>
      </c>
      <c r="AB45" s="40">
        <f t="shared" si="7"/>
        <v>290</v>
      </c>
      <c r="AC45" s="40"/>
      <c r="AD45" s="2"/>
      <c r="AE45" s="3">
        <f t="shared" si="8"/>
        <v>0</v>
      </c>
      <c r="AF45" s="4"/>
      <c r="AG45" s="5">
        <f t="shared" si="14"/>
        <v>4004975.1739130444</v>
      </c>
      <c r="AH45" s="6"/>
      <c r="AI45" s="5"/>
    </row>
    <row r="46" spans="1:35" x14ac:dyDescent="0.25">
      <c r="A46" s="35" t="str">
        <f t="shared" si="0"/>
        <v>TN</v>
      </c>
      <c r="B46" s="36" t="str">
        <f t="shared" si="9"/>
        <v>Eastern</v>
      </c>
      <c r="C46" s="37" t="s">
        <v>60</v>
      </c>
      <c r="D46" s="2">
        <v>34373696</v>
      </c>
      <c r="E46" s="2">
        <v>38560354.829999998</v>
      </c>
      <c r="F46" s="2">
        <f t="shared" si="10"/>
        <v>2243.5966635650702</v>
      </c>
      <c r="G46" s="2">
        <v>3091449.95</v>
      </c>
      <c r="H46" s="2">
        <v>1191716.46</v>
      </c>
      <c r="I46" s="2">
        <f t="shared" si="11"/>
        <v>770.97574230499833</v>
      </c>
      <c r="J46" s="2">
        <v>525</v>
      </c>
      <c r="K46" s="2">
        <v>0</v>
      </c>
      <c r="L46" s="2">
        <v>0</v>
      </c>
      <c r="M46" s="2"/>
      <c r="N46" s="38"/>
      <c r="O46" s="39"/>
      <c r="P46" s="39"/>
      <c r="Q46" s="39"/>
      <c r="R46" s="2">
        <v>0</v>
      </c>
      <c r="S46" s="2">
        <v>0</v>
      </c>
      <c r="T46" s="2">
        <v>878</v>
      </c>
      <c r="U46" s="2">
        <v>0</v>
      </c>
      <c r="V46" s="43">
        <f>MAX(O46,D46)+8784*SUM(R46:S46)*0.6</f>
        <v>34373696</v>
      </c>
      <c r="W46" s="43">
        <f>F46</f>
        <v>2243.5966635650702</v>
      </c>
      <c r="X46" s="43">
        <f t="shared" si="3"/>
        <v>38560354.829999998</v>
      </c>
      <c r="Y46" s="43">
        <f t="shared" si="25"/>
        <v>7333243.5500000007</v>
      </c>
      <c r="Z46" s="43">
        <f t="shared" ref="Z46:Z55" si="28">I46</f>
        <v>770.97574230499833</v>
      </c>
      <c r="AA46" s="43">
        <f t="shared" si="6"/>
        <v>2826876.4447322958</v>
      </c>
      <c r="AB46" s="40">
        <f t="shared" si="7"/>
        <v>1403</v>
      </c>
      <c r="AC46" s="40"/>
      <c r="AD46" s="2"/>
      <c r="AE46" s="3">
        <f t="shared" si="8"/>
        <v>0</v>
      </c>
      <c r="AF46" s="4"/>
      <c r="AG46" s="5">
        <f t="shared" si="14"/>
        <v>34373696</v>
      </c>
      <c r="AH46" s="6"/>
      <c r="AI46" s="5"/>
    </row>
    <row r="47" spans="1:35" x14ac:dyDescent="0.25">
      <c r="A47" s="35" t="str">
        <f t="shared" si="0"/>
        <v>TX</v>
      </c>
      <c r="B47" s="36" t="str">
        <f t="shared" si="9"/>
        <v>Eastern</v>
      </c>
      <c r="C47" s="37" t="s">
        <v>61</v>
      </c>
      <c r="D47" s="2">
        <v>28353732</v>
      </c>
      <c r="E47" s="2">
        <v>30621111.899999995</v>
      </c>
      <c r="F47" s="2">
        <f t="shared" si="10"/>
        <v>2159.9352000646686</v>
      </c>
      <c r="G47" s="2">
        <v>20981139.260000002</v>
      </c>
      <c r="H47" s="2">
        <v>11079777.220000001</v>
      </c>
      <c r="I47" s="2">
        <f t="shared" si="11"/>
        <v>1056.1654524760063</v>
      </c>
      <c r="J47" s="2">
        <v>4023.7999999999997</v>
      </c>
      <c r="K47" s="2">
        <v>11684378</v>
      </c>
      <c r="L47" s="2">
        <v>7937279.8300000001</v>
      </c>
      <c r="M47" s="2">
        <f t="shared" si="15"/>
        <v>1358.6140109469243</v>
      </c>
      <c r="N47" s="38"/>
      <c r="O47" s="39"/>
      <c r="P47" s="39"/>
      <c r="Q47" s="39"/>
      <c r="R47" s="2">
        <v>0</v>
      </c>
      <c r="S47" s="2">
        <v>0</v>
      </c>
      <c r="T47" s="2">
        <v>0</v>
      </c>
      <c r="U47" s="2">
        <v>0</v>
      </c>
      <c r="V47" s="43">
        <f>MAX(O47,D47)+8784*SUM(R47:S47)*0.6</f>
        <v>28353732</v>
      </c>
      <c r="W47" s="43">
        <f>F47</f>
        <v>2159.9352000646686</v>
      </c>
      <c r="X47" s="43">
        <f t="shared" si="3"/>
        <v>30621111.899999999</v>
      </c>
      <c r="Y47" s="43">
        <f t="shared" si="25"/>
        <v>20981139.260000002</v>
      </c>
      <c r="Z47" s="43">
        <f t="shared" si="28"/>
        <v>1056.1654524760063</v>
      </c>
      <c r="AA47" s="43">
        <f t="shared" si="6"/>
        <v>11079777.220000001</v>
      </c>
      <c r="AB47" s="40">
        <f t="shared" si="7"/>
        <v>4023.7999999999997</v>
      </c>
      <c r="AC47" s="40">
        <f>MAX(Q47,K47)</f>
        <v>11684378</v>
      </c>
      <c r="AD47" s="2">
        <f>M47</f>
        <v>1358.6140109469243</v>
      </c>
      <c r="AE47" s="3">
        <f t="shared" si="8"/>
        <v>7937279.830000001</v>
      </c>
      <c r="AF47" s="4"/>
      <c r="AG47" s="5">
        <f t="shared" si="14"/>
        <v>40038110</v>
      </c>
      <c r="AH47" s="6"/>
      <c r="AI47" s="5"/>
    </row>
    <row r="48" spans="1:35" x14ac:dyDescent="0.25">
      <c r="A48" s="35" t="str">
        <f t="shared" si="0"/>
        <v>TX</v>
      </c>
      <c r="B48" s="36" t="str">
        <f>RIGHT(C48,5)</f>
        <v>ERCOT</v>
      </c>
      <c r="C48" s="37" t="s">
        <v>62</v>
      </c>
      <c r="D48" s="2">
        <v>110248798</v>
      </c>
      <c r="E48" s="2">
        <v>124003927.66000001</v>
      </c>
      <c r="F48" s="2">
        <f t="shared" si="10"/>
        <v>2249.528882119876</v>
      </c>
      <c r="G48" s="2">
        <v>125159004.62000006</v>
      </c>
      <c r="H48" s="2">
        <v>59519020.379999958</v>
      </c>
      <c r="I48" s="2">
        <f t="shared" si="11"/>
        <v>951.09449872516768</v>
      </c>
      <c r="J48" s="2">
        <v>28423.499999999993</v>
      </c>
      <c r="K48" s="2">
        <v>8331348</v>
      </c>
      <c r="L48" s="2">
        <v>5835640.9800000014</v>
      </c>
      <c r="M48" s="2">
        <f t="shared" si="15"/>
        <v>1400.8875826576925</v>
      </c>
      <c r="N48" s="38"/>
      <c r="O48" s="39"/>
      <c r="P48" s="39"/>
      <c r="Q48" s="39"/>
      <c r="R48" s="2">
        <v>911</v>
      </c>
      <c r="S48" s="2">
        <v>0</v>
      </c>
      <c r="T48" s="2">
        <v>0</v>
      </c>
      <c r="U48" s="2">
        <v>2488.8000000000002</v>
      </c>
      <c r="V48" s="43">
        <f>MAX(O48,D48)+8784*SUM(R48:S48)*0.6</f>
        <v>115050132.40000001</v>
      </c>
      <c r="W48" s="43">
        <f>F48</f>
        <v>2249.528882119876</v>
      </c>
      <c r="X48" s="43">
        <f t="shared" si="3"/>
        <v>129404297.86275788</v>
      </c>
      <c r="Y48" s="43">
        <f t="shared" si="25"/>
        <v>137182895.18000007</v>
      </c>
      <c r="Z48" s="43">
        <f t="shared" si="28"/>
        <v>951.09449872516768</v>
      </c>
      <c r="AA48" s="43">
        <f t="shared" si="6"/>
        <v>65236948.462444693</v>
      </c>
      <c r="AB48" s="40">
        <f t="shared" si="7"/>
        <v>30912.299999999992</v>
      </c>
      <c r="AC48" s="40">
        <f>MAX(Q48,K48)</f>
        <v>8331348</v>
      </c>
      <c r="AD48" s="2">
        <f>M48</f>
        <v>1400.8875826576925</v>
      </c>
      <c r="AE48" s="3">
        <f t="shared" si="8"/>
        <v>5835640.9800000014</v>
      </c>
      <c r="AF48" s="4"/>
      <c r="AG48" s="5">
        <f t="shared" si="14"/>
        <v>123381480.40000001</v>
      </c>
      <c r="AH48" s="6"/>
      <c r="AI48" s="5"/>
    </row>
    <row r="49" spans="1:35" x14ac:dyDescent="0.25">
      <c r="A49" s="35" t="str">
        <f t="shared" si="0"/>
        <v>TX</v>
      </c>
      <c r="B49" s="36" t="str">
        <f t="shared" si="9"/>
        <v>Western</v>
      </c>
      <c r="C49" s="37" t="s">
        <v>63</v>
      </c>
      <c r="D49" s="2">
        <v>0</v>
      </c>
      <c r="E49" s="2">
        <v>0</v>
      </c>
      <c r="F49" s="2"/>
      <c r="G49" s="2">
        <v>1870133.83</v>
      </c>
      <c r="H49" s="2">
        <v>1119576.42</v>
      </c>
      <c r="I49" s="2">
        <f t="shared" si="11"/>
        <v>1197.3222472532889</v>
      </c>
      <c r="J49" s="2">
        <v>508.9</v>
      </c>
      <c r="K49" s="2">
        <v>891480</v>
      </c>
      <c r="L49" s="2">
        <v>613702.19999999995</v>
      </c>
      <c r="M49" s="2">
        <f t="shared" si="15"/>
        <v>1376.8165298155875</v>
      </c>
      <c r="N49" s="38"/>
      <c r="O49" s="39"/>
      <c r="P49" s="39"/>
      <c r="Q49" s="39"/>
      <c r="R49" s="2">
        <v>0</v>
      </c>
      <c r="S49" s="2">
        <v>0</v>
      </c>
      <c r="T49" s="2">
        <v>0</v>
      </c>
      <c r="U49" s="2">
        <v>0</v>
      </c>
      <c r="V49" s="43"/>
      <c r="W49" s="43"/>
      <c r="X49" s="43"/>
      <c r="Y49" s="43">
        <f t="shared" si="25"/>
        <v>1870133.83</v>
      </c>
      <c r="Z49" s="43">
        <f t="shared" si="28"/>
        <v>1197.3222472532889</v>
      </c>
      <c r="AA49" s="43">
        <f t="shared" si="6"/>
        <v>1119576.42</v>
      </c>
      <c r="AB49" s="40">
        <f t="shared" si="7"/>
        <v>508.9</v>
      </c>
      <c r="AC49" s="40">
        <f>MAX(Q49,K49)</f>
        <v>891480</v>
      </c>
      <c r="AD49" s="2">
        <f>M49</f>
        <v>1376.8165298155875</v>
      </c>
      <c r="AE49" s="3">
        <f t="shared" si="8"/>
        <v>613702.19999999995</v>
      </c>
      <c r="AF49" s="4"/>
      <c r="AG49" s="5">
        <f t="shared" si="14"/>
        <v>891480</v>
      </c>
      <c r="AH49" s="6"/>
      <c r="AI49" s="5"/>
    </row>
    <row r="50" spans="1:35" x14ac:dyDescent="0.25">
      <c r="A50" s="35" t="s">
        <v>64</v>
      </c>
      <c r="B50" s="36" t="str">
        <f t="shared" si="9"/>
        <v>Western</v>
      </c>
      <c r="C50" s="37" t="s">
        <v>65</v>
      </c>
      <c r="D50" s="2">
        <v>3090433</v>
      </c>
      <c r="E50" s="2">
        <v>3314096.53</v>
      </c>
      <c r="F50" s="2">
        <f t="shared" si="10"/>
        <v>2144.7457556918398</v>
      </c>
      <c r="G50" s="2">
        <v>0</v>
      </c>
      <c r="H50" s="2">
        <v>0</v>
      </c>
      <c r="I50" s="2"/>
      <c r="J50" s="2">
        <v>0</v>
      </c>
      <c r="K50" s="2">
        <v>0</v>
      </c>
      <c r="L50" s="2">
        <v>0</v>
      </c>
      <c r="M50" s="2"/>
      <c r="N50" s="38"/>
      <c r="O50" s="39"/>
      <c r="P50" s="39"/>
      <c r="Q50" s="39"/>
      <c r="R50" s="2">
        <v>0</v>
      </c>
      <c r="S50" s="2">
        <v>0</v>
      </c>
      <c r="T50" s="2">
        <v>0</v>
      </c>
      <c r="U50" s="2">
        <v>0</v>
      </c>
      <c r="V50" s="43">
        <f t="shared" ref="V50:V56" si="29">MAX(O50,D50)+8784*SUM(R50:S50)*0.6</f>
        <v>3090433</v>
      </c>
      <c r="W50" s="43">
        <f t="shared" ref="W50:W56" si="30">F50</f>
        <v>2144.7457556918398</v>
      </c>
      <c r="X50" s="43">
        <f t="shared" si="3"/>
        <v>3314096.53</v>
      </c>
      <c r="Y50" s="43">
        <f t="shared" si="25"/>
        <v>0</v>
      </c>
      <c r="Z50" s="43">
        <f t="shared" si="28"/>
        <v>0</v>
      </c>
      <c r="AA50" s="43">
        <f t="shared" si="6"/>
        <v>0</v>
      </c>
      <c r="AB50" s="40">
        <f t="shared" si="7"/>
        <v>0</v>
      </c>
      <c r="AC50" s="40"/>
      <c r="AD50" s="2"/>
      <c r="AE50" s="3">
        <f t="shared" si="8"/>
        <v>0</v>
      </c>
      <c r="AF50" s="4"/>
      <c r="AG50" s="5">
        <f t="shared" si="14"/>
        <v>3090433</v>
      </c>
      <c r="AH50" s="6"/>
      <c r="AI50" s="5"/>
    </row>
    <row r="51" spans="1:35" x14ac:dyDescent="0.25">
      <c r="A51" s="35" t="str">
        <f t="shared" si="0"/>
        <v>UT</v>
      </c>
      <c r="B51" s="36" t="str">
        <f t="shared" si="9"/>
        <v>Western</v>
      </c>
      <c r="C51" s="37" t="s">
        <v>66</v>
      </c>
      <c r="D51" s="2">
        <v>27332140</v>
      </c>
      <c r="E51" s="2">
        <v>28300939.080000002</v>
      </c>
      <c r="F51" s="2">
        <f t="shared" si="10"/>
        <v>2070.8908325509824</v>
      </c>
      <c r="G51" s="2">
        <v>5447362</v>
      </c>
      <c r="H51" s="2">
        <v>2409060.2699999996</v>
      </c>
      <c r="I51" s="2">
        <f t="shared" si="11"/>
        <v>884.48693881552185</v>
      </c>
      <c r="J51" s="2">
        <v>1201</v>
      </c>
      <c r="K51" s="2">
        <v>120348</v>
      </c>
      <c r="L51" s="2">
        <v>112343.32</v>
      </c>
      <c r="M51" s="2">
        <f t="shared" si="15"/>
        <v>1866.9744407883804</v>
      </c>
      <c r="N51" s="38"/>
      <c r="O51" s="39"/>
      <c r="P51" s="39"/>
      <c r="Q51" s="39"/>
      <c r="R51" s="2">
        <v>0</v>
      </c>
      <c r="S51" s="2">
        <v>0</v>
      </c>
      <c r="T51" s="2">
        <v>0</v>
      </c>
      <c r="U51" s="2">
        <v>629</v>
      </c>
      <c r="V51" s="43">
        <f t="shared" si="29"/>
        <v>27332140</v>
      </c>
      <c r="W51" s="43">
        <f t="shared" si="30"/>
        <v>2070.8908325509824</v>
      </c>
      <c r="X51" s="43">
        <f t="shared" si="3"/>
        <v>28300939.080000006</v>
      </c>
      <c r="Y51" s="43">
        <f t="shared" si="25"/>
        <v>8486186.8000000007</v>
      </c>
      <c r="Z51" s="43">
        <f t="shared" si="28"/>
        <v>884.48693881552185</v>
      </c>
      <c r="AA51" s="43">
        <f t="shared" si="6"/>
        <v>3752960.6924743447</v>
      </c>
      <c r="AB51" s="40">
        <f t="shared" si="7"/>
        <v>1830</v>
      </c>
      <c r="AC51" s="40">
        <f>MAX(Q51,K51)</f>
        <v>120348</v>
      </c>
      <c r="AD51" s="2">
        <f>M51</f>
        <v>1866.9744407883804</v>
      </c>
      <c r="AE51" s="3">
        <f t="shared" si="8"/>
        <v>112343.32</v>
      </c>
      <c r="AF51" s="4"/>
      <c r="AG51" s="5">
        <f t="shared" si="14"/>
        <v>27452488</v>
      </c>
      <c r="AH51" s="6"/>
      <c r="AI51" s="5"/>
    </row>
    <row r="52" spans="1:35" x14ac:dyDescent="0.25">
      <c r="A52" s="35" t="str">
        <f t="shared" si="0"/>
        <v>VA</v>
      </c>
      <c r="B52" s="36" t="str">
        <f t="shared" si="9"/>
        <v>Eastern</v>
      </c>
      <c r="C52" s="37" t="s">
        <v>67</v>
      </c>
      <c r="D52" s="2">
        <v>12508936</v>
      </c>
      <c r="E52" s="2">
        <v>15130445.380000001</v>
      </c>
      <c r="F52" s="2">
        <f t="shared" si="10"/>
        <v>2419.141864663789</v>
      </c>
      <c r="G52" s="2">
        <v>23070349.870000005</v>
      </c>
      <c r="H52" s="2">
        <v>10485032.609999996</v>
      </c>
      <c r="I52" s="2">
        <f t="shared" si="11"/>
        <v>908.96173392102912</v>
      </c>
      <c r="J52" s="2">
        <v>3939.3</v>
      </c>
      <c r="K52" s="2">
        <v>343908</v>
      </c>
      <c r="L52" s="2">
        <v>284130.73000000004</v>
      </c>
      <c r="M52" s="2">
        <f t="shared" si="15"/>
        <v>1652.3647603428828</v>
      </c>
      <c r="N52" s="38"/>
      <c r="O52" s="39"/>
      <c r="P52" s="39"/>
      <c r="Q52" s="39"/>
      <c r="R52" s="2">
        <v>600</v>
      </c>
      <c r="S52" s="2">
        <v>0</v>
      </c>
      <c r="T52" s="2">
        <v>0</v>
      </c>
      <c r="U52" s="2">
        <v>2736.7</v>
      </c>
      <c r="V52" s="43">
        <f t="shared" si="29"/>
        <v>15671176</v>
      </c>
      <c r="W52" s="43">
        <f t="shared" si="30"/>
        <v>2419.141864663789</v>
      </c>
      <c r="X52" s="43">
        <f t="shared" si="3"/>
        <v>18955398.965057209</v>
      </c>
      <c r="Y52" s="43">
        <f t="shared" si="25"/>
        <v>36291894.910000004</v>
      </c>
      <c r="Z52" s="43">
        <f t="shared" si="28"/>
        <v>908.96173392102912</v>
      </c>
      <c r="AA52" s="43">
        <f t="shared" si="6"/>
        <v>16493971.862336688</v>
      </c>
      <c r="AB52" s="40">
        <f t="shared" si="7"/>
        <v>6676</v>
      </c>
      <c r="AC52" s="40">
        <f>MAX(Q52,K52)</f>
        <v>343908</v>
      </c>
      <c r="AD52" s="2">
        <f>M52</f>
        <v>1652.3647603428828</v>
      </c>
      <c r="AE52" s="3">
        <f t="shared" si="8"/>
        <v>284130.73000000004</v>
      </c>
      <c r="AF52" s="4"/>
      <c r="AG52" s="5">
        <f t="shared" si="14"/>
        <v>16015084</v>
      </c>
      <c r="AH52" s="6"/>
      <c r="AI52" s="5"/>
    </row>
    <row r="53" spans="1:35" x14ac:dyDescent="0.25">
      <c r="A53" s="35" t="str">
        <f t="shared" si="0"/>
        <v>WA</v>
      </c>
      <c r="B53" s="36" t="str">
        <f t="shared" si="9"/>
        <v>Western</v>
      </c>
      <c r="C53" s="37" t="s">
        <v>68</v>
      </c>
      <c r="D53" s="2">
        <v>3735730</v>
      </c>
      <c r="E53" s="2">
        <v>4542415.3699999992</v>
      </c>
      <c r="F53" s="2">
        <f t="shared" si="10"/>
        <v>2431.8756280566308</v>
      </c>
      <c r="G53" s="2">
        <v>5665044.9999999991</v>
      </c>
      <c r="H53" s="2">
        <v>2817768.02</v>
      </c>
      <c r="I53" s="2">
        <f t="shared" si="11"/>
        <v>994.79104579045725</v>
      </c>
      <c r="J53" s="2">
        <v>3065.7</v>
      </c>
      <c r="K53" s="2">
        <v>0</v>
      </c>
      <c r="L53" s="2">
        <v>0</v>
      </c>
      <c r="M53" s="2"/>
      <c r="N53" s="38">
        <v>2.0702666225136603</v>
      </c>
      <c r="O53" s="39">
        <f>$N53*D53</f>
        <v>7733957.1297229566</v>
      </c>
      <c r="P53" s="39">
        <f>$N53*G53</f>
        <v>11728153.578537896</v>
      </c>
      <c r="Q53" s="39"/>
      <c r="R53" s="2">
        <v>0</v>
      </c>
      <c r="S53" s="2">
        <v>0</v>
      </c>
      <c r="T53" s="2">
        <v>0</v>
      </c>
      <c r="U53" s="2">
        <v>0</v>
      </c>
      <c r="V53" s="43">
        <f t="shared" si="29"/>
        <v>7733957.1297229566</v>
      </c>
      <c r="W53" s="43">
        <f t="shared" si="30"/>
        <v>2431.8756280566308</v>
      </c>
      <c r="X53" s="43">
        <f t="shared" si="3"/>
        <v>9404010.9261040371</v>
      </c>
      <c r="Y53" s="43">
        <f t="shared" si="25"/>
        <v>11728153.578537896</v>
      </c>
      <c r="Z53" s="43">
        <f t="shared" si="28"/>
        <v>994.79104579045725</v>
      </c>
      <c r="AA53" s="43">
        <f t="shared" si="6"/>
        <v>5833531.081792403</v>
      </c>
      <c r="AB53" s="40">
        <f t="shared" si="7"/>
        <v>3065.7</v>
      </c>
      <c r="AC53" s="40"/>
      <c r="AD53" s="2"/>
      <c r="AE53" s="3">
        <f t="shared" si="8"/>
        <v>0</v>
      </c>
      <c r="AF53" s="4"/>
      <c r="AG53" s="5">
        <f t="shared" si="14"/>
        <v>7733957.1297229566</v>
      </c>
      <c r="AH53" s="6"/>
      <c r="AI53" s="5"/>
    </row>
    <row r="54" spans="1:35" x14ac:dyDescent="0.25">
      <c r="A54" s="35" t="str">
        <f t="shared" si="0"/>
        <v>WI</v>
      </c>
      <c r="B54" s="36" t="str">
        <f t="shared" si="9"/>
        <v>Eastern</v>
      </c>
      <c r="C54" s="37" t="s">
        <v>69</v>
      </c>
      <c r="D54" s="2">
        <v>32112721</v>
      </c>
      <c r="E54" s="2">
        <v>37938965.890000001</v>
      </c>
      <c r="F54" s="2">
        <f t="shared" si="10"/>
        <v>2362.8621124942979</v>
      </c>
      <c r="G54" s="2">
        <v>10244272.939999999</v>
      </c>
      <c r="H54" s="2">
        <v>4335785.5000000009</v>
      </c>
      <c r="I54" s="2">
        <f t="shared" si="11"/>
        <v>846.4798869367105</v>
      </c>
      <c r="J54" s="2">
        <v>2618.2000000000003</v>
      </c>
      <c r="K54" s="2">
        <v>47668</v>
      </c>
      <c r="L54" s="2">
        <v>42850.83</v>
      </c>
      <c r="M54" s="2">
        <f t="shared" si="15"/>
        <v>1797.8866325417471</v>
      </c>
      <c r="N54" s="38"/>
      <c r="O54" s="39"/>
      <c r="P54" s="39"/>
      <c r="Q54" s="39"/>
      <c r="R54" s="2">
        <v>0</v>
      </c>
      <c r="S54" s="2">
        <v>0</v>
      </c>
      <c r="T54" s="2">
        <v>0</v>
      </c>
      <c r="U54" s="2">
        <v>0</v>
      </c>
      <c r="V54" s="43">
        <f t="shared" si="29"/>
        <v>32112721</v>
      </c>
      <c r="W54" s="43">
        <f t="shared" si="30"/>
        <v>2362.8621124942979</v>
      </c>
      <c r="X54" s="43">
        <f t="shared" si="3"/>
        <v>37938965.890000001</v>
      </c>
      <c r="Y54" s="43">
        <f t="shared" si="25"/>
        <v>10244272.939999999</v>
      </c>
      <c r="Z54" s="43">
        <f t="shared" si="28"/>
        <v>846.4798869367105</v>
      </c>
      <c r="AA54" s="43">
        <f t="shared" si="6"/>
        <v>4335785.5000000009</v>
      </c>
      <c r="AB54" s="40">
        <f t="shared" si="7"/>
        <v>2618.2000000000003</v>
      </c>
      <c r="AC54" s="40">
        <f>MAX(Q54,K54)</f>
        <v>47668</v>
      </c>
      <c r="AD54" s="2">
        <f>M54</f>
        <v>1797.8866325417471</v>
      </c>
      <c r="AE54" s="3">
        <f t="shared" si="8"/>
        <v>42850.83</v>
      </c>
      <c r="AF54" s="4"/>
      <c r="AG54" s="5">
        <f t="shared" si="14"/>
        <v>32160389</v>
      </c>
      <c r="AH54" s="6"/>
      <c r="AI54" s="5"/>
    </row>
    <row r="55" spans="1:35" x14ac:dyDescent="0.25">
      <c r="A55" s="35" t="str">
        <f t="shared" si="0"/>
        <v>WV</v>
      </c>
      <c r="B55" s="36" t="str">
        <f t="shared" si="9"/>
        <v>Eastern</v>
      </c>
      <c r="C55" s="37" t="s">
        <v>70</v>
      </c>
      <c r="D55" s="2">
        <v>70078372.819999993</v>
      </c>
      <c r="E55" s="2">
        <v>72318916.520000011</v>
      </c>
      <c r="F55" s="2">
        <f t="shared" si="10"/>
        <v>2063.943941899307</v>
      </c>
      <c r="G55" s="2">
        <v>0</v>
      </c>
      <c r="H55" s="2">
        <v>0</v>
      </c>
      <c r="I55" s="2"/>
      <c r="J55" s="2">
        <v>0</v>
      </c>
      <c r="K55" s="2">
        <v>0</v>
      </c>
      <c r="L55" s="2">
        <v>0</v>
      </c>
      <c r="M55" s="2"/>
      <c r="N55" s="38"/>
      <c r="O55" s="39"/>
      <c r="P55" s="39"/>
      <c r="Q55" s="39"/>
      <c r="R55" s="2">
        <v>0</v>
      </c>
      <c r="S55" s="2">
        <v>0</v>
      </c>
      <c r="T55" s="2">
        <v>0</v>
      </c>
      <c r="U55" s="2">
        <v>0</v>
      </c>
      <c r="V55" s="43">
        <f t="shared" si="29"/>
        <v>70078372.819999993</v>
      </c>
      <c r="W55" s="43">
        <f t="shared" si="30"/>
        <v>2063.943941899307</v>
      </c>
      <c r="X55" s="43">
        <f t="shared" si="3"/>
        <v>72318916.520000011</v>
      </c>
      <c r="Y55" s="43">
        <f t="shared" si="25"/>
        <v>0</v>
      </c>
      <c r="Z55" s="43">
        <f t="shared" si="28"/>
        <v>0</v>
      </c>
      <c r="AA55" s="43">
        <f t="shared" si="6"/>
        <v>0</v>
      </c>
      <c r="AB55" s="40">
        <f t="shared" si="7"/>
        <v>0</v>
      </c>
      <c r="AC55" s="40"/>
      <c r="AD55" s="2"/>
      <c r="AE55" s="3">
        <f t="shared" si="8"/>
        <v>0</v>
      </c>
      <c r="AF55" s="4"/>
      <c r="AG55" s="5">
        <f t="shared" si="14"/>
        <v>70078372.819999993</v>
      </c>
      <c r="AH55" s="6"/>
      <c r="AI55" s="5"/>
    </row>
    <row r="56" spans="1:35" ht="15.75" thickBot="1" x14ac:dyDescent="0.3">
      <c r="A56" s="47" t="str">
        <f t="shared" si="0"/>
        <v>WY</v>
      </c>
      <c r="B56" s="48" t="str">
        <f t="shared" si="9"/>
        <v>Western</v>
      </c>
      <c r="C56" s="49" t="s">
        <v>71</v>
      </c>
      <c r="D56" s="7">
        <v>42907427.019999996</v>
      </c>
      <c r="E56" s="7">
        <v>49998736.119999982</v>
      </c>
      <c r="F56" s="7">
        <f t="shared" si="10"/>
        <v>2330.5399364401223</v>
      </c>
      <c r="G56" s="7">
        <v>0</v>
      </c>
      <c r="H56" s="7">
        <v>0</v>
      </c>
      <c r="I56" s="7"/>
      <c r="J56" s="7">
        <v>0</v>
      </c>
      <c r="K56" s="7">
        <v>0</v>
      </c>
      <c r="L56" s="7">
        <v>0</v>
      </c>
      <c r="M56" s="7"/>
      <c r="N56" s="50"/>
      <c r="O56" s="51"/>
      <c r="P56" s="51"/>
      <c r="Q56" s="51"/>
      <c r="R56" s="7">
        <v>0</v>
      </c>
      <c r="S56" s="7">
        <v>0</v>
      </c>
      <c r="T56" s="7">
        <v>0</v>
      </c>
      <c r="U56" s="7">
        <v>100</v>
      </c>
      <c r="V56" s="52">
        <f t="shared" si="29"/>
        <v>42907427.019999996</v>
      </c>
      <c r="W56" s="52">
        <f t="shared" si="30"/>
        <v>2330.5399364401223</v>
      </c>
      <c r="X56" s="52">
        <f t="shared" si="3"/>
        <v>49998736.11999999</v>
      </c>
      <c r="Y56" s="52">
        <f t="shared" si="25"/>
        <v>483120.00000000006</v>
      </c>
      <c r="Z56" s="52">
        <v>908</v>
      </c>
      <c r="AA56" s="52">
        <f t="shared" si="6"/>
        <v>219336.48000000004</v>
      </c>
      <c r="AB56" s="53">
        <f t="shared" si="7"/>
        <v>100</v>
      </c>
      <c r="AC56" s="53"/>
      <c r="AD56" s="7"/>
      <c r="AE56" s="8">
        <f t="shared" si="8"/>
        <v>0</v>
      </c>
      <c r="AF56" s="4"/>
      <c r="AG56" s="5">
        <f t="shared" si="14"/>
        <v>42907427.019999996</v>
      </c>
      <c r="AH56" s="6"/>
      <c r="AI56" s="5"/>
    </row>
    <row r="59" spans="1:35" x14ac:dyDescent="0.25">
      <c r="G59" s="5"/>
      <c r="H59" s="5"/>
    </row>
    <row r="60" spans="1:35" x14ac:dyDescent="0.25">
      <c r="Y60" s="5"/>
      <c r="Z60" s="5"/>
    </row>
  </sheetData>
  <mergeCells count="7">
    <mergeCell ref="G1:J1"/>
    <mergeCell ref="D1:F1"/>
    <mergeCell ref="AC1:AE1"/>
    <mergeCell ref="K1:M1"/>
    <mergeCell ref="N1:Q1"/>
    <mergeCell ref="V1:X1"/>
    <mergeCell ref="Y1:AB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OBA Set-Aside Calculation</vt:lpstr>
      <vt:lpstr>State-level 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2015-10-22T14:29:14Z</dcterms:created>
  <dcterms:modified xsi:type="dcterms:W3CDTF">2015-10-22T14:31:09Z</dcterms:modified>
</cp:coreProperties>
</file>