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LBUNTE\DATA\SIPs--OZONE ADVANCE\VA\"/>
    </mc:Choice>
  </mc:AlternateContent>
  <bookViews>
    <workbookView xWindow="0" yWindow="0" windowWidth="19200" windowHeight="12180" tabRatio="881"/>
  </bookViews>
  <sheets>
    <sheet name="table4-43" sheetId="18" r:id="rId1"/>
    <sheet name="otherER" sheetId="16" r:id="rId2"/>
    <sheet name="Alternative Fuel &amp; Vehicles" sheetId="8" r:id="rId3"/>
    <sheet name="Electric, Hybrid &amp; Plug-in Vehi" sheetId="9" r:id="rId4"/>
    <sheet name="Off-Road Vehicles" sheetId="10" r:id="rId5"/>
    <sheet name="Fuel Economy Improvements" sheetId="11" r:id="rId6"/>
    <sheet name="VMT Reductions" sheetId="12" r:id="rId7"/>
    <sheet name="Truck Stop Electrification" sheetId="13" r:id="rId8"/>
    <sheet name="Onboard Idle Reduction" sheetId="14" r:id="rId9"/>
    <sheet name="Other Idle Reduction" sheetId="15" r:id="rId10"/>
  </sheets>
  <definedNames>
    <definedName name="_xlnm._FilterDatabase" localSheetId="2" hidden="1">'Alternative Fuel &amp; Vehicles'!$A$1:$S$172</definedName>
    <definedName name="_xlnm._FilterDatabase" localSheetId="3" hidden="1">'Electric, Hybrid &amp; Plug-in Vehi'!$A$1:$Q$13</definedName>
  </definedNames>
  <calcPr calcId="152511"/>
</workbook>
</file>

<file path=xl/calcChain.xml><?xml version="1.0" encoding="utf-8"?>
<calcChain xmlns="http://schemas.openxmlformats.org/spreadsheetml/2006/main">
  <c r="B3" i="16" l="1"/>
  <c r="A16" i="10" s="1"/>
  <c r="B2" i="16"/>
  <c r="S25" i="8" s="1"/>
  <c r="S3" i="8" l="1"/>
  <c r="S5" i="8"/>
  <c r="S7" i="8"/>
  <c r="S9" i="8"/>
  <c r="S11" i="8"/>
  <c r="S13" i="8"/>
  <c r="S15" i="8"/>
  <c r="S17" i="8"/>
  <c r="S19" i="8"/>
  <c r="S21" i="8"/>
  <c r="S23" i="8"/>
  <c r="O3" i="10"/>
  <c r="A15" i="10"/>
  <c r="A19" i="10" s="1"/>
  <c r="K3" i="14"/>
  <c r="I2" i="13"/>
  <c r="I3" i="13" s="1"/>
  <c r="O2" i="12"/>
  <c r="O3" i="12" s="1"/>
  <c r="O3" i="11"/>
  <c r="O2" i="11"/>
  <c r="S130" i="8"/>
  <c r="S127" i="8"/>
  <c r="S121" i="8"/>
  <c r="S119" i="8"/>
  <c r="S116" i="8"/>
  <c r="S114" i="8"/>
  <c r="S112" i="8"/>
  <c r="S110" i="8"/>
  <c r="S108" i="8"/>
  <c r="S103" i="8"/>
  <c r="S97" i="8"/>
  <c r="S132" i="8"/>
  <c r="S126" i="8"/>
  <c r="S124" i="8"/>
  <c r="S117" i="8"/>
  <c r="S106" i="8"/>
  <c r="S102" i="8"/>
  <c r="S100" i="8"/>
  <c r="S95" i="8"/>
  <c r="S171" i="8"/>
  <c r="S163" i="8"/>
  <c r="S159" i="8"/>
  <c r="S156" i="8"/>
  <c r="S150" i="8"/>
  <c r="S139" i="8"/>
  <c r="S94" i="8"/>
  <c r="S90" i="8"/>
  <c r="S87" i="8"/>
  <c r="S85" i="8"/>
  <c r="S82" i="8"/>
  <c r="S80" i="8"/>
  <c r="S78" i="8"/>
  <c r="S75" i="8"/>
  <c r="S73" i="8"/>
  <c r="S71" i="8"/>
  <c r="S69" i="8"/>
  <c r="S67" i="8"/>
  <c r="S65" i="8"/>
  <c r="S63" i="8"/>
  <c r="S60" i="8"/>
  <c r="S155" i="8"/>
  <c r="S153" i="8"/>
  <c r="S142" i="8"/>
  <c r="S89" i="8"/>
  <c r="S169" i="8"/>
  <c r="S167" i="8"/>
  <c r="S165" i="8"/>
  <c r="S161" i="8"/>
  <c r="S152" i="8"/>
  <c r="S148" i="8"/>
  <c r="S146" i="8"/>
  <c r="S141" i="8"/>
  <c r="S138" i="8"/>
  <c r="S134" i="8"/>
  <c r="S93" i="8"/>
  <c r="S84" i="8"/>
  <c r="Q12" i="9"/>
  <c r="Q9" i="9"/>
  <c r="Q6" i="9"/>
  <c r="Q4" i="9"/>
  <c r="Q10" i="9"/>
  <c r="Q2" i="9"/>
  <c r="S53" i="8"/>
  <c r="S51" i="8"/>
  <c r="S57" i="8"/>
  <c r="S55" i="8"/>
  <c r="S50" i="8"/>
  <c r="S48" i="8"/>
  <c r="S46" i="8"/>
  <c r="S43" i="8"/>
  <c r="S41" i="8"/>
  <c r="S39" i="8"/>
  <c r="S37" i="8"/>
  <c r="S35" i="8"/>
  <c r="S33" i="8"/>
  <c r="S31" i="8"/>
  <c r="S29" i="8"/>
  <c r="S27" i="8"/>
  <c r="O2" i="10"/>
  <c r="O4" i="10" s="1"/>
  <c r="K2" i="14"/>
  <c r="K4" i="14" s="1"/>
  <c r="O4" i="11"/>
  <c r="O5" i="11" s="1"/>
  <c r="S131" i="8"/>
  <c r="S128" i="8"/>
  <c r="S123" i="8"/>
  <c r="S120" i="8"/>
  <c r="S118" i="8"/>
  <c r="S115" i="8"/>
  <c r="S113" i="8"/>
  <c r="S111" i="8"/>
  <c r="S109" i="8"/>
  <c r="S105" i="8"/>
  <c r="S99" i="8"/>
  <c r="S96" i="8"/>
  <c r="S129" i="8"/>
  <c r="S125" i="8"/>
  <c r="S122" i="8"/>
  <c r="S107" i="8"/>
  <c r="S104" i="8"/>
  <c r="S101" i="8"/>
  <c r="S98" i="8"/>
  <c r="S59" i="8"/>
  <c r="S170" i="8"/>
  <c r="S160" i="8"/>
  <c r="S158" i="8"/>
  <c r="S151" i="8"/>
  <c r="S143" i="8"/>
  <c r="S136" i="8"/>
  <c r="S92" i="8"/>
  <c r="S88" i="8"/>
  <c r="S86" i="8"/>
  <c r="S83" i="8"/>
  <c r="S81" i="8"/>
  <c r="S79" i="8"/>
  <c r="S77" i="8"/>
  <c r="S74" i="8"/>
  <c r="S72" i="8"/>
  <c r="S70" i="8"/>
  <c r="S68" i="8"/>
  <c r="S66" i="8"/>
  <c r="S64" i="8"/>
  <c r="S62" i="8"/>
  <c r="S164" i="8"/>
  <c r="S154" i="8"/>
  <c r="S145" i="8"/>
  <c r="S137" i="8"/>
  <c r="S61" i="8"/>
  <c r="S168" i="8"/>
  <c r="S166" i="8"/>
  <c r="S162" i="8"/>
  <c r="S157" i="8"/>
  <c r="S149" i="8"/>
  <c r="S147" i="8"/>
  <c r="S144" i="8"/>
  <c r="S140" i="8"/>
  <c r="S135" i="8"/>
  <c r="S133" i="8"/>
  <c r="S91" i="8"/>
  <c r="S76" i="8"/>
  <c r="Q11" i="9"/>
  <c r="Q8" i="9"/>
  <c r="Q5" i="9"/>
  <c r="Q3" i="9"/>
  <c r="Q7" i="9"/>
  <c r="S44" i="8"/>
  <c r="S52" i="8"/>
  <c r="S58" i="8"/>
  <c r="S56" i="8"/>
  <c r="S54" i="8"/>
  <c r="S49" i="8"/>
  <c r="S47" i="8"/>
  <c r="S45" i="8"/>
  <c r="S42" i="8"/>
  <c r="S40" i="8"/>
  <c r="S38" i="8"/>
  <c r="S36" i="8"/>
  <c r="S34" i="8"/>
  <c r="S32" i="8"/>
  <c r="S30" i="8"/>
  <c r="S28" i="8"/>
  <c r="S2" i="8"/>
  <c r="S4" i="8"/>
  <c r="S6" i="8"/>
  <c r="S8" i="8"/>
  <c r="S10" i="8"/>
  <c r="S12" i="8"/>
  <c r="S14" i="8"/>
  <c r="S16" i="8"/>
  <c r="S18" i="8"/>
  <c r="S20" i="8"/>
  <c r="S22" i="8"/>
  <c r="S24" i="8"/>
  <c r="S26" i="8"/>
  <c r="Q13" i="9" l="1"/>
  <c r="S172" i="8"/>
</calcChain>
</file>

<file path=xl/sharedStrings.xml><?xml version="1.0" encoding="utf-8"?>
<sst xmlns="http://schemas.openxmlformats.org/spreadsheetml/2006/main" count="1773" uniqueCount="300">
  <si>
    <t>Pct coalition</t>
  </si>
  <si>
    <t>Notes</t>
  </si>
  <si>
    <t>No</t>
  </si>
  <si>
    <t>Biodiesel</t>
  </si>
  <si>
    <t>Fleet name</t>
  </si>
  <si>
    <t>Project type name</t>
  </si>
  <si>
    <t>Vehicle class name</t>
  </si>
  <si>
    <t>Fuel</t>
  </si>
  <si>
    <t>Blend level</t>
  </si>
  <si>
    <t>Total afv</t>
  </si>
  <si>
    <t>Vmt</t>
  </si>
  <si>
    <t>Mpg (mpg)</t>
  </si>
  <si>
    <t>Market</t>
  </si>
  <si>
    <t>Type</t>
  </si>
  <si>
    <t>Fuel used</t>
  </si>
  <si>
    <t>Fuel units</t>
  </si>
  <si>
    <t>Percent of use</t>
  </si>
  <si>
    <t>National partner</t>
  </si>
  <si>
    <t>Gge reduced (gal)</t>
  </si>
  <si>
    <t>Ghg reduced (tons)</t>
  </si>
  <si>
    <t>Comments</t>
  </si>
  <si>
    <t>Additional Biodiesel Production</t>
  </si>
  <si>
    <t>Fleet</t>
  </si>
  <si>
    <t>Light-Duty</t>
  </si>
  <si>
    <t>General/Unknown</t>
  </si>
  <si>
    <t>Unknown/Other</t>
  </si>
  <si>
    <t>gal</t>
  </si>
  <si>
    <t>This represents the additional biodiesel produced in the Commonwealth and distributed to stations for public biodiesel fleets.  This excludes the entire quantity of biodiesel used by fleets elsewhere in the report.</t>
  </si>
  <si>
    <t>Airport Shuttle</t>
  </si>
  <si>
    <t>Heavy-Duty</t>
  </si>
  <si>
    <t>LPG</t>
  </si>
  <si>
    <t>Airport</t>
  </si>
  <si>
    <t>Bus: Shuttle</t>
  </si>
  <si>
    <t>Albemarle County</t>
  </si>
  <si>
    <t>Government - Local</t>
  </si>
  <si>
    <t>E85</t>
  </si>
  <si>
    <t>Patrol Car</t>
  </si>
  <si>
    <t>Alsop Trucking</t>
  </si>
  <si>
    <t>Appalachian Natural Gas Distribution</t>
  </si>
  <si>
    <t>CNG</t>
  </si>
  <si>
    <t>GGE</t>
  </si>
  <si>
    <t>Augusta County</t>
  </si>
  <si>
    <t>Bioride</t>
  </si>
  <si>
    <t>Pickup/SUV/Van</t>
  </si>
  <si>
    <t>Blacksburg</t>
  </si>
  <si>
    <t>Blue Ridge Parkway</t>
  </si>
  <si>
    <t>Carol County</t>
  </si>
  <si>
    <t>Carroll County - GA</t>
  </si>
  <si>
    <t>Carrollton - GA</t>
  </si>
  <si>
    <t>Charlottesville</t>
  </si>
  <si>
    <t>Bus: School</t>
  </si>
  <si>
    <t>Car</t>
  </si>
  <si>
    <t>Chesapeake Waste Management</t>
  </si>
  <si>
    <t>Truck: Refuse</t>
  </si>
  <si>
    <t>Chesterfield County</t>
  </si>
  <si>
    <t>Chesterfield County Fleet Management</t>
  </si>
  <si>
    <t>City of Chesapeake</t>
  </si>
  <si>
    <t>City of Richmond</t>
  </si>
  <si>
    <t>City of Staunton - Public Works</t>
  </si>
  <si>
    <t>Utility</t>
  </si>
  <si>
    <t>Clark Gas and Oil</t>
  </si>
  <si>
    <t>Colonial Williamsburg</t>
  </si>
  <si>
    <t>Community Counseling</t>
  </si>
  <si>
    <t>Corporate Fleet</t>
  </si>
  <si>
    <t>Culpeper County</t>
  </si>
  <si>
    <t>Department of State Police</t>
  </si>
  <si>
    <t>Government - State</t>
  </si>
  <si>
    <t>Dominion Virginia Power</t>
  </si>
  <si>
    <t>First Piedmont Corporation</t>
  </si>
  <si>
    <t>Frederick County</t>
  </si>
  <si>
    <t>GRTC</t>
  </si>
  <si>
    <t>Gloucester County</t>
  </si>
  <si>
    <t>Greenlight Biofuels</t>
  </si>
  <si>
    <t>Greenville County</t>
  </si>
  <si>
    <t>Groome Transportation</t>
  </si>
  <si>
    <t>J. Sargeant Reynolds CC</t>
  </si>
  <si>
    <t>JMU</t>
  </si>
  <si>
    <t>Jackson County</t>
  </si>
  <si>
    <t>James City County - Municipal</t>
  </si>
  <si>
    <t>B5 is not mandated in this area.</t>
  </si>
  <si>
    <t>James City County - Schools</t>
  </si>
  <si>
    <t>James River Petroleum</t>
  </si>
  <si>
    <t>Keystone Atlanta - GA</t>
  </si>
  <si>
    <t>King and Queen County Schools</t>
  </si>
  <si>
    <t>Kingsport - TN</t>
  </si>
  <si>
    <t>Liberty University</t>
  </si>
  <si>
    <t>Limousine Livery - LA</t>
  </si>
  <si>
    <t>Taxis</t>
  </si>
  <si>
    <t>Lynchburg</t>
  </si>
  <si>
    <t>Muscogee County - GA</t>
  </si>
  <si>
    <t>Newport News</t>
  </si>
  <si>
    <t>Norfolk - Municipal</t>
  </si>
  <si>
    <t>Norfolk - Schools</t>
  </si>
  <si>
    <t>Norfolk Botanical Gardens</t>
  </si>
  <si>
    <t>Northumberland County</t>
  </si>
  <si>
    <t>OTHER REGISTERED VIRGINIA E85 TOTAL</t>
  </si>
  <si>
    <t xml:space="preserve">This number is due to the deployment of a dozen E85 stations statewide from a VCC DOE project and our significant advancement of E85 fuel from continued education and outreach efforts.  This excludes vehicles tracked elsewhere in this report. </t>
  </si>
  <si>
    <t>Old Dominion University</t>
  </si>
  <si>
    <t>Pearl River - MS</t>
  </si>
  <si>
    <t>Peninsula Propane - Clearwater, FL</t>
  </si>
  <si>
    <t>Peninsula Propane - Jacksonville, FL</t>
  </si>
  <si>
    <t>Peninsula Propane - West Palm Beach, FL</t>
  </si>
  <si>
    <t>Phillips Oil and Gas</t>
  </si>
  <si>
    <t>Pickins County - SC</t>
  </si>
  <si>
    <t>Prince William County</t>
  </si>
  <si>
    <t>Range Resources</t>
  </si>
  <si>
    <t>Reco</t>
  </si>
  <si>
    <t>Red Top</t>
  </si>
  <si>
    <t>Reynolds Community College</t>
  </si>
  <si>
    <t>Richmond DPU</t>
  </si>
  <si>
    <t>Roanoke - Municipal</t>
  </si>
  <si>
    <t>Roanoke - Schools</t>
  </si>
  <si>
    <t>Sandy Springs - GA</t>
  </si>
  <si>
    <t>Schwans</t>
  </si>
  <si>
    <t>Truck: Semi-tailer</t>
  </si>
  <si>
    <t>Shenandoah National Park</t>
  </si>
  <si>
    <t>National Parks</t>
  </si>
  <si>
    <t>Spotsylvania County</t>
  </si>
  <si>
    <t>State Farm Insurance</t>
  </si>
  <si>
    <t>SuperValu</t>
  </si>
  <si>
    <t xml:space="preserve">Fleet to expand to 70 trucks (2 million gallons) in 2014 </t>
  </si>
  <si>
    <t>TFC Recycling</t>
  </si>
  <si>
    <t>Transport Plus</t>
  </si>
  <si>
    <t>US Air Force</t>
  </si>
  <si>
    <t>US Army - Ft. Eustis</t>
  </si>
  <si>
    <t>US Army - Ft. Lee</t>
  </si>
  <si>
    <t>US Navy</t>
  </si>
  <si>
    <t>UVA - Facilities</t>
  </si>
  <si>
    <t>UVA - Transportation</t>
  </si>
  <si>
    <t>VDOT</t>
  </si>
  <si>
    <t>Van Go Transportation Service</t>
  </si>
  <si>
    <t>Veolia Baltimore, MD</t>
  </si>
  <si>
    <t>Veolia Denver, CO</t>
  </si>
  <si>
    <t>Veolia Jacksonville, FL</t>
  </si>
  <si>
    <t>Veolia Pittsburgh, PA</t>
  </si>
  <si>
    <t>Villa Rica - GA</t>
  </si>
  <si>
    <t>Virginia Beach - City</t>
  </si>
  <si>
    <t>Virginia Beach - Schools</t>
  </si>
  <si>
    <t>Virginia Commonwealth University</t>
  </si>
  <si>
    <t>Virginia DEQ</t>
  </si>
  <si>
    <t>Virginia DGS</t>
  </si>
  <si>
    <t>Virginia Eagle Distributing</t>
  </si>
  <si>
    <t>Virginia International Terminals</t>
  </si>
  <si>
    <t>Virginia Premier Health Care</t>
  </si>
  <si>
    <t>Virginia Tech - Facilities</t>
  </si>
  <si>
    <t>Washington &amp; Lee University</t>
  </si>
  <si>
    <t>Washington and Lee Universtiy</t>
  </si>
  <si>
    <t>Williamsburg Area Transit Authority</t>
  </si>
  <si>
    <t>Bus: Transit</t>
  </si>
  <si>
    <t>Williamsburg Transit Authority</t>
  </si>
  <si>
    <t>York County</t>
  </si>
  <si>
    <t>Electricity used (kWh)</t>
  </si>
  <si>
    <t>Previous mpg (mpg)</t>
  </si>
  <si>
    <t>Kwh 100mi (kWh/100 mi)</t>
  </si>
  <si>
    <t>Hampton Roads HDV HEV Fleets</t>
  </si>
  <si>
    <t>HEV</t>
  </si>
  <si>
    <t>Hampton Roads LDV EV Fleets</t>
  </si>
  <si>
    <t>Electric</t>
  </si>
  <si>
    <t>Hampton Roads LDV HEV Fleets</t>
  </si>
  <si>
    <t>Other Registered Electric Vehicles Virginia</t>
  </si>
  <si>
    <t xml:space="preserve">This is a total of registered electric vehicles in Virginia other than those that were reported elsewhere.  </t>
  </si>
  <si>
    <t>Other Registered Hybrid Electric Vehicles</t>
  </si>
  <si>
    <t xml:space="preserve">This is a listing of other Virginia hybrids including citizen deployments that are not captured in other areas of this report. </t>
  </si>
  <si>
    <t>Rest of Virginia HDV HEV Fleets</t>
  </si>
  <si>
    <t>Rest of Virginia LDV EV Fleets</t>
  </si>
  <si>
    <t>Rest of Virginia LDV HEV Fleets</t>
  </si>
  <si>
    <t>Richmond HDV HEV Fleets</t>
  </si>
  <si>
    <t>Richmond LDV EV Fleets</t>
  </si>
  <si>
    <t>Richmond LDV HEV Fleets</t>
  </si>
  <si>
    <t>Application</t>
  </si>
  <si>
    <t>Method type</t>
  </si>
  <si>
    <t>Fuel reduced</t>
  </si>
  <si>
    <t>Vehicle number</t>
  </si>
  <si>
    <t>Belmont Golf Course</t>
  </si>
  <si>
    <t>Recreational equipment</t>
  </si>
  <si>
    <t>Alternative fuel or vehicles</t>
  </si>
  <si>
    <t>kWh</t>
  </si>
  <si>
    <t>Virginia Dominion Power</t>
  </si>
  <si>
    <t>Forklifts</t>
  </si>
  <si>
    <t>Project name</t>
  </si>
  <si>
    <t>Old fe</t>
  </si>
  <si>
    <t>New fe (mpg)</t>
  </si>
  <si>
    <t>Vehicle type</t>
  </si>
  <si>
    <t>Henrico County</t>
  </si>
  <si>
    <t>Vehicle - Smaller</t>
  </si>
  <si>
    <t>Luck Stone</t>
  </si>
  <si>
    <t>Vehicle - More efficient</t>
  </si>
  <si>
    <t>Truck: No Trailer</t>
  </si>
  <si>
    <t>Virginia Green Operator Vehicles</t>
  </si>
  <si>
    <t>Project date</t>
  </si>
  <si>
    <t>Fuel economy (mpg)</t>
  </si>
  <si>
    <t>Fuel saved</t>
  </si>
  <si>
    <t>Total Virginia Green Fleet Bikes</t>
  </si>
  <si>
    <t>Non-motorized locomotion (e.g., bicycles)</t>
  </si>
  <si>
    <t>Gasoline</t>
  </si>
  <si>
    <t>This represents fleet bikes used to replace car trips.</t>
  </si>
  <si>
    <t>Number of bays</t>
  </si>
  <si>
    <t>Hours used</t>
  </si>
  <si>
    <t>Shore Power Near Lexington</t>
  </si>
  <si>
    <t>Equipment</t>
  </si>
  <si>
    <t>Number of vehicles</t>
  </si>
  <si>
    <t>Gals veh hr save</t>
  </si>
  <si>
    <t>Albemarle County Public Schools</t>
  </si>
  <si>
    <t>Direct-fire heater</t>
  </si>
  <si>
    <t>Virginia Beach Public Schools</t>
  </si>
  <si>
    <t>Vehicle</t>
  </si>
  <si>
    <t>Idling minutes</t>
  </si>
  <si>
    <t>Days yr</t>
  </si>
  <si>
    <t>Gals vehicle</t>
  </si>
  <si>
    <t>Urban and School buses:</t>
  </si>
  <si>
    <t>Average In-Use Emission Factors:</t>
  </si>
  <si>
    <t>EPA Emission Factor Factsheets:</t>
  </si>
  <si>
    <t>www.epa.gov/otaq/consumer.htm</t>
  </si>
  <si>
    <t>http://www.epa.gov/otaq/consumer/420f08024.pdf</t>
  </si>
  <si>
    <t>http://www.epa.gov/otaq/consumer/420f08026.pdf</t>
  </si>
  <si>
    <t>http://www.epa.gov/otaq/consumer/420f08027.pdf</t>
  </si>
  <si>
    <t>HD trucks:</t>
  </si>
  <si>
    <t>Passenger cars and LD trucks:</t>
  </si>
  <si>
    <t>NOx Reduced (tons)</t>
  </si>
  <si>
    <t>NOx</t>
  </si>
  <si>
    <t>1 lb = 454 grams</t>
  </si>
  <si>
    <t>1 ton = 2000 pounds</t>
  </si>
  <si>
    <t>Conversion factors:</t>
  </si>
  <si>
    <t>Table 1: Average In-Use Emission Rates for Heavy-Duty Vehicles*</t>
  </si>
  <si>
    <t>Emission &amp; Fuel Consumption Rates (grams per mile driven)</t>
  </si>
  <si>
    <t>Pollutant</t>
  </si>
  <si>
    <t>Average Emissions and Fuel Consumption for Passenger Cars*</t>
  </si>
  <si>
    <t>Pollutant/Fuel</t>
  </si>
  <si>
    <t>VOC</t>
  </si>
  <si>
    <t>THC</t>
  </si>
  <si>
    <t>CO</t>
  </si>
  <si>
    <t>Gasoline
Consumption</t>
  </si>
  <si>
    <t>0.04149 gallons (gal)</t>
  </si>
  <si>
    <t>Average Emissions and Fuel Consumption for Light-Duty Trucks*</t>
  </si>
  <si>
    <t>(most pick-uptrucks, SUVs, etc.)</t>
  </si>
  <si>
    <t>0.05780 gallons (gal)</t>
  </si>
  <si>
    <t>Table 1: Average Emission Rates for Urban Buses and School Buses*</t>
  </si>
  <si>
    <t>(in grams per mile)</t>
  </si>
  <si>
    <t>Urban Diesel Buses</t>
  </si>
  <si>
    <t>School Diesel Buses</t>
  </si>
  <si>
    <t>School Gasoline
Buses</t>
  </si>
  <si>
    <t>Table 2: Average Idle Emission Rates for Urban Buses and School Buses*</t>
  </si>
  <si>
    <t>School Gasoline Buses</t>
  </si>
  <si>
    <t>g/hr</t>
  </si>
  <si>
    <t>g/min</t>
  </si>
  <si>
    <t>N/A*</t>
  </si>
  <si>
    <t>HDGV
(gasoline)</t>
  </si>
  <si>
    <t>HDDV
(diesel)</t>
  </si>
  <si>
    <t>Table 2: Average Heavy-Duty Truck Emission Rates by GVW Class*</t>
  </si>
  <si>
    <t>IIb</t>
  </si>
  <si>
    <t>III</t>
  </si>
  <si>
    <t>IV</t>
  </si>
  <si>
    <t>V</t>
  </si>
  <si>
    <t>VI</t>
  </si>
  <si>
    <t>VII</t>
  </si>
  <si>
    <t>VIIIa</t>
  </si>
  <si>
    <t>VIIIb</t>
  </si>
  <si>
    <t>gas</t>
  </si>
  <si>
    <t>diesel</t>
  </si>
  <si>
    <t>PM2.5</t>
  </si>
  <si>
    <t>PM10</t>
  </si>
  <si>
    <t>Heavy-Duty Vehicle Classifications</t>
  </si>
  <si>
    <t>(Gross Vehicle Weight Rating)</t>
  </si>
  <si>
    <t>III:10,001-14,000 lb (e.g., panel trucks, small enclosed delivery trucks)</t>
  </si>
  <si>
    <t>IV:14,001-16,000 lb (e.g., city delivery trucks, rental trucks)</t>
  </si>
  <si>
    <t>V:16,001-19,500 lb (e.g., bucket utility trucks, large walk-in delivery trucks)</t>
  </si>
  <si>
    <t>VI:19,501-26,000 lb (e.g., rack trucks, single axle vans)</t>
  </si>
  <si>
    <t xml:space="preserve">VII:26,001-33,000 lb (e.g., tow truck, garbage collection trucks) </t>
  </si>
  <si>
    <r>
      <t>CO</t>
    </r>
    <r>
      <rPr>
        <vertAlign val="subscript"/>
        <sz val="10"/>
        <rFont val="Arial"/>
        <family val="2"/>
      </rPr>
      <t>2</t>
    </r>
  </si>
  <si>
    <r>
      <rPr>
        <vertAlign val="superscript"/>
        <sz val="10"/>
        <rFont val="Arial"/>
        <family val="2"/>
      </rPr>
      <t>(1)</t>
    </r>
    <r>
      <rPr>
        <sz val="10"/>
        <rFont val="Arial"/>
        <family val="2"/>
      </rPr>
      <t xml:space="preserve"> There are no gasoline-fueled heavy trucks in this weight category. </t>
    </r>
  </si>
  <si>
    <t>IIb: 8,501-10,000 lb (e.g., full-size pick-up trucks, very large passenger vans)</t>
  </si>
  <si>
    <t xml:space="preserve">VIIIa: 33,001-60,000 lb (e.g., long-haul semi-tractor trailer rigs) </t>
  </si>
  <si>
    <t>VIIIb: &gt; 60,000 lb (e.g., double long-haul semi-tractor trailer rigs)</t>
  </si>
  <si>
    <t>SOURCE</t>
  </si>
  <si>
    <t>NOTES</t>
  </si>
  <si>
    <r>
      <t>Exhaust NO</t>
    </r>
    <r>
      <rPr>
        <vertAlign val="subscript"/>
        <sz val="11"/>
        <rFont val="Arial Narrow"/>
        <family val="2"/>
      </rPr>
      <t>x</t>
    </r>
  </si>
  <si>
    <t>Exhaust CO</t>
  </si>
  <si>
    <t>Total HC</t>
  </si>
  <si>
    <t>Nonexhaust HC</t>
  </si>
  <si>
    <t>Exhaust HC</t>
  </si>
  <si>
    <t>Heavy-duty vehicles</t>
  </si>
  <si>
    <t>Light-duty trucks</t>
  </si>
  <si>
    <t>Light-duty vehicles</t>
  </si>
  <si>
    <t>DIESEL</t>
  </si>
  <si>
    <t>Motorcycles</t>
  </si>
  <si>
    <t>U.S. Environmental Protection Agency, National Vehicle and Fuel Emissions Laboratory, personal communication, June 28, 2010.</t>
  </si>
  <si>
    <t>Average emissions per vehicle rates assume a fleet comprised exclusively of gasoline and diesel vehicles. For emissions estimates of a fleet using RFG and diesel, see table 4-44.</t>
  </si>
  <si>
    <t>Data for nonexhaust HC is negligible for diesel light-duty vehicles, light-duty trucks, and heavy-duty vehicles.</t>
  </si>
  <si>
    <t>See table 4-44 for emissions from vehicles operating on reformulated gasoline.</t>
  </si>
  <si>
    <t xml:space="preserve">Emissions factors are national averages based on the following assumptions: ambient temperature 75 ºF, daily temperature range 60-84 ºF, average traffic speed 27.6 mph (representative of overall traffic in urban areas), standard operating mode (cold-start, hot-start, stabilized), vehicle-miles traveled fractions, no inspection/maintenance or antitampering programs, and gasoline volatility 9.0 per square inch RVP (Reid vapor pressure). </t>
  </si>
  <si>
    <t>Data are as of July 1 of each year. Vehicles types are defined as follows: light-duty vehicles (passenger cars up to 6,000 lb GVWR); light-duty trucks (pickups and minivans up to 8,500 lb GVWR); heavy-duty vehicles (8,501 lbs or more GVWR); motorcycle (highway only). This table is based on MOBILE6, the U.S. Environmental Protection Agency's (EPA) latest highway vehicle emissions factor model. Interested readers can learn more about the MOBILE6 model at the following USEPA Internet site http://www.epa.gov/otaq/m6.htm.</t>
  </si>
  <si>
    <r>
      <t>KEY:</t>
    </r>
    <r>
      <rPr>
        <sz val="9"/>
        <rFont val="Arial"/>
        <family val="2"/>
      </rPr>
      <t xml:space="preserve"> CO = carbon monoxide; HC = hydrocarbon; NO</t>
    </r>
    <r>
      <rPr>
        <vertAlign val="subscript"/>
        <sz val="9"/>
        <rFont val="Arial"/>
        <family val="2"/>
      </rPr>
      <t>x</t>
    </r>
    <r>
      <rPr>
        <sz val="9"/>
        <rFont val="Arial"/>
        <family val="2"/>
      </rPr>
      <t xml:space="preserve"> = nitrogen oxide; RFG = reformulated gasoline.</t>
    </r>
  </si>
  <si>
    <t>Average Emissions Per Vehicle, Gasoline and Diesel Fleet</t>
  </si>
  <si>
    <t>GASOLINE (assuming zero RFG)</t>
  </si>
  <si>
    <r>
      <t>Table 4-43:  Estimated National Average Vehicle Emissions Rates per Vehicle by Vehicle Type using Gasoline and Diesel</t>
    </r>
    <r>
      <rPr>
        <sz val="12"/>
        <rFont val="Arial"/>
        <family val="2"/>
      </rPr>
      <t xml:space="preserve"> </t>
    </r>
    <r>
      <rPr>
        <b/>
        <sz val="12"/>
        <rFont val="Arial"/>
        <family val="2"/>
      </rPr>
      <t>(Grams per mile)</t>
    </r>
  </si>
  <si>
    <t>http://www.rita.dot.gov/bts/sites/rita.dot.gov.bts/files/publications/national_transportation_statistics/html/table_04_43.html</t>
  </si>
  <si>
    <t>g/bhp-hr</t>
  </si>
  <si>
    <t>hp-hr</t>
  </si>
  <si>
    <t xml:space="preserve">1 GGE = </t>
  </si>
  <si>
    <t>NOx ER for avg forklift (&gt;50 hp)</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</si>
</sst>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m/dd/yyyy"/>
    <numFmt numFmtId="165" formatCode="0.000"/>
    <numFmt numFmtId="166" formatCode="00.000"/>
    <numFmt numFmtId="167" formatCode="0.0000"/>
    <numFmt numFmtId="168" formatCode="0,000.000"/>
    <numFmt numFmtId="169" formatCode="0_);\(0\)"/>
    <numFmt numFmtId="170" formatCode="###0.00_)"/>
    <numFmt numFmtId="171" formatCode="0.0_W"/>
  </numFmts>
  <fonts count="29" x14ac:knownFonts="1">
    <font>
      <sz val="10"/>
      <name val="Arial"/>
      <family val="2"/>
      <charset val="1"/>
    </font>
    <font>
      <b/>
      <sz val="10"/>
      <name val="Arial"/>
      <family val="2"/>
      <charset val="1"/>
    </font>
    <font>
      <b/>
      <sz val="10"/>
      <name val="Arial"/>
      <family val="2"/>
    </font>
    <font>
      <sz val="10"/>
      <name val="Arial"/>
      <family val="2"/>
    </font>
    <font>
      <vertAlign val="subscript"/>
      <sz val="10"/>
      <name val="Arial"/>
      <family val="2"/>
    </font>
    <font>
      <vertAlign val="superscript"/>
      <sz val="10"/>
      <name val="Arial"/>
      <family val="2"/>
    </font>
    <font>
      <sz val="10"/>
      <name val="Arial"/>
    </font>
    <font>
      <sz val="11"/>
      <name val="Arial Narrow"/>
      <family val="2"/>
    </font>
    <font>
      <sz val="9"/>
      <name val="Arial"/>
      <family val="2"/>
    </font>
    <font>
      <b/>
      <sz val="9"/>
      <name val="Arial"/>
      <family val="2"/>
    </font>
    <font>
      <vertAlign val="subscript"/>
      <sz val="11"/>
      <name val="Arial Narrow"/>
      <family val="2"/>
    </font>
    <font>
      <b/>
      <sz val="11"/>
      <name val="Arial Narrow"/>
      <family val="2"/>
    </font>
    <font>
      <b/>
      <sz val="12"/>
      <name val="Arial"/>
      <family val="2"/>
    </font>
    <font>
      <sz val="9"/>
      <name val="Helv"/>
    </font>
    <font>
      <vertAlign val="superscript"/>
      <sz val="12"/>
      <name val="Helv"/>
    </font>
    <font>
      <sz val="10"/>
      <name val="Helv"/>
    </font>
    <font>
      <b/>
      <sz val="9"/>
      <name val="Helv"/>
    </font>
    <font>
      <b/>
      <sz val="10"/>
      <name val="Helv"/>
    </font>
    <font>
      <sz val="8"/>
      <name val="Helv"/>
    </font>
    <font>
      <sz val="12"/>
      <name val="Helv"/>
    </font>
    <font>
      <b/>
      <sz val="14"/>
      <name val="Helv"/>
    </font>
    <font>
      <b/>
      <sz val="12"/>
      <name val="Helv"/>
    </font>
    <font>
      <vertAlign val="subscript"/>
      <sz val="9"/>
      <name val="Arial"/>
      <family val="2"/>
    </font>
    <font>
      <b/>
      <i/>
      <sz val="10"/>
      <name val="Arial"/>
      <family val="2"/>
    </font>
    <font>
      <i/>
      <sz val="10"/>
      <name val="Arial"/>
      <family val="2"/>
    </font>
    <font>
      <sz val="12"/>
      <name val="Arial"/>
      <family val="2"/>
    </font>
    <font>
      <u/>
      <sz val="10"/>
      <color theme="10"/>
      <name val="Arial"/>
      <family val="2"/>
      <charset val="1"/>
    </font>
    <font>
      <u/>
      <sz val="10"/>
      <color theme="10"/>
      <name val="Arial"/>
      <family val="2"/>
    </font>
    <font>
      <u/>
      <sz val="10"/>
      <color theme="10"/>
      <name val="Arial"/>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2">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8"/>
      </top>
      <bottom style="thin">
        <color indexed="64"/>
      </bottom>
      <diagonal/>
    </border>
    <border>
      <left/>
      <right/>
      <top style="medium">
        <color indexed="64"/>
      </top>
      <bottom/>
      <diagonal/>
    </border>
  </borders>
  <cellStyleXfs count="31">
    <xf numFmtId="0" fontId="0" fillId="0" borderId="0" applyBorder="0">
      <protection locked="0"/>
    </xf>
    <xf numFmtId="3" fontId="13" fillId="0" borderId="1" applyAlignment="0">
      <alignment horizontal="right" vertical="center"/>
    </xf>
    <xf numFmtId="49" fontId="14" fillId="0" borderId="1">
      <alignment horizontal="left" vertical="center"/>
    </xf>
    <xf numFmtId="170" fontId="15" fillId="0" borderId="2" applyNumberFormat="0">
      <alignment horizontal="right" vertical="center"/>
    </xf>
    <xf numFmtId="171" fontId="15" fillId="0" borderId="1">
      <alignment horizontal="right"/>
    </xf>
    <xf numFmtId="0" fontId="16" fillId="0" borderId="1">
      <alignment horizontal="left"/>
    </xf>
    <xf numFmtId="0" fontId="16" fillId="0" borderId="3">
      <alignment horizontal="right" vertical="center"/>
    </xf>
    <xf numFmtId="0" fontId="15" fillId="0" borderId="1">
      <alignment horizontal="left" vertical="center"/>
    </xf>
    <xf numFmtId="0" fontId="17" fillId="0" borderId="3">
      <alignment horizontal="left" vertical="center"/>
    </xf>
    <xf numFmtId="0" fontId="17" fillId="2" borderId="0">
      <alignment horizontal="centerContinuous" wrapText="1"/>
    </xf>
    <xf numFmtId="0" fontId="26" fillId="0" borderId="0" applyNumberFormat="0" applyFill="0" applyBorder="0" applyAlignment="0" applyProtection="0">
      <alignment vertical="top"/>
      <protection locked="0"/>
    </xf>
    <xf numFmtId="0" fontId="6" fillId="0" borderId="0"/>
    <xf numFmtId="0" fontId="18" fillId="0" borderId="0">
      <alignment horizontal="right"/>
    </xf>
    <xf numFmtId="0" fontId="14" fillId="0" borderId="0">
      <alignment horizontal="right"/>
    </xf>
    <xf numFmtId="0" fontId="18" fillId="0" borderId="0">
      <alignment horizontal="left"/>
    </xf>
    <xf numFmtId="49" fontId="14" fillId="0" borderId="1">
      <alignment horizontal="left" vertical="center"/>
    </xf>
    <xf numFmtId="49" fontId="19" fillId="0" borderId="1" applyFill="0">
      <alignment horizontal="left" vertical="center"/>
    </xf>
    <xf numFmtId="49" fontId="14" fillId="0" borderId="3">
      <alignment horizontal="left" vertical="center"/>
    </xf>
    <xf numFmtId="170" fontId="13" fillId="0" borderId="0" applyNumberFormat="0">
      <alignment horizontal="right"/>
    </xf>
    <xf numFmtId="0" fontId="16" fillId="3" borderId="0">
      <alignment horizontal="centerContinuous" vertical="center" wrapText="1"/>
    </xf>
    <xf numFmtId="0" fontId="16" fillId="0" borderId="2">
      <alignment horizontal="left" vertical="center"/>
    </xf>
    <xf numFmtId="0" fontId="20" fillId="0" borderId="0">
      <alignment horizontal="left" vertical="top"/>
    </xf>
    <xf numFmtId="0" fontId="17" fillId="0" borderId="0">
      <alignment horizontal="left"/>
    </xf>
    <xf numFmtId="0" fontId="21" fillId="0" borderId="0">
      <alignment horizontal="left"/>
    </xf>
    <xf numFmtId="0" fontId="15" fillId="0" borderId="0">
      <alignment horizontal="left"/>
    </xf>
    <xf numFmtId="0" fontId="20" fillId="0" borderId="0">
      <alignment horizontal="left" vertical="top"/>
    </xf>
    <xf numFmtId="0" fontId="21" fillId="0" borderId="0">
      <alignment horizontal="left"/>
    </xf>
    <xf numFmtId="0" fontId="15" fillId="0" borderId="0">
      <alignment horizontal="left"/>
    </xf>
    <xf numFmtId="49" fontId="13" fillId="0" borderId="1">
      <alignment horizontal="left"/>
    </xf>
    <xf numFmtId="0" fontId="16" fillId="0" borderId="3">
      <alignment horizontal="left"/>
    </xf>
    <xf numFmtId="0" fontId="17" fillId="0" borderId="0">
      <alignment horizontal="left" vertical="center"/>
    </xf>
  </cellStyleXfs>
  <cellXfs count="77">
    <xf numFmtId="0" fontId="0" fillId="0" borderId="0" xfId="0" applyBorder="1">
      <protection locked="0"/>
    </xf>
    <xf numFmtId="164" fontId="0" fillId="0" borderId="0" xfId="0" applyNumberFormat="1" applyBorder="1">
      <protection locked="0"/>
    </xf>
    <xf numFmtId="0" fontId="1" fillId="0" borderId="4" xfId="0" applyFont="1" applyBorder="1" applyAlignment="1">
      <alignment wrapText="1"/>
      <protection locked="0"/>
    </xf>
    <xf numFmtId="3" fontId="0" fillId="0" borderId="0" xfId="0" applyNumberFormat="1" applyBorder="1">
      <protection locked="0"/>
    </xf>
    <xf numFmtId="9" fontId="0" fillId="0" borderId="0" xfId="0" applyNumberFormat="1" applyBorder="1">
      <protection locked="0"/>
    </xf>
    <xf numFmtId="0" fontId="0" fillId="0" borderId="5" xfId="0" applyBorder="1">
      <protection locked="0"/>
    </xf>
    <xf numFmtId="3" fontId="0" fillId="0" borderId="5" xfId="0" applyNumberFormat="1" applyBorder="1">
      <protection locked="0"/>
    </xf>
    <xf numFmtId="9" fontId="0" fillId="0" borderId="5" xfId="0" applyNumberFormat="1" applyBorder="1">
      <protection locked="0"/>
    </xf>
    <xf numFmtId="164" fontId="0" fillId="0" borderId="5" xfId="0" applyNumberFormat="1" applyBorder="1">
      <protection locked="0"/>
    </xf>
    <xf numFmtId="0" fontId="2" fillId="0" borderId="0" xfId="0" applyFont="1" applyBorder="1">
      <protection locked="0"/>
    </xf>
    <xf numFmtId="2" fontId="1" fillId="0" borderId="4" xfId="0" applyNumberFormat="1" applyFont="1" applyBorder="1" applyAlignment="1">
      <alignment wrapText="1"/>
      <protection locked="0"/>
    </xf>
    <xf numFmtId="2" fontId="0" fillId="0" borderId="0" xfId="0" applyNumberFormat="1" applyBorder="1">
      <protection locked="0"/>
    </xf>
    <xf numFmtId="2" fontId="0" fillId="0" borderId="5" xfId="0" applyNumberFormat="1" applyBorder="1">
      <protection locked="0"/>
    </xf>
    <xf numFmtId="0" fontId="27" fillId="0" borderId="0" xfId="10" applyFont="1" applyBorder="1" applyAlignment="1">
      <protection locked="0"/>
    </xf>
    <xf numFmtId="0" fontId="3" fillId="0" borderId="0" xfId="0" applyFont="1" applyBorder="1">
      <protection locked="0"/>
    </xf>
    <xf numFmtId="0" fontId="3" fillId="0" borderId="0" xfId="0" applyFont="1" applyBorder="1" applyProtection="1"/>
    <xf numFmtId="0" fontId="3" fillId="0" borderId="0" xfId="0" applyNumberFormat="1" applyFont="1" applyBorder="1" applyProtection="1"/>
    <xf numFmtId="0" fontId="3" fillId="0" borderId="0" xfId="0" applyFont="1" applyProtection="1"/>
    <xf numFmtId="0" fontId="2" fillId="0" borderId="0" xfId="0" applyFont="1" applyBorder="1" applyAlignment="1" applyProtection="1">
      <alignment horizontal="left" vertical="top"/>
    </xf>
    <xf numFmtId="0" fontId="2" fillId="0" borderId="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0" xfId="0" applyFont="1" applyBorder="1" applyAlignment="1" applyProtection="1">
      <alignment horizontal="left" vertical="top"/>
    </xf>
    <xf numFmtId="0" fontId="3" fillId="0" borderId="6" xfId="0" applyFont="1" applyBorder="1" applyAlignment="1" applyProtection="1">
      <alignment horizontal="center" vertical="top" wrapText="1"/>
    </xf>
    <xf numFmtId="165" fontId="3" fillId="0" borderId="6" xfId="0" applyNumberFormat="1" applyFont="1" applyBorder="1" applyAlignment="1" applyProtection="1">
      <alignment horizontal="center" vertical="center" wrapText="1"/>
    </xf>
    <xf numFmtId="166" fontId="3" fillId="0" borderId="6" xfId="0" applyNumberFormat="1" applyFont="1" applyBorder="1" applyAlignment="1" applyProtection="1">
      <alignment horizontal="center" vertical="center" wrapText="1"/>
    </xf>
    <xf numFmtId="167" fontId="3" fillId="0" borderId="6" xfId="0" applyNumberFormat="1" applyFont="1" applyBorder="1" applyAlignment="1" applyProtection="1">
      <alignment horizontal="center" vertical="center" wrapText="1"/>
    </xf>
    <xf numFmtId="168" fontId="3" fillId="0" borderId="6" xfId="0" applyNumberFormat="1" applyFont="1" applyBorder="1" applyAlignment="1" applyProtection="1">
      <alignment horizontal="center" vertical="center" wrapText="1"/>
    </xf>
    <xf numFmtId="0" fontId="2" fillId="0" borderId="6" xfId="0" applyFont="1" applyBorder="1" applyAlignment="1" applyProtection="1">
      <alignment horizontal="center" vertical="top" wrapText="1"/>
    </xf>
    <xf numFmtId="169" fontId="3" fillId="0" borderId="6" xfId="0" applyNumberFormat="1" applyFont="1" applyBorder="1" applyAlignment="1" applyProtection="1">
      <alignment horizontal="center" vertical="top" wrapText="1"/>
    </xf>
    <xf numFmtId="165" fontId="3" fillId="0" borderId="6" xfId="0" applyNumberFormat="1" applyFont="1" applyBorder="1" applyAlignment="1" applyProtection="1">
      <alignment horizontal="right" vertical="center" wrapText="1"/>
    </xf>
    <xf numFmtId="166" fontId="3" fillId="0" borderId="6" xfId="0" applyNumberFormat="1" applyFont="1" applyBorder="1" applyAlignment="1" applyProtection="1">
      <alignment horizontal="right" vertical="center" wrapText="1"/>
    </xf>
    <xf numFmtId="0" fontId="3" fillId="0" borderId="0" xfId="11" applyFont="1" applyFill="1"/>
    <xf numFmtId="0" fontId="7" fillId="0" borderId="0" xfId="11" applyFont="1" applyFill="1"/>
    <xf numFmtId="2" fontId="7" fillId="0" borderId="0" xfId="11" applyNumberFormat="1" applyFont="1" applyFill="1"/>
    <xf numFmtId="0" fontId="8" fillId="0" borderId="0" xfId="11" applyFont="1" applyFill="1" applyAlignment="1"/>
    <xf numFmtId="2" fontId="7" fillId="0" borderId="7" xfId="11" applyNumberFormat="1" applyFont="1" applyFill="1" applyBorder="1"/>
    <xf numFmtId="2" fontId="7" fillId="0" borderId="7" xfId="11" applyNumberFormat="1" applyFont="1" applyFill="1" applyBorder="1" applyAlignment="1">
      <alignment horizontal="right"/>
    </xf>
    <xf numFmtId="2" fontId="7" fillId="0" borderId="0" xfId="11" applyNumberFormat="1" applyFont="1" applyFill="1" applyBorder="1" applyAlignment="1"/>
    <xf numFmtId="2" fontId="7" fillId="0" borderId="0" xfId="11" applyNumberFormat="1" applyFont="1" applyFill="1" applyAlignment="1">
      <alignment horizontal="right"/>
    </xf>
    <xf numFmtId="4" fontId="7" fillId="0" borderId="0" xfId="11" applyNumberFormat="1" applyFont="1" applyFill="1" applyBorder="1"/>
    <xf numFmtId="2" fontId="7" fillId="0" borderId="0" xfId="11" applyNumberFormat="1" applyFont="1" applyFill="1" applyBorder="1"/>
    <xf numFmtId="0" fontId="2" fillId="0" borderId="0" xfId="11" applyFont="1" applyFill="1"/>
    <xf numFmtId="2" fontId="11" fillId="0" borderId="0" xfId="11" applyNumberFormat="1" applyFont="1" applyFill="1"/>
    <xf numFmtId="2" fontId="11" fillId="0" borderId="0" xfId="11" applyNumberFormat="1" applyFont="1" applyFill="1" applyBorder="1" applyAlignment="1"/>
    <xf numFmtId="2" fontId="7" fillId="0" borderId="0" xfId="11" applyNumberFormat="1" applyFont="1" applyFill="1" applyBorder="1" applyAlignment="1">
      <alignment horizontal="right"/>
    </xf>
    <xf numFmtId="4" fontId="7" fillId="0" borderId="0" xfId="11" applyNumberFormat="1" applyFont="1" applyFill="1" applyBorder="1" applyAlignment="1">
      <alignment horizontal="right"/>
    </xf>
    <xf numFmtId="2" fontId="3" fillId="0" borderId="0" xfId="11" applyNumberFormat="1" applyFont="1" applyFill="1"/>
    <xf numFmtId="0" fontId="7" fillId="0" borderId="0" xfId="11" applyFont="1" applyFill="1" applyAlignment="1">
      <alignment horizontal="right"/>
    </xf>
    <xf numFmtId="0" fontId="6" fillId="0" borderId="0" xfId="11" applyFill="1"/>
    <xf numFmtId="0" fontId="28" fillId="0" borderId="0" xfId="10" applyFont="1" applyAlignment="1" applyProtection="1"/>
    <xf numFmtId="2" fontId="6" fillId="0" borderId="0" xfId="11" applyNumberFormat="1" applyFill="1"/>
    <xf numFmtId="2" fontId="11" fillId="0" borderId="0" xfId="11" applyNumberFormat="1" applyFont="1" applyFill="1" applyAlignment="1">
      <alignment horizontal="right"/>
    </xf>
    <xf numFmtId="4" fontId="11" fillId="0" borderId="0" xfId="11" applyNumberFormat="1" applyFont="1" applyFill="1" applyAlignment="1">
      <alignment horizontal="right"/>
    </xf>
    <xf numFmtId="4" fontId="11" fillId="0" borderId="0" xfId="11" applyNumberFormat="1" applyFont="1" applyFill="1"/>
    <xf numFmtId="4" fontId="7" fillId="0" borderId="0" xfId="11" applyNumberFormat="1" applyFont="1" applyFill="1" applyAlignment="1">
      <alignment horizontal="right"/>
    </xf>
    <xf numFmtId="4" fontId="7" fillId="0" borderId="0" xfId="11" applyNumberFormat="1" applyFont="1" applyFill="1"/>
    <xf numFmtId="0" fontId="23" fillId="0" borderId="0" xfId="11" applyFont="1" applyFill="1"/>
    <xf numFmtId="0" fontId="24" fillId="0" borderId="0" xfId="11" applyFont="1" applyFill="1"/>
    <xf numFmtId="0" fontId="11" fillId="0" borderId="8" xfId="11" applyFont="1" applyFill="1" applyBorder="1" applyAlignment="1">
      <alignment horizontal="center"/>
    </xf>
    <xf numFmtId="0" fontId="11" fillId="0" borderId="8" xfId="11" applyNumberFormat="1" applyFont="1" applyFill="1" applyBorder="1" applyAlignment="1">
      <alignment horizontal="center"/>
    </xf>
    <xf numFmtId="2" fontId="7" fillId="4" borderId="0" xfId="11" applyNumberFormat="1" applyFont="1" applyFill="1"/>
    <xf numFmtId="2" fontId="0" fillId="0" borderId="9" xfId="0" applyNumberFormat="1" applyBorder="1">
      <protection locked="0"/>
    </xf>
    <xf numFmtId="2" fontId="0" fillId="0" borderId="10" xfId="0" applyNumberFormat="1" applyBorder="1">
      <protection locked="0"/>
    </xf>
    <xf numFmtId="0" fontId="8" fillId="0" borderId="0" xfId="11" applyFont="1" applyFill="1" applyAlignment="1">
      <alignment wrapText="1"/>
    </xf>
    <xf numFmtId="0" fontId="6" fillId="0" borderId="0" xfId="11" applyFill="1" applyAlignment="1">
      <alignment wrapText="1"/>
    </xf>
    <xf numFmtId="0" fontId="12" fillId="0" borderId="7" xfId="11" applyFont="1" applyFill="1" applyBorder="1" applyAlignment="1">
      <alignment wrapText="1"/>
    </xf>
    <xf numFmtId="0" fontId="6" fillId="0" borderId="7" xfId="11" applyFill="1" applyBorder="1" applyAlignment="1">
      <alignment wrapText="1"/>
    </xf>
    <xf numFmtId="0" fontId="8" fillId="0" borderId="0" xfId="11" applyNumberFormat="1" applyFont="1" applyFill="1" applyAlignment="1">
      <alignment horizontal="left" wrapText="1"/>
    </xf>
    <xf numFmtId="0" fontId="6" fillId="0" borderId="0" xfId="11" applyFill="1" applyAlignment="1"/>
    <xf numFmtId="49" fontId="9" fillId="0" borderId="0" xfId="11" applyNumberFormat="1" applyFont="1" applyFill="1" applyAlignment="1">
      <alignment wrapText="1"/>
    </xf>
    <xf numFmtId="49" fontId="8" fillId="0" borderId="0" xfId="11" applyNumberFormat="1" applyFont="1" applyFill="1" applyAlignment="1">
      <alignment wrapText="1"/>
    </xf>
    <xf numFmtId="0" fontId="9" fillId="0" borderId="11" xfId="11" applyFont="1" applyFill="1" applyBorder="1" applyAlignment="1">
      <alignment wrapText="1"/>
    </xf>
    <xf numFmtId="0" fontId="6" fillId="0" borderId="11" xfId="11" applyFill="1" applyBorder="1" applyAlignment="1">
      <alignment wrapText="1"/>
    </xf>
    <xf numFmtId="0" fontId="9" fillId="0" borderId="0" xfId="11" applyNumberFormat="1" applyFont="1" applyFill="1" applyAlignment="1">
      <alignment wrapText="1"/>
    </xf>
    <xf numFmtId="0" fontId="3" fillId="0" borderId="6"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3" fillId="0" borderId="6" xfId="0" applyFont="1" applyBorder="1" applyAlignment="1" applyProtection="1">
      <alignment horizontal="left" vertical="top" wrapText="1"/>
    </xf>
  </cellXfs>
  <cellStyles count="31">
    <cellStyle name="Data" xfId="1"/>
    <cellStyle name="Data Superscript" xfId="2"/>
    <cellStyle name="Data_1-43A" xfId="3"/>
    <cellStyle name="Data-one deci" xfId="4"/>
    <cellStyle name="Hed Side" xfId="5"/>
    <cellStyle name="Hed Side bold" xfId="6"/>
    <cellStyle name="Hed Side Regular" xfId="7"/>
    <cellStyle name="Hed Side_1-43A" xfId="8"/>
    <cellStyle name="Hed Top" xfId="9"/>
    <cellStyle name="Hyperlink" xfId="10" builtinId="8"/>
    <cellStyle name="Normal" xfId="0" builtinId="0"/>
    <cellStyle name="Normal 2" xfId="11"/>
    <cellStyle name="Source Hed" xfId="12"/>
    <cellStyle name="Source Superscript" xfId="13"/>
    <cellStyle name="Source Text" xfId="14"/>
    <cellStyle name="Superscript" xfId="15"/>
    <cellStyle name="Superscript- regular" xfId="16"/>
    <cellStyle name="Superscript_1-43A" xfId="17"/>
    <cellStyle name="Table Data" xfId="18"/>
    <cellStyle name="Table Head Top" xfId="19"/>
    <cellStyle name="Table Hed Side" xfId="20"/>
    <cellStyle name="Table Title" xfId="21"/>
    <cellStyle name="Title Text" xfId="22"/>
    <cellStyle name="Title Text 1" xfId="23"/>
    <cellStyle name="Title Text 2" xfId="24"/>
    <cellStyle name="Title-1" xfId="25"/>
    <cellStyle name="Title-2" xfId="26"/>
    <cellStyle name="Title-3" xfId="27"/>
    <cellStyle name="Wrap" xfId="28"/>
    <cellStyle name="Wrap Bold" xfId="29"/>
    <cellStyle name="Wrap Title" xfId="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ita.dot.gov/bts/sites/rita.dot.gov.bts/files/publications/national_transportation_statistics/html/table_04_4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epa.gov/otaq/consumer/420f08026.pdf" TargetMode="External"/><Relationship Id="rId2" Type="http://schemas.openxmlformats.org/officeDocument/2006/relationships/hyperlink" Target="http://www.epa.gov/otaq/consumer/420f08027.pdf" TargetMode="External"/><Relationship Id="rId1" Type="http://schemas.openxmlformats.org/officeDocument/2006/relationships/hyperlink" Target="http://www.epa.gov/otaq/consumer.htm" TargetMode="External"/><Relationship Id="rId5" Type="http://schemas.openxmlformats.org/officeDocument/2006/relationships/printerSettings" Target="../printerSettings/printerSettings2.bin"/><Relationship Id="rId4" Type="http://schemas.openxmlformats.org/officeDocument/2006/relationships/hyperlink" Target="http://www.epa.gov/otaq/consumer/420f08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2"/>
  <sheetViews>
    <sheetView tabSelected="1"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RowHeight="16.5" x14ac:dyDescent="0.3"/>
  <cols>
    <col min="1" max="1" width="24.140625" style="31" customWidth="1"/>
    <col min="2" max="15" width="6.7109375" style="31" customWidth="1"/>
    <col min="16" max="16" width="6.7109375" style="46" customWidth="1"/>
    <col min="17" max="17" width="6.7109375" style="32" customWidth="1"/>
    <col min="18" max="22" width="6.7109375" style="31" customWidth="1"/>
    <col min="23" max="16384" width="9.140625" style="31"/>
  </cols>
  <sheetData>
    <row r="1" spans="1:32" x14ac:dyDescent="0.3">
      <c r="A1" s="49" t="s">
        <v>295</v>
      </c>
    </row>
    <row r="3" spans="1:32" thickBot="1" x14ac:dyDescent="0.3">
      <c r="A3" s="65" t="s">
        <v>294</v>
      </c>
      <c r="B3" s="65"/>
      <c r="C3" s="65"/>
      <c r="D3" s="65"/>
      <c r="E3" s="65"/>
      <c r="F3" s="65"/>
      <c r="G3" s="65"/>
      <c r="H3" s="65"/>
      <c r="I3" s="65"/>
      <c r="J3" s="65"/>
      <c r="K3" s="65"/>
      <c r="L3" s="65"/>
      <c r="M3" s="65"/>
      <c r="N3" s="65"/>
      <c r="O3" s="65"/>
      <c r="P3" s="65"/>
      <c r="Q3" s="66"/>
      <c r="R3" s="66"/>
      <c r="S3" s="66"/>
      <c r="T3" s="66"/>
      <c r="U3" s="66"/>
      <c r="V3" s="66"/>
      <c r="W3" s="48"/>
      <c r="X3" s="48"/>
      <c r="Y3" s="48"/>
      <c r="Z3" s="48"/>
      <c r="AA3" s="48"/>
      <c r="AB3" s="48"/>
      <c r="AC3" s="48"/>
      <c r="AD3" s="48"/>
      <c r="AE3" s="48"/>
      <c r="AF3" s="48"/>
    </row>
    <row r="4" spans="1:32" ht="17.25" thickBot="1" x14ac:dyDescent="0.35">
      <c r="A4" s="59"/>
      <c r="B4" s="59">
        <v>1990</v>
      </c>
      <c r="C4" s="59">
        <v>1991</v>
      </c>
      <c r="D4" s="59">
        <v>1992</v>
      </c>
      <c r="E4" s="59">
        <v>1993</v>
      </c>
      <c r="F4" s="59">
        <v>1994</v>
      </c>
      <c r="G4" s="59">
        <v>1995</v>
      </c>
      <c r="H4" s="59">
        <v>1996</v>
      </c>
      <c r="I4" s="59">
        <v>1997</v>
      </c>
      <c r="J4" s="59">
        <v>1998</v>
      </c>
      <c r="K4" s="59">
        <v>1999</v>
      </c>
      <c r="L4" s="59">
        <v>2000</v>
      </c>
      <c r="M4" s="59">
        <v>2001</v>
      </c>
      <c r="N4" s="59">
        <v>2002</v>
      </c>
      <c r="O4" s="59">
        <v>2003</v>
      </c>
      <c r="P4" s="59">
        <v>2004</v>
      </c>
      <c r="Q4" s="59">
        <v>2005</v>
      </c>
      <c r="R4" s="58">
        <v>2006</v>
      </c>
      <c r="S4" s="58">
        <v>2007</v>
      </c>
      <c r="T4" s="58">
        <v>2008</v>
      </c>
      <c r="U4" s="58">
        <v>2009</v>
      </c>
      <c r="V4" s="58">
        <v>2010</v>
      </c>
    </row>
    <row r="5" spans="1:32" ht="16.5" customHeight="1" x14ac:dyDescent="0.3">
      <c r="A5" s="43" t="s">
        <v>293</v>
      </c>
      <c r="B5" s="40"/>
      <c r="C5" s="40"/>
      <c r="D5" s="40"/>
      <c r="E5" s="40"/>
      <c r="F5" s="40"/>
      <c r="G5" s="40"/>
      <c r="H5" s="40"/>
      <c r="I5" s="40"/>
      <c r="J5" s="40"/>
      <c r="K5" s="32"/>
      <c r="L5" s="32"/>
      <c r="M5" s="32"/>
      <c r="N5" s="32"/>
      <c r="O5" s="32"/>
      <c r="P5" s="33"/>
      <c r="R5" s="32"/>
      <c r="S5" s="32"/>
      <c r="T5" s="32"/>
      <c r="U5" s="32"/>
      <c r="V5" s="32"/>
    </row>
    <row r="6" spans="1:32" ht="16.5" customHeight="1" x14ac:dyDescent="0.3">
      <c r="A6" s="43" t="s">
        <v>282</v>
      </c>
      <c r="B6" s="44"/>
      <c r="C6" s="44"/>
      <c r="D6" s="44"/>
      <c r="E6" s="44"/>
      <c r="F6" s="44"/>
      <c r="G6" s="44"/>
      <c r="H6" s="44"/>
      <c r="I6" s="44"/>
      <c r="J6" s="44"/>
      <c r="K6" s="32"/>
      <c r="L6" s="32"/>
      <c r="M6" s="32"/>
      <c r="N6" s="32"/>
      <c r="O6" s="32"/>
      <c r="P6" s="33"/>
      <c r="R6" s="32"/>
      <c r="S6" s="32"/>
      <c r="T6" s="32"/>
      <c r="U6" s="32"/>
      <c r="V6" s="32"/>
    </row>
    <row r="7" spans="1:32" s="57" customFormat="1" ht="16.5" customHeight="1" x14ac:dyDescent="0.3">
      <c r="A7" s="37" t="s">
        <v>279</v>
      </c>
      <c r="B7" s="33">
        <v>2.7850000000000001</v>
      </c>
      <c r="C7" s="33">
        <v>2.5009999999999999</v>
      </c>
      <c r="D7" s="33">
        <v>2.2279999999999998</v>
      </c>
      <c r="E7" s="33">
        <v>1.9819999999999998</v>
      </c>
      <c r="F7" s="33">
        <v>1.7690000000000001</v>
      </c>
      <c r="G7" s="33">
        <v>1.5680000000000001</v>
      </c>
      <c r="H7" s="33">
        <v>1.385</v>
      </c>
      <c r="I7" s="33">
        <v>1.25</v>
      </c>
      <c r="J7" s="33">
        <v>1.135</v>
      </c>
      <c r="K7" s="33">
        <v>1.0540000000000003</v>
      </c>
      <c r="L7" s="33">
        <v>0.97</v>
      </c>
      <c r="M7" s="33">
        <v>0.8929999999999999</v>
      </c>
      <c r="N7" s="38">
        <v>0.81200000000000006</v>
      </c>
      <c r="O7" s="38">
        <v>0.73599999999999999</v>
      </c>
      <c r="P7" s="33">
        <v>0.60599999999999998</v>
      </c>
      <c r="Q7" s="33">
        <v>0.52300000000000002</v>
      </c>
      <c r="R7" s="33">
        <v>0.45599999999999985</v>
      </c>
      <c r="S7" s="33">
        <v>0.41899999999999993</v>
      </c>
      <c r="T7" s="33">
        <v>0.38500000000000001</v>
      </c>
      <c r="U7" s="33">
        <v>0.35499999999999998</v>
      </c>
      <c r="V7" s="33">
        <v>0.32500000000000001</v>
      </c>
    </row>
    <row r="8" spans="1:32" s="57" customFormat="1" ht="16.5" customHeight="1" x14ac:dyDescent="0.3">
      <c r="A8" s="37" t="s">
        <v>278</v>
      </c>
      <c r="B8" s="33">
        <v>1.214</v>
      </c>
      <c r="C8" s="55">
        <v>1.1659999999999999</v>
      </c>
      <c r="D8" s="33">
        <v>1.123</v>
      </c>
      <c r="E8" s="33">
        <v>1.0920000000000001</v>
      </c>
      <c r="F8" s="33">
        <v>1.0680000000000001</v>
      </c>
      <c r="G8" s="33">
        <v>1.0489999999999999</v>
      </c>
      <c r="H8" s="33">
        <v>1.0269999999999999</v>
      </c>
      <c r="I8" s="33">
        <v>1.0069999999999999</v>
      </c>
      <c r="J8" s="33">
        <v>0.98099999999999998</v>
      </c>
      <c r="K8" s="33">
        <v>0.94899999999999995</v>
      </c>
      <c r="L8" s="55">
        <v>0.91400000000000003</v>
      </c>
      <c r="M8" s="33">
        <v>0.88</v>
      </c>
      <c r="N8" s="38">
        <v>0.84099999999999997</v>
      </c>
      <c r="O8" s="38">
        <v>0.80600000000000005</v>
      </c>
      <c r="P8" s="33">
        <v>0.76700000000000002</v>
      </c>
      <c r="Q8" s="33">
        <v>0.72399999999999998</v>
      </c>
      <c r="R8" s="33">
        <v>0.67600000000000005</v>
      </c>
      <c r="S8" s="33">
        <v>0.624</v>
      </c>
      <c r="T8" s="33">
        <v>0.56799999999999995</v>
      </c>
      <c r="U8" s="33">
        <v>0.51300000000000001</v>
      </c>
      <c r="V8" s="33">
        <v>0.45900000000000002</v>
      </c>
    </row>
    <row r="9" spans="1:32" s="56" customFormat="1" ht="16.5" customHeight="1" x14ac:dyDescent="0.3">
      <c r="A9" s="43" t="s">
        <v>277</v>
      </c>
      <c r="B9" s="53">
        <v>3.9990000000000001</v>
      </c>
      <c r="C9" s="53">
        <v>3.6669999999999998</v>
      </c>
      <c r="D9" s="42">
        <v>3.351</v>
      </c>
      <c r="E9" s="42">
        <v>3.0739999999999998</v>
      </c>
      <c r="F9" s="42">
        <v>2.8370000000000002</v>
      </c>
      <c r="G9" s="42">
        <v>2.617</v>
      </c>
      <c r="H9" s="42">
        <v>2.4119999999999999</v>
      </c>
      <c r="I9" s="42">
        <v>2.2570000000000001</v>
      </c>
      <c r="J9" s="42">
        <v>2.1160000000000001</v>
      </c>
      <c r="K9" s="42">
        <v>2.0030000000000001</v>
      </c>
      <c r="L9" s="53">
        <v>1.8839999999999999</v>
      </c>
      <c r="M9" s="42">
        <v>1.7729999999999999</v>
      </c>
      <c r="N9" s="51">
        <v>1.653</v>
      </c>
      <c r="O9" s="51">
        <v>1.542</v>
      </c>
      <c r="P9" s="42">
        <v>1.373</v>
      </c>
      <c r="Q9" s="42">
        <v>1.2470000000000001</v>
      </c>
      <c r="R9" s="42">
        <v>1.1319999999999999</v>
      </c>
      <c r="S9" s="42">
        <v>1.0429999999999999</v>
      </c>
      <c r="T9" s="42">
        <v>0.95299999999999996</v>
      </c>
      <c r="U9" s="42">
        <v>0.86699999999999999</v>
      </c>
      <c r="V9" s="42">
        <v>0.78500000000000003</v>
      </c>
    </row>
    <row r="10" spans="1:32" ht="16.5" customHeight="1" x14ac:dyDescent="0.3">
      <c r="A10" s="37" t="s">
        <v>276</v>
      </c>
      <c r="B10" s="33">
        <v>42.893999999999998</v>
      </c>
      <c r="C10" s="33">
        <v>39.152999999999999</v>
      </c>
      <c r="D10" s="33">
        <v>35.543999999999997</v>
      </c>
      <c r="E10" s="33">
        <v>32.234000000000002</v>
      </c>
      <c r="F10" s="33">
        <v>29.318000000000001</v>
      </c>
      <c r="G10" s="33">
        <v>26.596</v>
      </c>
      <c r="H10" s="33">
        <v>24.175000000000001</v>
      </c>
      <c r="I10" s="33">
        <v>22.375</v>
      </c>
      <c r="J10" s="33">
        <v>20.858000000000001</v>
      </c>
      <c r="K10" s="33">
        <v>19.542999999999999</v>
      </c>
      <c r="L10" s="33">
        <v>18.526</v>
      </c>
      <c r="M10" s="55">
        <v>17.798999999999999</v>
      </c>
      <c r="N10" s="54">
        <v>16.981000000000002</v>
      </c>
      <c r="O10" s="54">
        <v>16.140999999999998</v>
      </c>
      <c r="P10" s="33">
        <v>13.785</v>
      </c>
      <c r="Q10" s="33">
        <v>12.57</v>
      </c>
      <c r="R10" s="33">
        <v>10.869</v>
      </c>
      <c r="S10" s="33">
        <v>10.28</v>
      </c>
      <c r="T10" s="33">
        <v>9.68</v>
      </c>
      <c r="U10" s="33">
        <v>9.1999999999999993</v>
      </c>
      <c r="V10" s="33">
        <v>8.73</v>
      </c>
    </row>
    <row r="11" spans="1:32" ht="16.5" customHeight="1" x14ac:dyDescent="0.35">
      <c r="A11" s="37" t="s">
        <v>275</v>
      </c>
      <c r="B11" s="33">
        <v>2.6989999999999998</v>
      </c>
      <c r="C11" s="33">
        <v>2.4670000000000001</v>
      </c>
      <c r="D11" s="33">
        <v>2.2690000000000001</v>
      </c>
      <c r="E11" s="33">
        <v>2.09</v>
      </c>
      <c r="F11" s="33">
        <v>1.9359999999999999</v>
      </c>
      <c r="G11" s="33">
        <v>1.778</v>
      </c>
      <c r="H11" s="33">
        <v>1.639</v>
      </c>
      <c r="I11" s="33">
        <v>1.5529999999999999</v>
      </c>
      <c r="J11" s="33">
        <v>1.4570000000000001</v>
      </c>
      <c r="K11" s="33">
        <v>1.3540000000000001</v>
      </c>
      <c r="L11" s="33">
        <v>1.2909999999999999</v>
      </c>
      <c r="M11" s="33">
        <v>1.248</v>
      </c>
      <c r="N11" s="38">
        <v>1.1950000000000001</v>
      </c>
      <c r="O11" s="38">
        <v>1.1439999999999999</v>
      </c>
      <c r="P11" s="33">
        <v>1</v>
      </c>
      <c r="Q11" s="33">
        <v>0.91600000000000004</v>
      </c>
      <c r="R11" s="33">
        <v>0.78800000000000003</v>
      </c>
      <c r="S11" s="33">
        <v>0.73</v>
      </c>
      <c r="T11" s="33">
        <v>0.66800000000000004</v>
      </c>
      <c r="U11" s="33">
        <v>0.61399999999999999</v>
      </c>
      <c r="V11" s="60">
        <v>0.56100000000000005</v>
      </c>
    </row>
    <row r="12" spans="1:32" ht="16.5" customHeight="1" x14ac:dyDescent="0.3">
      <c r="A12" s="43" t="s">
        <v>281</v>
      </c>
      <c r="B12" s="44"/>
      <c r="C12" s="44"/>
      <c r="D12" s="44"/>
      <c r="E12" s="44"/>
      <c r="F12" s="44"/>
      <c r="G12" s="44"/>
      <c r="H12" s="44"/>
      <c r="I12" s="44"/>
      <c r="J12" s="44"/>
      <c r="K12" s="44"/>
      <c r="L12" s="44"/>
      <c r="M12" s="33"/>
      <c r="N12" s="47"/>
      <c r="O12" s="38"/>
      <c r="P12" s="33"/>
      <c r="Q12" s="33"/>
      <c r="R12" s="33"/>
      <c r="S12" s="33"/>
      <c r="T12" s="33"/>
      <c r="U12" s="33"/>
      <c r="V12" s="33"/>
    </row>
    <row r="13" spans="1:32" ht="16.5" customHeight="1" x14ac:dyDescent="0.3">
      <c r="A13" s="37" t="s">
        <v>279</v>
      </c>
      <c r="B13" s="33">
        <v>3.6785768936495788</v>
      </c>
      <c r="C13" s="33">
        <v>3.3293401109057301</v>
      </c>
      <c r="D13" s="33">
        <v>2.997655925528107</v>
      </c>
      <c r="E13" s="33">
        <v>2.7093196664350234</v>
      </c>
      <c r="F13" s="33">
        <v>2.4542086428089132</v>
      </c>
      <c r="G13" s="33">
        <v>2.2120640394088671</v>
      </c>
      <c r="H13" s="33">
        <v>1.9597045454545452</v>
      </c>
      <c r="I13" s="33">
        <v>1.8026750075369313</v>
      </c>
      <c r="J13" s="33">
        <v>1.6527303306727479</v>
      </c>
      <c r="K13" s="33">
        <v>1.5423463203463206</v>
      </c>
      <c r="L13" s="33">
        <v>1.4509889431730523</v>
      </c>
      <c r="M13" s="33">
        <v>1.3547395083188474</v>
      </c>
      <c r="N13" s="38">
        <v>1.241431632161772</v>
      </c>
      <c r="O13" s="38">
        <v>1.1327596646483471</v>
      </c>
      <c r="P13" s="33">
        <v>0.96389606868504296</v>
      </c>
      <c r="Q13" s="33">
        <v>0.78300000000000003</v>
      </c>
      <c r="R13" s="33">
        <v>0.69199999999999995</v>
      </c>
      <c r="S13" s="33">
        <v>0.64400000000000002</v>
      </c>
      <c r="T13" s="33">
        <v>0.55000000000000004</v>
      </c>
      <c r="U13" s="33">
        <v>0.51300000000000001</v>
      </c>
      <c r="V13" s="33">
        <v>0.47699999999999998</v>
      </c>
    </row>
    <row r="14" spans="1:32" ht="16.5" customHeight="1" x14ac:dyDescent="0.3">
      <c r="A14" s="37" t="s">
        <v>278</v>
      </c>
      <c r="B14" s="55">
        <v>1.3707796480489671</v>
      </c>
      <c r="C14" s="55">
        <v>1.3007837338262476</v>
      </c>
      <c r="D14" s="55">
        <v>1.2081593268886501</v>
      </c>
      <c r="E14" s="55">
        <v>1.1673867268936762</v>
      </c>
      <c r="F14" s="55">
        <v>1.1332559081701554</v>
      </c>
      <c r="G14" s="55">
        <v>1.1057730706075535</v>
      </c>
      <c r="H14" s="55">
        <v>1.0758943661971829</v>
      </c>
      <c r="I14" s="55">
        <v>1.0514769369912571</v>
      </c>
      <c r="J14" s="33">
        <v>1.0244529646522236</v>
      </c>
      <c r="K14" s="55">
        <v>0.99805140692640681</v>
      </c>
      <c r="L14" s="55">
        <v>0.97611339676009257</v>
      </c>
      <c r="M14" s="55">
        <v>0.94628830394834873</v>
      </c>
      <c r="N14" s="54">
        <v>0.89812686567164168</v>
      </c>
      <c r="O14" s="38">
        <v>0.84388192827200725</v>
      </c>
      <c r="P14" s="33">
        <v>0.79948328061455032</v>
      </c>
      <c r="Q14" s="33">
        <v>0.75700000000000001</v>
      </c>
      <c r="R14" s="33">
        <v>0.71</v>
      </c>
      <c r="S14" s="33">
        <v>0.66400000000000003</v>
      </c>
      <c r="T14" s="33">
        <v>0.61899999999999999</v>
      </c>
      <c r="U14" s="33">
        <v>0.57499999999999996</v>
      </c>
      <c r="V14" s="33">
        <v>0.53400000000000003</v>
      </c>
    </row>
    <row r="15" spans="1:32" s="41" customFormat="1" ht="16.5" customHeight="1" x14ac:dyDescent="0.3">
      <c r="A15" s="43" t="s">
        <v>277</v>
      </c>
      <c r="B15" s="53">
        <v>5.049356541698546</v>
      </c>
      <c r="C15" s="53">
        <v>4.6301238447319779</v>
      </c>
      <c r="D15" s="53">
        <v>4.2058152524167571</v>
      </c>
      <c r="E15" s="53">
        <v>3.8767063933286998</v>
      </c>
      <c r="F15" s="53">
        <v>3.5874645509790684</v>
      </c>
      <c r="G15" s="53">
        <v>3.3178371100164203</v>
      </c>
      <c r="H15" s="53">
        <v>3.0355989116517281</v>
      </c>
      <c r="I15" s="42">
        <v>2.8541519445281884</v>
      </c>
      <c r="J15" s="53">
        <v>2.6771832953249715</v>
      </c>
      <c r="K15" s="53">
        <v>2.5403977272727274</v>
      </c>
      <c r="L15" s="53">
        <v>2.4271023399331448</v>
      </c>
      <c r="M15" s="53">
        <v>2.3010278122671961</v>
      </c>
      <c r="N15" s="52">
        <v>2.1395584978334137</v>
      </c>
      <c r="O15" s="51">
        <v>1.9766415929203542</v>
      </c>
      <c r="P15" s="42">
        <v>1.7633793492995933</v>
      </c>
      <c r="Q15" s="42">
        <v>1.538</v>
      </c>
      <c r="R15" s="42">
        <v>1.4019999999999999</v>
      </c>
      <c r="S15" s="42">
        <v>1.3080000000000001</v>
      </c>
      <c r="T15" s="42">
        <v>1.167</v>
      </c>
      <c r="U15" s="42">
        <v>1.087</v>
      </c>
      <c r="V15" s="42">
        <v>1.01</v>
      </c>
    </row>
    <row r="16" spans="1:32" ht="16.5" customHeight="1" x14ac:dyDescent="0.3">
      <c r="A16" s="37" t="s">
        <v>276</v>
      </c>
      <c r="B16" s="33">
        <v>56.23449961744452</v>
      </c>
      <c r="C16" s="33">
        <v>51.991094269870608</v>
      </c>
      <c r="D16" s="33">
        <v>47.926465807375585</v>
      </c>
      <c r="E16" s="33">
        <v>44.336873175816542</v>
      </c>
      <c r="F16" s="33">
        <v>40.767088453747469</v>
      </c>
      <c r="G16" s="33">
        <v>37.513689983579638</v>
      </c>
      <c r="H16" s="33">
        <v>34.466771446862992</v>
      </c>
      <c r="I16" s="33">
        <v>32.201373831775697</v>
      </c>
      <c r="J16" s="33">
        <v>30.231111459521092</v>
      </c>
      <c r="K16" s="33">
        <v>28.28373944805195</v>
      </c>
      <c r="L16" s="33">
        <v>26.808206479814864</v>
      </c>
      <c r="M16" s="55">
        <v>25.434607151725853</v>
      </c>
      <c r="N16" s="54">
        <v>23.845054405392396</v>
      </c>
      <c r="O16" s="54">
        <v>21.505149743828589</v>
      </c>
      <c r="P16" s="33">
        <v>18.761272028920018</v>
      </c>
      <c r="Q16" s="33">
        <v>16.23</v>
      </c>
      <c r="R16" s="33">
        <v>14.33</v>
      </c>
      <c r="S16" s="33">
        <v>13.52</v>
      </c>
      <c r="T16" s="33">
        <v>12.49</v>
      </c>
      <c r="U16" s="33">
        <v>11.76</v>
      </c>
      <c r="V16" s="33">
        <v>11.02</v>
      </c>
    </row>
    <row r="17" spans="1:25" ht="16.5" customHeight="1" x14ac:dyDescent="0.35">
      <c r="A17" s="37" t="s">
        <v>275</v>
      </c>
      <c r="B17" s="33">
        <v>2.6196381025248656</v>
      </c>
      <c r="C17" s="33">
        <v>2.4169212569316083</v>
      </c>
      <c r="D17" s="33">
        <v>2.2558503401360546</v>
      </c>
      <c r="E17" s="33">
        <v>2.1094207783182761</v>
      </c>
      <c r="F17" s="33">
        <v>1.9819608372721134</v>
      </c>
      <c r="G17" s="33">
        <v>1.8404055829228241</v>
      </c>
      <c r="H17" s="33">
        <v>1.7271046734955184</v>
      </c>
      <c r="I17" s="33">
        <v>1.6472152547482664</v>
      </c>
      <c r="J17" s="33">
        <v>1.5933936716077537</v>
      </c>
      <c r="K17" s="33">
        <v>1.5516883116883116</v>
      </c>
      <c r="L17" s="33">
        <v>1.5380668552327077</v>
      </c>
      <c r="M17" s="33">
        <v>1.5251984107275889</v>
      </c>
      <c r="N17" s="38">
        <v>1.4979193548387095</v>
      </c>
      <c r="O17" s="38">
        <v>1.4462093619003258</v>
      </c>
      <c r="P17" s="33">
        <v>1.315647085404428</v>
      </c>
      <c r="Q17" s="33">
        <v>1.212</v>
      </c>
      <c r="R17" s="33">
        <v>1.087</v>
      </c>
      <c r="S17" s="33">
        <v>1.0229999999999999</v>
      </c>
      <c r="T17" s="33">
        <v>0.94399999999999995</v>
      </c>
      <c r="U17" s="33">
        <v>0.875</v>
      </c>
      <c r="V17" s="60">
        <v>0.81</v>
      </c>
    </row>
    <row r="18" spans="1:25" ht="16.5" customHeight="1" x14ac:dyDescent="0.3">
      <c r="A18" s="43" t="s">
        <v>280</v>
      </c>
      <c r="B18" s="32"/>
      <c r="C18" s="32"/>
      <c r="D18" s="32"/>
      <c r="E18" s="32"/>
      <c r="F18" s="32"/>
      <c r="G18" s="32"/>
      <c r="H18" s="32"/>
      <c r="I18" s="32"/>
      <c r="J18" s="32"/>
      <c r="K18" s="32"/>
      <c r="L18" s="32"/>
      <c r="M18" s="32"/>
      <c r="N18" s="47"/>
      <c r="O18" s="38"/>
      <c r="P18" s="33"/>
      <c r="Q18" s="33"/>
      <c r="R18" s="33"/>
      <c r="S18" s="33"/>
      <c r="T18" s="33"/>
      <c r="U18" s="33"/>
      <c r="V18" s="33"/>
    </row>
    <row r="19" spans="1:25" ht="16.5" customHeight="1" x14ac:dyDescent="0.3">
      <c r="A19" s="37" t="s">
        <v>279</v>
      </c>
      <c r="B19" s="33">
        <v>3.6625810810810808</v>
      </c>
      <c r="C19" s="33">
        <v>3.336436813186813</v>
      </c>
      <c r="D19" s="33">
        <v>3.0345307262569827</v>
      </c>
      <c r="E19" s="33">
        <v>2.7554674220963173</v>
      </c>
      <c r="F19" s="33">
        <v>2.3933381088825234</v>
      </c>
      <c r="G19" s="33">
        <v>2.1629226361031524</v>
      </c>
      <c r="H19" s="33">
        <v>1.9366371428571429</v>
      </c>
      <c r="I19" s="33">
        <v>1.7269659090909089</v>
      </c>
      <c r="J19" s="33">
        <v>1.5061120448179268</v>
      </c>
      <c r="K19" s="33">
        <v>1.3487262569832399</v>
      </c>
      <c r="L19" s="33">
        <v>1.2159582172701953</v>
      </c>
      <c r="M19" s="33">
        <v>1.0856545961002779</v>
      </c>
      <c r="N19" s="38">
        <v>0.97706666666666653</v>
      </c>
      <c r="O19" s="38">
        <v>0.82431476323119801</v>
      </c>
      <c r="P19" s="33">
        <v>0.72957617728531887</v>
      </c>
      <c r="Q19" s="33">
        <v>0.64400000000000002</v>
      </c>
      <c r="R19" s="33">
        <v>0.53400000000000003</v>
      </c>
      <c r="S19" s="33">
        <v>0.47700000000000009</v>
      </c>
      <c r="T19" s="33">
        <v>0.41899999999999998</v>
      </c>
      <c r="U19" s="33">
        <v>0.32100000000000001</v>
      </c>
      <c r="V19" s="33">
        <v>0.28399999999999997</v>
      </c>
    </row>
    <row r="20" spans="1:25" ht="16.5" customHeight="1" x14ac:dyDescent="0.3">
      <c r="A20" s="37" t="s">
        <v>278</v>
      </c>
      <c r="B20" s="33">
        <v>2.7389459459459466</v>
      </c>
      <c r="C20" s="33">
        <v>2.6036071428571432</v>
      </c>
      <c r="D20" s="33">
        <v>2.3396201117318434</v>
      </c>
      <c r="E20" s="33">
        <v>2.2478923512747873</v>
      </c>
      <c r="F20" s="33">
        <v>2.1583982808022926</v>
      </c>
      <c r="G20" s="33">
        <v>2.0727191977077357</v>
      </c>
      <c r="H20" s="33">
        <v>1.9694485714285712</v>
      </c>
      <c r="I20" s="33">
        <v>1.8695198863636369</v>
      </c>
      <c r="J20" s="33">
        <v>1.785669467787115</v>
      </c>
      <c r="K20" s="33">
        <v>1.6940474860335193</v>
      </c>
      <c r="L20" s="33">
        <v>1.6228077994428967</v>
      </c>
      <c r="M20" s="33">
        <v>1.5439192200557099</v>
      </c>
      <c r="N20" s="38">
        <v>1.4801111111111109</v>
      </c>
      <c r="O20" s="38">
        <v>1.4149275766016713</v>
      </c>
      <c r="P20" s="33">
        <v>1.3486869806094182</v>
      </c>
      <c r="Q20" s="33">
        <v>1.238</v>
      </c>
      <c r="R20" s="33">
        <v>1.1399999999999999</v>
      </c>
      <c r="S20" s="33">
        <v>1.0669999999999999</v>
      </c>
      <c r="T20" s="33">
        <v>0.99299999999999999</v>
      </c>
      <c r="U20" s="33">
        <v>0.92300000000000004</v>
      </c>
      <c r="V20" s="33">
        <v>0.85599999999999998</v>
      </c>
    </row>
    <row r="21" spans="1:25" s="41" customFormat="1" ht="16.5" customHeight="1" x14ac:dyDescent="0.3">
      <c r="A21" s="43" t="s">
        <v>277</v>
      </c>
      <c r="B21" s="42">
        <v>6.4015270270270275</v>
      </c>
      <c r="C21" s="42">
        <v>5.9400439560439562</v>
      </c>
      <c r="D21" s="42">
        <v>5.3741508379888261</v>
      </c>
      <c r="E21" s="42">
        <v>5.0033597733711046</v>
      </c>
      <c r="F21" s="42">
        <v>4.551736389684816</v>
      </c>
      <c r="G21" s="42">
        <v>4.2356418338108881</v>
      </c>
      <c r="H21" s="42">
        <v>3.9060857142857142</v>
      </c>
      <c r="I21" s="42">
        <v>3.5964857954545457</v>
      </c>
      <c r="J21" s="42">
        <v>3.2917815126050418</v>
      </c>
      <c r="K21" s="42">
        <v>3.0427737430167592</v>
      </c>
      <c r="L21" s="42">
        <v>2.8387660167130919</v>
      </c>
      <c r="M21" s="42">
        <v>2.6295738161559878</v>
      </c>
      <c r="N21" s="51">
        <v>2.4571777777777775</v>
      </c>
      <c r="O21" s="51">
        <v>2.2392423398328694</v>
      </c>
      <c r="P21" s="42">
        <v>2.078263157894737</v>
      </c>
      <c r="Q21" s="42">
        <v>1.8819999999999999</v>
      </c>
      <c r="R21" s="42">
        <v>1.6739999999999999</v>
      </c>
      <c r="S21" s="42">
        <v>1.544</v>
      </c>
      <c r="T21" s="42">
        <v>1.4119999999999999</v>
      </c>
      <c r="U21" s="42">
        <v>1.244</v>
      </c>
      <c r="V21" s="42">
        <v>1.1399999999999999</v>
      </c>
    </row>
    <row r="22" spans="1:25" ht="16.5" customHeight="1" x14ac:dyDescent="0.3">
      <c r="A22" s="37" t="s">
        <v>276</v>
      </c>
      <c r="B22" s="33">
        <v>85.60884864864866</v>
      </c>
      <c r="C22" s="33">
        <v>78.643799450549452</v>
      </c>
      <c r="D22" s="33">
        <v>72.120812849162007</v>
      </c>
      <c r="E22" s="33">
        <v>65.916269121813045</v>
      </c>
      <c r="F22" s="33">
        <v>60.009641833810896</v>
      </c>
      <c r="G22" s="33">
        <v>54.164575931232093</v>
      </c>
      <c r="H22" s="33">
        <v>48.521165714285708</v>
      </c>
      <c r="I22" s="33">
        <v>43.256053977272721</v>
      </c>
      <c r="J22" s="33">
        <v>38.822764705882349</v>
      </c>
      <c r="K22" s="33">
        <v>34.540452513966471</v>
      </c>
      <c r="L22" s="33">
        <v>31.081827298050136</v>
      </c>
      <c r="M22" s="33">
        <v>27.586908077994426</v>
      </c>
      <c r="N22" s="38">
        <v>24.727919444444442</v>
      </c>
      <c r="O22" s="38">
        <v>20.602495821727022</v>
      </c>
      <c r="P22" s="33">
        <v>18.463650969529084</v>
      </c>
      <c r="Q22" s="33">
        <v>16.73</v>
      </c>
      <c r="R22" s="33">
        <v>14.51</v>
      </c>
      <c r="S22" s="33">
        <v>13.55</v>
      </c>
      <c r="T22" s="33">
        <v>12.38</v>
      </c>
      <c r="U22" s="33">
        <v>9.9600000000000009</v>
      </c>
      <c r="V22" s="33">
        <v>9.42</v>
      </c>
    </row>
    <row r="23" spans="1:25" ht="16.5" customHeight="1" x14ac:dyDescent="0.35">
      <c r="A23" s="37" t="s">
        <v>275</v>
      </c>
      <c r="B23" s="33">
        <v>7.1923972972972976</v>
      </c>
      <c r="C23" s="33">
        <v>6.9587857142857157</v>
      </c>
      <c r="D23" s="33">
        <v>6.7220223463687141</v>
      </c>
      <c r="E23" s="33">
        <v>6.5166090651558077</v>
      </c>
      <c r="F23" s="33">
        <v>6.3497392550143266</v>
      </c>
      <c r="G23" s="33">
        <v>6.1148022922636098</v>
      </c>
      <c r="H23" s="33">
        <v>5.8885057142857136</v>
      </c>
      <c r="I23" s="33">
        <v>5.7311590909090917</v>
      </c>
      <c r="J23" s="33">
        <v>5.5606246498599434</v>
      </c>
      <c r="K23" s="33">
        <v>5.3965810055865902</v>
      </c>
      <c r="L23" s="33">
        <v>5.2626908077994425</v>
      </c>
      <c r="M23" s="33">
        <v>5.1321671309192185</v>
      </c>
      <c r="N23" s="38">
        <v>5.0061888888888886</v>
      </c>
      <c r="O23" s="38">
        <v>4.907484679665739</v>
      </c>
      <c r="P23" s="33">
        <v>4.6186786703601115</v>
      </c>
      <c r="Q23" s="33">
        <v>4.2759999999999998</v>
      </c>
      <c r="R23" s="33">
        <v>3.726</v>
      </c>
      <c r="S23" s="33">
        <v>3.33</v>
      </c>
      <c r="T23" s="33">
        <v>2.944</v>
      </c>
      <c r="U23" s="33">
        <v>2.581</v>
      </c>
      <c r="V23" s="60">
        <v>2.2450000000000001</v>
      </c>
    </row>
    <row r="24" spans="1:25" ht="16.5" customHeight="1" x14ac:dyDescent="0.3">
      <c r="A24" s="43" t="s">
        <v>284</v>
      </c>
      <c r="B24" s="32"/>
      <c r="C24" s="32"/>
      <c r="D24" s="32"/>
      <c r="E24" s="32"/>
      <c r="F24" s="32"/>
      <c r="G24" s="32"/>
      <c r="H24" s="32"/>
      <c r="I24" s="32"/>
      <c r="J24" s="32"/>
      <c r="K24" s="32"/>
      <c r="L24" s="32"/>
      <c r="M24" s="32"/>
      <c r="N24" s="47"/>
      <c r="O24" s="38"/>
      <c r="P24" s="33"/>
      <c r="Q24" s="33"/>
      <c r="R24" s="32"/>
      <c r="S24" s="32"/>
      <c r="T24" s="32"/>
      <c r="U24" s="32"/>
      <c r="V24" s="32"/>
    </row>
    <row r="25" spans="1:25" ht="16.5" customHeight="1" x14ac:dyDescent="0.3">
      <c r="A25" s="37" t="s">
        <v>279</v>
      </c>
      <c r="B25" s="33">
        <v>2.0069999999999997</v>
      </c>
      <c r="C25" s="33">
        <v>1.875</v>
      </c>
      <c r="D25" s="33">
        <v>1.8219999999999998</v>
      </c>
      <c r="E25" s="33">
        <v>1.7450000000000001</v>
      </c>
      <c r="F25" s="33">
        <v>1.72</v>
      </c>
      <c r="G25" s="33">
        <v>1.6910000000000003</v>
      </c>
      <c r="H25" s="33">
        <v>1.6319999999999999</v>
      </c>
      <c r="I25" s="33">
        <v>1.6270000000000002</v>
      </c>
      <c r="J25" s="33">
        <v>1.6240000000000001</v>
      </c>
      <c r="K25" s="33">
        <v>1.6119999999999999</v>
      </c>
      <c r="L25" s="33">
        <v>1.6109999999999998</v>
      </c>
      <c r="M25" s="33">
        <v>1.6109999999999998</v>
      </c>
      <c r="N25" s="38">
        <v>1.6119999999999999</v>
      </c>
      <c r="O25" s="38">
        <v>1.6120000000000001</v>
      </c>
      <c r="P25" s="33">
        <v>1.6120000000000001</v>
      </c>
      <c r="Q25" s="33">
        <v>1.61</v>
      </c>
      <c r="R25" s="33">
        <v>1.6110000000000002</v>
      </c>
      <c r="S25" s="33">
        <v>1.6120000000000001</v>
      </c>
      <c r="T25" s="33">
        <v>1.6120000000000001</v>
      </c>
      <c r="U25" s="33">
        <v>1.6120000000000001</v>
      </c>
      <c r="V25" s="33">
        <v>1.6120000000000001</v>
      </c>
      <c r="W25" s="48"/>
    </row>
    <row r="26" spans="1:25" ht="16.5" customHeight="1" x14ac:dyDescent="0.3">
      <c r="A26" s="37" t="s">
        <v>278</v>
      </c>
      <c r="B26" s="33">
        <v>0.73599999999999999</v>
      </c>
      <c r="C26" s="33">
        <v>0.72799999999999998</v>
      </c>
      <c r="D26" s="33">
        <v>0.72</v>
      </c>
      <c r="E26" s="33">
        <v>0.71499999999999997</v>
      </c>
      <c r="F26" s="33">
        <v>0.71</v>
      </c>
      <c r="G26" s="33">
        <v>0.70699999999999996</v>
      </c>
      <c r="H26" s="33">
        <v>0.70399999999999996</v>
      </c>
      <c r="I26" s="33">
        <v>0.69399999999999995</v>
      </c>
      <c r="J26" s="33">
        <v>0.69499999999999995</v>
      </c>
      <c r="K26" s="33">
        <v>0.69599999999999995</v>
      </c>
      <c r="L26" s="33">
        <v>0.69699999999999995</v>
      </c>
      <c r="M26" s="33">
        <v>0.69699999999999995</v>
      </c>
      <c r="N26" s="38">
        <v>0.69599999999999995</v>
      </c>
      <c r="O26" s="38">
        <v>0.69499999999999995</v>
      </c>
      <c r="P26" s="33">
        <v>0.69399999999999995</v>
      </c>
      <c r="Q26" s="33">
        <v>0.69199999999999995</v>
      </c>
      <c r="R26" s="33">
        <v>0.69</v>
      </c>
      <c r="S26" s="33">
        <v>0.68200000000000005</v>
      </c>
      <c r="T26" s="33">
        <v>0.68200000000000005</v>
      </c>
      <c r="U26" s="33">
        <v>0.68200000000000005</v>
      </c>
      <c r="V26" s="33">
        <v>0.68200000000000005</v>
      </c>
      <c r="W26" s="48"/>
      <c r="Y26" s="46"/>
    </row>
    <row r="27" spans="1:25" s="41" customFormat="1" ht="16.5" customHeight="1" x14ac:dyDescent="0.3">
      <c r="A27" s="43" t="s">
        <v>277</v>
      </c>
      <c r="B27" s="42">
        <v>2.7429999999999999</v>
      </c>
      <c r="C27" s="42">
        <v>2.6030000000000002</v>
      </c>
      <c r="D27" s="42">
        <v>2.5419999999999998</v>
      </c>
      <c r="E27" s="42">
        <v>2.46</v>
      </c>
      <c r="F27" s="42">
        <v>2.4300000000000002</v>
      </c>
      <c r="G27" s="42">
        <v>2.3980000000000001</v>
      </c>
      <c r="H27" s="42">
        <v>2.3359999999999999</v>
      </c>
      <c r="I27" s="42">
        <v>2.3210000000000002</v>
      </c>
      <c r="J27" s="42">
        <v>2.319</v>
      </c>
      <c r="K27" s="42">
        <v>2.3079999999999998</v>
      </c>
      <c r="L27" s="42">
        <v>2.3079999999999998</v>
      </c>
      <c r="M27" s="42">
        <v>2.3079999999999998</v>
      </c>
      <c r="N27" s="51">
        <v>2.3079999999999998</v>
      </c>
      <c r="O27" s="51">
        <v>2.3069999999999999</v>
      </c>
      <c r="P27" s="42">
        <v>2.306</v>
      </c>
      <c r="Q27" s="42">
        <v>2.2999999999999998</v>
      </c>
      <c r="R27" s="42">
        <v>2.3010000000000002</v>
      </c>
      <c r="S27" s="42">
        <v>2.294</v>
      </c>
      <c r="T27" s="42">
        <v>2.294</v>
      </c>
      <c r="U27" s="42">
        <v>2.294</v>
      </c>
      <c r="V27" s="42">
        <v>2.294</v>
      </c>
      <c r="W27" s="48"/>
    </row>
    <row r="28" spans="1:25" ht="16.5" customHeight="1" x14ac:dyDescent="0.3">
      <c r="A28" s="37" t="s">
        <v>276</v>
      </c>
      <c r="B28" s="33">
        <v>15.146000000000001</v>
      </c>
      <c r="C28" s="33">
        <v>14.775</v>
      </c>
      <c r="D28" s="33">
        <v>14.771000000000001</v>
      </c>
      <c r="E28" s="33">
        <v>14.757999999999999</v>
      </c>
      <c r="F28" s="33">
        <v>14.757999999999999</v>
      </c>
      <c r="G28" s="33">
        <v>14.670999999999999</v>
      </c>
      <c r="H28" s="33">
        <v>14.585000000000001</v>
      </c>
      <c r="I28" s="33">
        <v>14.585000000000001</v>
      </c>
      <c r="J28" s="33">
        <v>14.585000000000001</v>
      </c>
      <c r="K28" s="33">
        <v>14.585000000000001</v>
      </c>
      <c r="L28" s="33">
        <v>14.585000000000001</v>
      </c>
      <c r="M28" s="33">
        <v>14.585000000000001</v>
      </c>
      <c r="N28" s="38">
        <v>14.585000000000001</v>
      </c>
      <c r="O28" s="38">
        <v>14.585000000000001</v>
      </c>
      <c r="P28" s="33">
        <v>14.585000000000001</v>
      </c>
      <c r="Q28" s="33">
        <v>14.58</v>
      </c>
      <c r="R28" s="33">
        <v>14.585000000000001</v>
      </c>
      <c r="S28" s="33">
        <v>14.585000000000001</v>
      </c>
      <c r="T28" s="33">
        <v>14.585000000000001</v>
      </c>
      <c r="U28" s="33">
        <v>14.585000000000001</v>
      </c>
      <c r="V28" s="33">
        <v>14.585000000000001</v>
      </c>
      <c r="W28" s="48"/>
    </row>
    <row r="29" spans="1:25" ht="16.5" customHeight="1" x14ac:dyDescent="0.35">
      <c r="A29" s="37" t="s">
        <v>275</v>
      </c>
      <c r="B29" s="33">
        <v>1.262</v>
      </c>
      <c r="C29" s="33">
        <v>1.2769999999999999</v>
      </c>
      <c r="D29" s="33">
        <v>1.2769999999999999</v>
      </c>
      <c r="E29" s="33">
        <v>1.2769999999999999</v>
      </c>
      <c r="F29" s="33">
        <v>1.2769999999999999</v>
      </c>
      <c r="G29" s="33">
        <v>1.2629999999999999</v>
      </c>
      <c r="H29" s="33">
        <v>1.25</v>
      </c>
      <c r="I29" s="33">
        <v>1.25</v>
      </c>
      <c r="J29" s="33">
        <v>1.25</v>
      </c>
      <c r="K29" s="33">
        <v>1.25</v>
      </c>
      <c r="L29" s="33">
        <v>1.25</v>
      </c>
      <c r="M29" s="33">
        <v>1.25</v>
      </c>
      <c r="N29" s="38">
        <v>1.25</v>
      </c>
      <c r="O29" s="38">
        <v>1.25</v>
      </c>
      <c r="P29" s="33">
        <v>1.25</v>
      </c>
      <c r="Q29" s="33">
        <v>1.25</v>
      </c>
      <c r="R29" s="33">
        <v>1.25</v>
      </c>
      <c r="S29" s="33">
        <v>1.25</v>
      </c>
      <c r="T29" s="33">
        <v>1.25</v>
      </c>
      <c r="U29" s="33">
        <v>1.25</v>
      </c>
      <c r="V29" s="60">
        <v>1.25</v>
      </c>
      <c r="W29" s="48"/>
    </row>
    <row r="30" spans="1:25" ht="16.5" customHeight="1" x14ac:dyDescent="0.3">
      <c r="A30" s="43" t="s">
        <v>283</v>
      </c>
      <c r="B30" s="44"/>
      <c r="C30" s="44"/>
      <c r="D30" s="44"/>
      <c r="E30" s="44"/>
      <c r="F30" s="44"/>
      <c r="G30" s="44"/>
      <c r="H30" s="44"/>
      <c r="I30" s="44"/>
      <c r="J30" s="44"/>
      <c r="K30" s="44"/>
      <c r="L30" s="44"/>
      <c r="M30" s="33"/>
      <c r="N30" s="47"/>
      <c r="O30" s="38"/>
      <c r="P30" s="33"/>
      <c r="Q30" s="33"/>
      <c r="R30" s="32"/>
      <c r="S30" s="32"/>
      <c r="T30" s="32"/>
      <c r="U30" s="32"/>
      <c r="V30" s="32"/>
      <c r="W30" s="48"/>
    </row>
    <row r="31" spans="1:25" ht="16.5" customHeight="1" x14ac:dyDescent="0.3">
      <c r="A31" s="43" t="s">
        <v>282</v>
      </c>
      <c r="B31" s="44"/>
      <c r="C31" s="44"/>
      <c r="D31" s="44"/>
      <c r="E31" s="44"/>
      <c r="F31" s="44"/>
      <c r="G31" s="44"/>
      <c r="H31" s="44"/>
      <c r="I31" s="44"/>
      <c r="J31" s="44"/>
      <c r="K31" s="44"/>
      <c r="L31" s="44"/>
      <c r="M31" s="33"/>
      <c r="N31" s="47"/>
      <c r="O31" s="38"/>
      <c r="P31" s="33"/>
      <c r="Q31" s="33"/>
      <c r="R31" s="32"/>
      <c r="S31" s="32"/>
      <c r="T31" s="32"/>
      <c r="U31" s="32"/>
      <c r="V31" s="32"/>
      <c r="W31" s="48"/>
    </row>
    <row r="32" spans="1:25" ht="16.5" customHeight="1" x14ac:dyDescent="0.3">
      <c r="A32" s="37" t="s">
        <v>279</v>
      </c>
      <c r="B32" s="33">
        <v>0.67600000000000005</v>
      </c>
      <c r="C32" s="33">
        <v>0.69099999999999995</v>
      </c>
      <c r="D32" s="33">
        <v>0.70699999999999996</v>
      </c>
      <c r="E32" s="33">
        <v>0.72699999999999998</v>
      </c>
      <c r="F32" s="33">
        <v>0.751</v>
      </c>
      <c r="G32" s="33">
        <v>0.77400000000000002</v>
      </c>
      <c r="H32" s="33">
        <v>0.79300000000000004</v>
      </c>
      <c r="I32" s="33">
        <v>0.80700000000000005</v>
      </c>
      <c r="J32" s="33">
        <v>0.81399999999999995</v>
      </c>
      <c r="K32" s="33">
        <v>0.81699999999999995</v>
      </c>
      <c r="L32" s="33">
        <v>0.8</v>
      </c>
      <c r="M32" s="33">
        <v>0.76</v>
      </c>
      <c r="N32" s="38">
        <v>0.72599999999999998</v>
      </c>
      <c r="O32" s="38">
        <v>0.72599999999999998</v>
      </c>
      <c r="P32" s="33">
        <v>0.59499999999999997</v>
      </c>
      <c r="Q32" s="33">
        <v>0.57799999999999996</v>
      </c>
      <c r="R32" s="33">
        <v>0.47799999999999998</v>
      </c>
      <c r="S32" s="33">
        <v>0.35599999999999998</v>
      </c>
      <c r="T32" s="33">
        <v>0.28799999999999998</v>
      </c>
      <c r="U32" s="33">
        <v>0.23</v>
      </c>
      <c r="V32" s="33">
        <v>0.18</v>
      </c>
      <c r="W32" s="48"/>
    </row>
    <row r="33" spans="1:25" ht="16.5" customHeight="1" x14ac:dyDescent="0.3">
      <c r="A33" s="37" t="s">
        <v>276</v>
      </c>
      <c r="B33" s="33">
        <v>1.4890000000000001</v>
      </c>
      <c r="C33" s="33">
        <v>1.5209999999999999</v>
      </c>
      <c r="D33" s="33">
        <v>1.556</v>
      </c>
      <c r="E33" s="33">
        <v>1.5960000000000001</v>
      </c>
      <c r="F33" s="33">
        <v>1.6419999999999999</v>
      </c>
      <c r="G33" s="33">
        <v>1.6870000000000001</v>
      </c>
      <c r="H33" s="33">
        <v>1.726</v>
      </c>
      <c r="I33" s="33">
        <v>1.7589999999999999</v>
      </c>
      <c r="J33" s="33">
        <v>1.784</v>
      </c>
      <c r="K33" s="33">
        <v>1.7929999999999999</v>
      </c>
      <c r="L33" s="33">
        <v>1.784</v>
      </c>
      <c r="M33" s="33">
        <v>1.7490000000000001</v>
      </c>
      <c r="N33" s="38">
        <v>1.7250000000000001</v>
      </c>
      <c r="O33" s="38">
        <v>1.744</v>
      </c>
      <c r="P33" s="33">
        <v>1.593</v>
      </c>
      <c r="Q33" s="33">
        <v>1.5680000000000001</v>
      </c>
      <c r="R33" s="33">
        <v>1.4059999999999999</v>
      </c>
      <c r="S33" s="33">
        <v>1.2070000000000001</v>
      </c>
      <c r="T33" s="33">
        <v>1.091</v>
      </c>
      <c r="U33" s="33">
        <v>0.99199999999999999</v>
      </c>
      <c r="V33" s="33">
        <v>0.90300000000000002</v>
      </c>
      <c r="W33" s="48"/>
    </row>
    <row r="34" spans="1:25" ht="16.5" customHeight="1" x14ac:dyDescent="0.35">
      <c r="A34" s="37" t="s">
        <v>275</v>
      </c>
      <c r="B34" s="33">
        <v>1.829</v>
      </c>
      <c r="C34" s="33">
        <v>1.8460000000000001</v>
      </c>
      <c r="D34" s="33">
        <v>1.86</v>
      </c>
      <c r="E34" s="33">
        <v>1.873</v>
      </c>
      <c r="F34" s="33">
        <v>1.8859999999999999</v>
      </c>
      <c r="G34" s="33">
        <v>1.893</v>
      </c>
      <c r="H34" s="33">
        <v>1.89</v>
      </c>
      <c r="I34" s="33">
        <v>1.881</v>
      </c>
      <c r="J34" s="33">
        <v>1.8640000000000001</v>
      </c>
      <c r="K34" s="33">
        <v>1.845</v>
      </c>
      <c r="L34" s="33">
        <v>1.806</v>
      </c>
      <c r="M34" s="33">
        <v>1.724</v>
      </c>
      <c r="N34" s="38">
        <v>1.6240000000000001</v>
      </c>
      <c r="O34" s="38">
        <v>1.5389999999999999</v>
      </c>
      <c r="P34" s="33">
        <v>1.4330000000000001</v>
      </c>
      <c r="Q34" s="33">
        <v>1.319</v>
      </c>
      <c r="R34" s="33">
        <v>1.1060000000000001</v>
      </c>
      <c r="S34" s="33">
        <v>0.84899999999999998</v>
      </c>
      <c r="T34" s="33">
        <v>0.68700000000000006</v>
      </c>
      <c r="U34" s="33">
        <v>0.52800000000000002</v>
      </c>
      <c r="V34" s="60">
        <v>0.41499999999999998</v>
      </c>
      <c r="W34" s="48"/>
    </row>
    <row r="35" spans="1:25" ht="16.5" customHeight="1" x14ac:dyDescent="0.3">
      <c r="A35" s="43" t="s">
        <v>281</v>
      </c>
      <c r="B35" s="44"/>
      <c r="C35" s="44"/>
      <c r="D35" s="44"/>
      <c r="E35" s="44"/>
      <c r="F35" s="44"/>
      <c r="G35" s="44"/>
      <c r="H35" s="44"/>
      <c r="I35" s="44"/>
      <c r="J35" s="44"/>
      <c r="K35" s="44"/>
      <c r="L35" s="44"/>
      <c r="M35" s="33"/>
      <c r="N35" s="47"/>
      <c r="O35" s="38"/>
      <c r="P35" s="33"/>
      <c r="Q35" s="33"/>
      <c r="R35" s="33"/>
      <c r="S35" s="33"/>
      <c r="T35" s="33"/>
      <c r="U35" s="33"/>
      <c r="V35" s="33"/>
      <c r="W35" s="48"/>
    </row>
    <row r="36" spans="1:25" ht="16.5" customHeight="1" x14ac:dyDescent="0.3">
      <c r="A36" s="37" t="s">
        <v>279</v>
      </c>
      <c r="B36" s="33">
        <v>1.5940487804878047</v>
      </c>
      <c r="C36" s="33">
        <v>1.6046756756756757</v>
      </c>
      <c r="D36" s="33">
        <v>1.63546875</v>
      </c>
      <c r="E36" s="33">
        <v>1.6352068965517241</v>
      </c>
      <c r="F36" s="33">
        <v>1.678076923076923</v>
      </c>
      <c r="G36" s="33">
        <v>1.6681818181818182</v>
      </c>
      <c r="H36" s="33">
        <v>1.6910000000000001</v>
      </c>
      <c r="I36" s="33">
        <v>1.6282105263157893</v>
      </c>
      <c r="J36" s="33">
        <v>1.5133333333333332</v>
      </c>
      <c r="K36" s="33">
        <v>1.4197222222222223</v>
      </c>
      <c r="L36" s="33">
        <v>1.015235294117647</v>
      </c>
      <c r="M36" s="33">
        <v>0.88350000000000006</v>
      </c>
      <c r="N36" s="38">
        <v>0.95858823529411763</v>
      </c>
      <c r="O36" s="38">
        <v>0.97100000000000009</v>
      </c>
      <c r="P36" s="33">
        <v>0.98288888888888881</v>
      </c>
      <c r="Q36" s="33">
        <v>0.80100000000000005</v>
      </c>
      <c r="R36" s="33">
        <v>0.79100000000000004</v>
      </c>
      <c r="S36" s="33">
        <v>0.63</v>
      </c>
      <c r="T36" s="33">
        <v>0.54900000000000004</v>
      </c>
      <c r="U36" s="33">
        <v>0.48199999999999998</v>
      </c>
      <c r="V36" s="33">
        <v>0.439</v>
      </c>
    </row>
    <row r="37" spans="1:25" ht="16.5" customHeight="1" x14ac:dyDescent="0.3">
      <c r="A37" s="37" t="s">
        <v>276</v>
      </c>
      <c r="B37" s="33">
        <v>2.6730487804878047</v>
      </c>
      <c r="C37" s="33">
        <v>2.6989729729729723</v>
      </c>
      <c r="D37" s="33">
        <v>2.7582187500000006</v>
      </c>
      <c r="E37" s="33">
        <v>2.7722758620689656</v>
      </c>
      <c r="F37" s="33">
        <v>2.8520000000000008</v>
      </c>
      <c r="G37" s="33">
        <v>2.8483636363636364</v>
      </c>
      <c r="H37" s="33">
        <v>2.8940000000000001</v>
      </c>
      <c r="I37" s="33">
        <v>2.7939473684210525</v>
      </c>
      <c r="J37" s="33">
        <v>2.6046666666666667</v>
      </c>
      <c r="K37" s="33">
        <v>2.4441666666666668</v>
      </c>
      <c r="L37" s="33">
        <v>1.7659411764705881</v>
      </c>
      <c r="M37" s="33">
        <v>1.54175</v>
      </c>
      <c r="N37" s="38">
        <v>1.6624705882352941</v>
      </c>
      <c r="O37" s="38">
        <v>1.6774444444444443</v>
      </c>
      <c r="P37" s="33">
        <v>1.681111111111111</v>
      </c>
      <c r="Q37" s="33">
        <v>1.371</v>
      </c>
      <c r="R37" s="33">
        <v>1.34</v>
      </c>
      <c r="S37" s="33">
        <v>1.0580000000000001</v>
      </c>
      <c r="T37" s="33">
        <v>0.92500000000000004</v>
      </c>
      <c r="U37" s="33">
        <v>0.81899999999999995</v>
      </c>
      <c r="V37" s="33">
        <v>0.75700000000000001</v>
      </c>
    </row>
    <row r="38" spans="1:25" ht="16.5" customHeight="1" x14ac:dyDescent="0.35">
      <c r="A38" s="37" t="s">
        <v>275</v>
      </c>
      <c r="B38" s="33">
        <v>2.7080731707317072</v>
      </c>
      <c r="C38" s="33">
        <v>2.6564594594594593</v>
      </c>
      <c r="D38" s="33">
        <v>2.6230937500000007</v>
      </c>
      <c r="E38" s="33">
        <v>2.5555517241379313</v>
      </c>
      <c r="F38" s="33">
        <v>2.5301538461538464</v>
      </c>
      <c r="G38" s="33">
        <v>2.458545454545455</v>
      </c>
      <c r="H38" s="33">
        <v>2.4159999999999999</v>
      </c>
      <c r="I38" s="33">
        <v>2.3072105263157892</v>
      </c>
      <c r="J38" s="33">
        <v>2.1693333333333333</v>
      </c>
      <c r="K38" s="33">
        <v>2.0657777777777779</v>
      </c>
      <c r="L38" s="33">
        <v>1.764470588235294</v>
      </c>
      <c r="M38" s="33">
        <v>1.6438749999999998</v>
      </c>
      <c r="N38" s="38">
        <v>1.6672352941176469</v>
      </c>
      <c r="O38" s="38">
        <v>1.6593333333333333</v>
      </c>
      <c r="P38" s="33">
        <v>1.5885555555555553</v>
      </c>
      <c r="Q38" s="33">
        <v>1.371</v>
      </c>
      <c r="R38" s="33">
        <v>1.2969999999999999</v>
      </c>
      <c r="S38" s="33">
        <v>1.0860000000000001</v>
      </c>
      <c r="T38" s="33">
        <v>0.94199999999999995</v>
      </c>
      <c r="U38" s="33">
        <v>0.81699999999999995</v>
      </c>
      <c r="V38" s="60">
        <v>0.72399999999999998</v>
      </c>
    </row>
    <row r="39" spans="1:25" ht="16.5" customHeight="1" x14ac:dyDescent="0.3">
      <c r="A39" s="43" t="s">
        <v>280</v>
      </c>
      <c r="B39" s="44"/>
      <c r="C39" s="44"/>
      <c r="D39" s="44"/>
      <c r="E39" s="44"/>
      <c r="F39" s="44"/>
      <c r="G39" s="44"/>
      <c r="H39" s="44"/>
      <c r="I39" s="44"/>
      <c r="J39" s="44"/>
      <c r="K39" s="44"/>
      <c r="L39" s="44"/>
      <c r="M39" s="33"/>
      <c r="N39" s="47"/>
      <c r="O39" s="38"/>
      <c r="P39" s="33"/>
      <c r="Q39" s="33"/>
      <c r="R39" s="33"/>
      <c r="S39" s="33"/>
      <c r="T39" s="33"/>
      <c r="U39" s="33"/>
      <c r="V39" s="33"/>
    </row>
    <row r="40" spans="1:25" ht="16.5" customHeight="1" x14ac:dyDescent="0.3">
      <c r="A40" s="37" t="s">
        <v>279</v>
      </c>
      <c r="B40" s="33">
        <v>2.2108068535825542</v>
      </c>
      <c r="C40" s="33">
        <v>1.9679206586826348</v>
      </c>
      <c r="D40" s="33">
        <v>1.7402456647398841</v>
      </c>
      <c r="E40" s="33">
        <v>1.549779020979021</v>
      </c>
      <c r="F40" s="33">
        <v>1.377974184782609</v>
      </c>
      <c r="G40" s="33">
        <v>1.2271354581673308</v>
      </c>
      <c r="H40" s="33">
        <v>1.1025416666666668</v>
      </c>
      <c r="I40" s="33">
        <v>1.0002015306122449</v>
      </c>
      <c r="J40" s="33">
        <v>0.91617353308364535</v>
      </c>
      <c r="K40" s="33">
        <v>0.84517958179581798</v>
      </c>
      <c r="L40" s="33">
        <v>0.7851560975609756</v>
      </c>
      <c r="M40" s="33">
        <v>0.73517796610169506</v>
      </c>
      <c r="N40" s="38">
        <v>0.6927151442307693</v>
      </c>
      <c r="O40" s="38">
        <v>0.61033253873659121</v>
      </c>
      <c r="P40" s="33">
        <v>0.57846508875739644</v>
      </c>
      <c r="Q40" s="33">
        <v>0.54</v>
      </c>
      <c r="R40" s="33">
        <v>0.50700000000000001</v>
      </c>
      <c r="S40" s="33">
        <v>0.47699999999999998</v>
      </c>
      <c r="T40" s="33">
        <v>0.44700000000000001</v>
      </c>
      <c r="U40" s="33">
        <v>0.41899999999999998</v>
      </c>
      <c r="V40" s="33">
        <v>0.39200000000000002</v>
      </c>
      <c r="W40" s="50"/>
      <c r="X40" s="48"/>
    </row>
    <row r="41" spans="1:25" ht="16.5" customHeight="1" x14ac:dyDescent="0.3">
      <c r="A41" s="37" t="s">
        <v>276</v>
      </c>
      <c r="B41" s="33">
        <v>10.059685358255452</v>
      </c>
      <c r="C41" s="33">
        <v>9.2184790419161668</v>
      </c>
      <c r="D41" s="33">
        <v>8.4294739884393053</v>
      </c>
      <c r="E41" s="33">
        <v>7.7094013986013996</v>
      </c>
      <c r="F41" s="33">
        <v>6.9995326086956524</v>
      </c>
      <c r="G41" s="33">
        <v>6.3214236387782217</v>
      </c>
      <c r="H41" s="33">
        <v>5.7345494791666667</v>
      </c>
      <c r="I41" s="33">
        <v>5.2321007653061233</v>
      </c>
      <c r="J41" s="33">
        <v>4.8016267166042441</v>
      </c>
      <c r="K41" s="33">
        <v>4.4302976629766295</v>
      </c>
      <c r="L41" s="33">
        <v>4.1000585365853661</v>
      </c>
      <c r="M41" s="33">
        <v>3.8198087167070218</v>
      </c>
      <c r="N41" s="38">
        <v>3.5770877403846155</v>
      </c>
      <c r="O41" s="38">
        <v>3.3659356376638865</v>
      </c>
      <c r="P41" s="33">
        <v>3.1929242603550292</v>
      </c>
      <c r="Q41" s="33">
        <v>3.0459999999999998</v>
      </c>
      <c r="R41" s="33">
        <v>2.903</v>
      </c>
      <c r="S41" s="33">
        <v>2.6589999999999998</v>
      </c>
      <c r="T41" s="33">
        <v>2.3109999999999999</v>
      </c>
      <c r="U41" s="33">
        <v>2.0099999999999998</v>
      </c>
      <c r="V41" s="33">
        <v>1.7509999999999999</v>
      </c>
      <c r="W41" s="50"/>
      <c r="X41" s="48"/>
      <c r="Y41" s="46"/>
    </row>
    <row r="42" spans="1:25" ht="16.5" customHeight="1" x14ac:dyDescent="0.35">
      <c r="A42" s="37" t="s">
        <v>275</v>
      </c>
      <c r="B42" s="33">
        <v>23.338338006230529</v>
      </c>
      <c r="C42" s="33">
        <v>22.139612275449103</v>
      </c>
      <c r="D42" s="33">
        <v>21.471556358381502</v>
      </c>
      <c r="E42" s="33">
        <v>21.104144055944055</v>
      </c>
      <c r="F42" s="33">
        <v>20.751672554347831</v>
      </c>
      <c r="G42" s="33">
        <v>20.485140770252329</v>
      </c>
      <c r="H42" s="33">
        <v>20.238134114583335</v>
      </c>
      <c r="I42" s="33">
        <v>20.037700255102038</v>
      </c>
      <c r="J42" s="33">
        <v>19.843038701622969</v>
      </c>
      <c r="K42" s="33">
        <v>19.143436654366546</v>
      </c>
      <c r="L42" s="33">
        <v>18.05443536585366</v>
      </c>
      <c r="M42" s="33">
        <v>16.679065375302667</v>
      </c>
      <c r="N42" s="38">
        <v>15.52149278846154</v>
      </c>
      <c r="O42" s="38">
        <v>13.919065554231228</v>
      </c>
      <c r="P42" s="33">
        <v>12.495837869822486</v>
      </c>
      <c r="Q42" s="33">
        <v>11.448</v>
      </c>
      <c r="R42" s="33">
        <v>10.55</v>
      </c>
      <c r="S42" s="33">
        <v>9.6010000000000009</v>
      </c>
      <c r="T42" s="33">
        <v>8.6129999999999995</v>
      </c>
      <c r="U42" s="33">
        <v>7.774</v>
      </c>
      <c r="V42" s="60">
        <v>6.8680000000000003</v>
      </c>
      <c r="W42" s="50"/>
      <c r="X42" s="48"/>
    </row>
    <row r="43" spans="1:25" ht="16.5" customHeight="1" x14ac:dyDescent="0.3">
      <c r="A43" s="43" t="s">
        <v>292</v>
      </c>
      <c r="B43" s="44"/>
      <c r="C43" s="44"/>
      <c r="D43" s="44"/>
      <c r="E43" s="44"/>
      <c r="F43" s="44"/>
      <c r="G43" s="44"/>
      <c r="H43" s="44"/>
      <c r="I43" s="44"/>
      <c r="J43" s="44"/>
      <c r="K43" s="44"/>
      <c r="L43" s="44"/>
      <c r="M43" s="33"/>
      <c r="N43" s="47"/>
      <c r="O43" s="38"/>
      <c r="P43" s="33"/>
      <c r="Q43" s="33"/>
      <c r="R43" s="32"/>
      <c r="S43" s="32"/>
      <c r="T43" s="32"/>
      <c r="U43" s="32"/>
      <c r="V43" s="32"/>
      <c r="W43" s="50"/>
      <c r="X43" s="48"/>
    </row>
    <row r="44" spans="1:25" ht="16.5" customHeight="1" x14ac:dyDescent="0.3">
      <c r="A44" s="37" t="s">
        <v>279</v>
      </c>
      <c r="B44" s="33">
        <v>2.9820000000000002</v>
      </c>
      <c r="C44" s="33">
        <v>2.6970000000000001</v>
      </c>
      <c r="D44" s="33">
        <v>2.4219999999999997</v>
      </c>
      <c r="E44" s="33">
        <v>2.1779999999999999</v>
      </c>
      <c r="F44" s="33">
        <v>1.96</v>
      </c>
      <c r="G44" s="33">
        <v>1.7579999999999998</v>
      </c>
      <c r="H44" s="33">
        <v>1.5620000000000003</v>
      </c>
      <c r="I44" s="33">
        <v>1.4329999999999998</v>
      </c>
      <c r="J44" s="33">
        <v>1.3160000000000003</v>
      </c>
      <c r="K44" s="33">
        <v>1.2320000000000002</v>
      </c>
      <c r="L44" s="55">
        <v>1.155</v>
      </c>
      <c r="M44" s="33">
        <v>1.077</v>
      </c>
      <c r="N44" s="38">
        <v>0.9910000000000001</v>
      </c>
      <c r="O44" s="38">
        <v>0.90500000000000003</v>
      </c>
      <c r="P44" s="33">
        <v>0.77300000000000002</v>
      </c>
      <c r="Q44" s="33">
        <v>0.65400000000000003</v>
      </c>
      <c r="R44" s="33">
        <v>0.58099999999999996</v>
      </c>
      <c r="S44" s="33">
        <v>0.54300000000000004</v>
      </c>
      <c r="T44" s="33">
        <v>0.48099999999999998</v>
      </c>
      <c r="U44" s="33">
        <v>0.44700000000000001</v>
      </c>
      <c r="V44" s="33">
        <v>0.41599999999999998</v>
      </c>
      <c r="W44" s="50"/>
      <c r="X44" s="48"/>
    </row>
    <row r="45" spans="1:25" ht="16.5" customHeight="1" x14ac:dyDescent="0.3">
      <c r="A45" s="37" t="s">
        <v>278</v>
      </c>
      <c r="B45" s="33">
        <v>1.2130000000000001</v>
      </c>
      <c r="C45" s="55">
        <v>1.159</v>
      </c>
      <c r="D45" s="55">
        <v>1.0980000000000001</v>
      </c>
      <c r="E45" s="33">
        <v>1.0640000000000001</v>
      </c>
      <c r="F45" s="55">
        <v>1.0369999999999999</v>
      </c>
      <c r="G45" s="33">
        <v>1.014</v>
      </c>
      <c r="H45" s="33">
        <v>0.98899999999999999</v>
      </c>
      <c r="I45" s="55">
        <v>0.96699999999999997</v>
      </c>
      <c r="J45" s="33">
        <v>0.94099999999999995</v>
      </c>
      <c r="K45" s="55">
        <v>0.91200000000000003</v>
      </c>
      <c r="L45" s="55">
        <v>0.88500000000000001</v>
      </c>
      <c r="M45" s="55">
        <v>0.85499999999999998</v>
      </c>
      <c r="N45" s="54">
        <v>0.81499999999999995</v>
      </c>
      <c r="O45" s="38">
        <v>0.77400000000000002</v>
      </c>
      <c r="P45" s="33">
        <v>0.73499999999999999</v>
      </c>
      <c r="Q45" s="33">
        <v>0.69299999999999995</v>
      </c>
      <c r="R45" s="33">
        <v>0.64900000000000002</v>
      </c>
      <c r="S45" s="33">
        <v>0.60399999999999998</v>
      </c>
      <c r="T45" s="33">
        <v>0.55800000000000005</v>
      </c>
      <c r="U45" s="33">
        <v>0.51400000000000001</v>
      </c>
      <c r="V45" s="33">
        <v>0.47299999999999998</v>
      </c>
      <c r="W45" s="50"/>
      <c r="X45" s="48"/>
    </row>
    <row r="46" spans="1:25" s="41" customFormat="1" ht="16.5" customHeight="1" x14ac:dyDescent="0.3">
      <c r="A46" s="43" t="s">
        <v>277</v>
      </c>
      <c r="B46" s="53">
        <v>4.1950000000000003</v>
      </c>
      <c r="C46" s="53">
        <v>3.8559999999999999</v>
      </c>
      <c r="D46" s="42">
        <v>3.52</v>
      </c>
      <c r="E46" s="42">
        <v>3.242</v>
      </c>
      <c r="F46" s="53">
        <v>2.9969999999999999</v>
      </c>
      <c r="G46" s="42">
        <v>2.7719999999999998</v>
      </c>
      <c r="H46" s="42">
        <v>2.5510000000000002</v>
      </c>
      <c r="I46" s="42">
        <v>2.4</v>
      </c>
      <c r="J46" s="53">
        <v>2.2570000000000001</v>
      </c>
      <c r="K46" s="42">
        <v>2.1440000000000001</v>
      </c>
      <c r="L46" s="42">
        <v>2.04</v>
      </c>
      <c r="M46" s="42">
        <v>1.9319999999999999</v>
      </c>
      <c r="N46" s="52">
        <v>1.806</v>
      </c>
      <c r="O46" s="51">
        <v>1.679</v>
      </c>
      <c r="P46" s="42">
        <v>1.508</v>
      </c>
      <c r="Q46" s="42">
        <v>1.347</v>
      </c>
      <c r="R46" s="42">
        <v>1.23</v>
      </c>
      <c r="S46" s="42">
        <v>1.147</v>
      </c>
      <c r="T46" s="42">
        <v>1.0389999999999999</v>
      </c>
      <c r="U46" s="42">
        <v>0.96099999999999997</v>
      </c>
      <c r="V46" s="42">
        <v>0.88900000000000001</v>
      </c>
      <c r="W46" s="50"/>
      <c r="X46" s="48"/>
    </row>
    <row r="47" spans="1:25" ht="16.5" customHeight="1" x14ac:dyDescent="0.3">
      <c r="A47" s="37" t="s">
        <v>276</v>
      </c>
      <c r="B47" s="33">
        <v>45.073</v>
      </c>
      <c r="C47" s="33">
        <v>41.427</v>
      </c>
      <c r="D47" s="33">
        <v>37.929000000000002</v>
      </c>
      <c r="E47" s="33">
        <v>34.76</v>
      </c>
      <c r="F47" s="33">
        <v>31.843</v>
      </c>
      <c r="G47" s="33">
        <v>29.123000000000001</v>
      </c>
      <c r="H47" s="33">
        <v>26.645</v>
      </c>
      <c r="I47" s="33">
        <v>24.896999999999998</v>
      </c>
      <c r="J47" s="33">
        <v>23.395</v>
      </c>
      <c r="K47" s="40">
        <v>22.001999999999999</v>
      </c>
      <c r="L47" s="40">
        <v>20.943999999999999</v>
      </c>
      <c r="M47" s="39">
        <v>20.015000000000001</v>
      </c>
      <c r="N47" s="45">
        <v>18.943000000000001</v>
      </c>
      <c r="O47" s="45">
        <v>17.492999999999999</v>
      </c>
      <c r="P47" s="40">
        <v>15.234999999999999</v>
      </c>
      <c r="Q47" s="33">
        <v>13.564</v>
      </c>
      <c r="R47" s="33">
        <v>11.945</v>
      </c>
      <c r="S47" s="33">
        <v>11.318</v>
      </c>
      <c r="T47" s="33">
        <v>10.552</v>
      </c>
      <c r="U47" s="33">
        <v>9.9280000000000008</v>
      </c>
      <c r="V47" s="33">
        <v>9.3650000000000002</v>
      </c>
      <c r="W47" s="50"/>
      <c r="X47" s="48"/>
    </row>
    <row r="48" spans="1:25" ht="18" customHeight="1" thickBot="1" x14ac:dyDescent="0.4">
      <c r="A48" s="37" t="s">
        <v>275</v>
      </c>
      <c r="B48" s="33">
        <v>4.1520000000000001</v>
      </c>
      <c r="C48" s="33">
        <v>3.92</v>
      </c>
      <c r="D48" s="33">
        <v>3.7450000000000001</v>
      </c>
      <c r="E48" s="33">
        <v>3.6070000000000002</v>
      </c>
      <c r="F48" s="33">
        <v>3.4849999999999999</v>
      </c>
      <c r="G48" s="33">
        <v>3.355</v>
      </c>
      <c r="H48" s="33">
        <v>3.2429999999999999</v>
      </c>
      <c r="I48" s="33">
        <v>3.1819999999999999</v>
      </c>
      <c r="J48" s="33">
        <v>3.1230000000000002</v>
      </c>
      <c r="K48" s="35">
        <v>3.0219999999999998</v>
      </c>
      <c r="L48" s="35">
        <v>2.9060000000000001</v>
      </c>
      <c r="M48" s="35">
        <v>2.7759999999999998</v>
      </c>
      <c r="N48" s="36">
        <v>2.6520000000000001</v>
      </c>
      <c r="O48" s="36">
        <v>2.484</v>
      </c>
      <c r="P48" s="35">
        <v>2.246</v>
      </c>
      <c r="Q48" s="33">
        <v>2.0680000000000001</v>
      </c>
      <c r="R48" s="35">
        <v>1.869</v>
      </c>
      <c r="S48" s="33">
        <v>1.726</v>
      </c>
      <c r="T48" s="35">
        <v>1.571</v>
      </c>
      <c r="U48" s="35">
        <v>1.4379999999999999</v>
      </c>
      <c r="V48" s="35">
        <v>1.298</v>
      </c>
      <c r="W48" s="50"/>
      <c r="X48" s="48"/>
    </row>
    <row r="49" spans="1:26" ht="12.75" x14ac:dyDescent="0.2">
      <c r="A49" s="71" t="s">
        <v>291</v>
      </c>
      <c r="B49" s="72"/>
      <c r="C49" s="72"/>
      <c r="D49" s="72"/>
      <c r="E49" s="72"/>
      <c r="F49" s="72"/>
      <c r="G49" s="72"/>
      <c r="H49" s="72"/>
      <c r="I49" s="72"/>
      <c r="J49" s="72"/>
      <c r="K49" s="72"/>
      <c r="L49" s="72"/>
      <c r="M49" s="72"/>
      <c r="N49" s="72"/>
      <c r="O49" s="72"/>
      <c r="P49" s="72"/>
      <c r="Q49" s="72"/>
      <c r="R49" s="72"/>
      <c r="S49" s="72"/>
      <c r="T49" s="48"/>
      <c r="U49" s="48"/>
      <c r="V49" s="48"/>
      <c r="W49" s="50"/>
      <c r="X49" s="48"/>
      <c r="Y49" s="48"/>
      <c r="Z49" s="48"/>
    </row>
    <row r="50" spans="1:26" ht="12" customHeight="1" x14ac:dyDescent="0.2">
      <c r="A50" s="63"/>
      <c r="B50" s="63"/>
      <c r="C50" s="63"/>
      <c r="D50" s="63"/>
      <c r="E50" s="63"/>
      <c r="F50" s="64"/>
      <c r="G50" s="64"/>
      <c r="H50" s="64"/>
      <c r="I50" s="64"/>
      <c r="J50" s="64"/>
      <c r="K50" s="64"/>
      <c r="L50" s="64"/>
      <c r="M50" s="64"/>
      <c r="N50" s="64"/>
      <c r="O50" s="64"/>
      <c r="P50" s="64"/>
      <c r="Q50" s="64"/>
      <c r="R50" s="64"/>
      <c r="S50" s="64"/>
      <c r="V50" s="48"/>
      <c r="W50" s="50"/>
      <c r="X50" s="48"/>
    </row>
    <row r="51" spans="1:26" ht="12.75" customHeight="1" x14ac:dyDescent="0.2">
      <c r="A51" s="73" t="s">
        <v>274</v>
      </c>
      <c r="B51" s="73"/>
      <c r="C51" s="73"/>
      <c r="D51" s="73"/>
      <c r="E51" s="73"/>
      <c r="F51" s="73"/>
      <c r="G51" s="64"/>
      <c r="H51" s="64"/>
      <c r="I51" s="64"/>
      <c r="J51" s="64"/>
      <c r="K51" s="64"/>
      <c r="L51" s="64"/>
      <c r="M51" s="64"/>
      <c r="N51" s="64"/>
      <c r="O51" s="64"/>
      <c r="P51" s="64"/>
      <c r="Q51" s="64"/>
      <c r="R51" s="64"/>
      <c r="S51" s="64"/>
    </row>
    <row r="52" spans="1:26" ht="57.75" customHeight="1" x14ac:dyDescent="0.2">
      <c r="A52" s="67" t="s">
        <v>290</v>
      </c>
      <c r="B52" s="64"/>
      <c r="C52" s="64"/>
      <c r="D52" s="64"/>
      <c r="E52" s="64"/>
      <c r="F52" s="64"/>
      <c r="G52" s="64"/>
      <c r="H52" s="64"/>
      <c r="I52" s="64"/>
      <c r="J52" s="64"/>
      <c r="K52" s="64"/>
      <c r="L52" s="64"/>
      <c r="M52" s="64"/>
      <c r="N52" s="64"/>
      <c r="O52" s="64"/>
      <c r="P52" s="64"/>
      <c r="Q52" s="64"/>
      <c r="R52" s="64"/>
      <c r="S52" s="64"/>
    </row>
    <row r="53" spans="1:26" ht="40.5" customHeight="1" x14ac:dyDescent="0.2">
      <c r="A53" s="67" t="s">
        <v>289</v>
      </c>
      <c r="B53" s="64"/>
      <c r="C53" s="64"/>
      <c r="D53" s="64"/>
      <c r="E53" s="64"/>
      <c r="F53" s="64"/>
      <c r="G53" s="64"/>
      <c r="H53" s="64"/>
      <c r="I53" s="64"/>
      <c r="J53" s="64"/>
      <c r="K53" s="64"/>
      <c r="L53" s="64"/>
      <c r="M53" s="64"/>
      <c r="N53" s="64"/>
      <c r="O53" s="64"/>
      <c r="P53" s="64"/>
      <c r="Q53" s="64"/>
      <c r="R53" s="68"/>
      <c r="S53" s="68"/>
    </row>
    <row r="54" spans="1:26" ht="12.75" customHeight="1" x14ac:dyDescent="0.2">
      <c r="A54" s="63" t="s">
        <v>288</v>
      </c>
      <c r="B54" s="64"/>
      <c r="C54" s="64"/>
      <c r="D54" s="64"/>
      <c r="E54" s="64"/>
      <c r="F54" s="64"/>
      <c r="G54" s="64"/>
      <c r="H54" s="64"/>
      <c r="I54" s="64"/>
      <c r="J54" s="64"/>
      <c r="K54" s="64"/>
      <c r="L54" s="64"/>
      <c r="M54" s="64"/>
      <c r="N54" s="64"/>
      <c r="O54" s="64"/>
      <c r="P54" s="64"/>
      <c r="Q54" s="64"/>
      <c r="R54" s="64"/>
      <c r="S54" s="64"/>
    </row>
    <row r="55" spans="1:26" ht="12.75" customHeight="1" x14ac:dyDescent="0.2">
      <c r="A55" s="63" t="s">
        <v>287</v>
      </c>
      <c r="B55" s="64"/>
      <c r="C55" s="64"/>
      <c r="D55" s="64"/>
      <c r="E55" s="64"/>
      <c r="F55" s="64"/>
      <c r="G55" s="64"/>
      <c r="H55" s="64"/>
      <c r="I55" s="64"/>
      <c r="J55" s="64"/>
      <c r="K55" s="64"/>
      <c r="L55" s="64"/>
      <c r="M55" s="64"/>
      <c r="N55" s="64"/>
      <c r="O55" s="64"/>
      <c r="P55" s="64"/>
      <c r="Q55" s="64"/>
      <c r="R55" s="64"/>
      <c r="S55" s="64"/>
    </row>
    <row r="56" spans="1:26" ht="12.75" customHeight="1" x14ac:dyDescent="0.2">
      <c r="A56" s="63" t="s">
        <v>286</v>
      </c>
      <c r="B56" s="64"/>
      <c r="C56" s="64"/>
      <c r="D56" s="64"/>
      <c r="E56" s="64"/>
      <c r="F56" s="64"/>
      <c r="G56" s="64"/>
      <c r="H56" s="64"/>
      <c r="I56" s="64"/>
      <c r="J56" s="64"/>
      <c r="K56" s="64"/>
      <c r="L56" s="64"/>
      <c r="M56" s="64"/>
      <c r="N56" s="64"/>
      <c r="O56" s="64"/>
      <c r="P56" s="64"/>
      <c r="Q56" s="64"/>
      <c r="R56" s="64"/>
      <c r="S56" s="64"/>
    </row>
    <row r="57" spans="1:26" ht="12.75" customHeight="1" x14ac:dyDescent="0.2">
      <c r="A57" s="63"/>
      <c r="B57" s="63"/>
      <c r="C57" s="63"/>
      <c r="D57" s="63"/>
      <c r="E57" s="63"/>
      <c r="F57" s="63"/>
      <c r="G57" s="63"/>
      <c r="H57" s="63"/>
      <c r="I57" s="63"/>
      <c r="J57" s="63"/>
      <c r="K57" s="64"/>
      <c r="L57" s="64"/>
      <c r="M57" s="64"/>
      <c r="N57" s="64"/>
      <c r="O57" s="64"/>
      <c r="P57" s="64"/>
      <c r="Q57" s="64"/>
      <c r="R57" s="64"/>
      <c r="S57" s="64"/>
    </row>
    <row r="58" spans="1:26" ht="12.75" customHeight="1" x14ac:dyDescent="0.2">
      <c r="A58" s="69" t="s">
        <v>273</v>
      </c>
      <c r="B58" s="64"/>
      <c r="C58" s="64"/>
      <c r="D58" s="64"/>
      <c r="E58" s="64"/>
      <c r="F58" s="64"/>
      <c r="G58" s="64"/>
      <c r="H58" s="64"/>
      <c r="I58" s="64"/>
      <c r="J58" s="64"/>
      <c r="K58" s="64"/>
      <c r="L58" s="64"/>
      <c r="M58" s="64"/>
      <c r="N58" s="64"/>
      <c r="O58" s="64"/>
      <c r="P58" s="64"/>
      <c r="Q58" s="64"/>
      <c r="R58" s="64"/>
      <c r="S58" s="64"/>
    </row>
    <row r="59" spans="1:26" ht="12.75" customHeight="1" x14ac:dyDescent="0.2">
      <c r="A59" s="70" t="s">
        <v>285</v>
      </c>
      <c r="B59" s="64"/>
      <c r="C59" s="64"/>
      <c r="D59" s="64"/>
      <c r="E59" s="64"/>
      <c r="F59" s="64"/>
      <c r="G59" s="64"/>
      <c r="H59" s="64"/>
      <c r="I59" s="64"/>
      <c r="J59" s="64"/>
      <c r="K59" s="64"/>
      <c r="L59" s="64"/>
      <c r="M59" s="64"/>
      <c r="N59" s="64"/>
      <c r="O59" s="64"/>
      <c r="P59" s="64"/>
      <c r="Q59" s="64"/>
      <c r="R59" s="64"/>
      <c r="S59" s="64"/>
    </row>
    <row r="60" spans="1:26" x14ac:dyDescent="0.3">
      <c r="K60" s="34"/>
    </row>
    <row r="62" spans="1:26" x14ac:dyDescent="0.3">
      <c r="B62" s="50"/>
      <c r="C62" s="50"/>
      <c r="D62" s="50"/>
      <c r="E62" s="50"/>
      <c r="F62" s="50"/>
      <c r="G62" s="50"/>
      <c r="H62" s="50"/>
      <c r="I62" s="50"/>
      <c r="J62" s="50"/>
      <c r="K62" s="50"/>
      <c r="L62" s="50"/>
      <c r="M62" s="50"/>
    </row>
  </sheetData>
  <mergeCells count="12">
    <mergeCell ref="A58:S58"/>
    <mergeCell ref="A59:S59"/>
    <mergeCell ref="A49:S49"/>
    <mergeCell ref="A50:S50"/>
    <mergeCell ref="A51:S51"/>
    <mergeCell ref="A54:S54"/>
    <mergeCell ref="A55:S55"/>
    <mergeCell ref="A56:S56"/>
    <mergeCell ref="A57:S57"/>
    <mergeCell ref="A3:V3"/>
    <mergeCell ref="A52:S52"/>
    <mergeCell ref="A53:S53"/>
  </mergeCells>
  <hyperlinks>
    <hyperlink ref="A1" r:id="rId1"/>
  </hyperlinks>
  <pageMargins left="0.89" right="0.75" top="0.75" bottom="0.75" header="0.5" footer="0.5"/>
  <pageSetup scale="55" orientation="portrait" horizontalDpi="4294967292" r:id="rId2"/>
  <headerFooter alignWithMargins="0"/>
  <rowBreaks count="1" manualBreakCount="1">
    <brk id="2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pane activePane="bottomRight" state="frozen"/>
    </sheetView>
  </sheetViews>
  <sheetFormatPr defaultRowHeight="12.75" x14ac:dyDescent="0.2"/>
  <cols>
    <col min="1" max="1" width="25" customWidth="1"/>
    <col min="2" max="3" width="11" customWidth="1"/>
    <col min="4" max="7" width="12" style="3" customWidth="1"/>
    <col min="8" max="8" width="16" style="4" customWidth="1"/>
    <col min="9" max="9" width="10" customWidth="1"/>
    <col min="10" max="11" width="14" customWidth="1"/>
    <col min="12" max="12" width="30" customWidth="1"/>
  </cols>
  <sheetData>
    <row r="1" spans="1:12" ht="25.5" x14ac:dyDescent="0.2">
      <c r="A1" s="2" t="s">
        <v>179</v>
      </c>
      <c r="B1" s="2" t="s">
        <v>13</v>
      </c>
      <c r="C1" s="2" t="s">
        <v>205</v>
      </c>
      <c r="D1" s="2" t="s">
        <v>200</v>
      </c>
      <c r="E1" s="2" t="s">
        <v>206</v>
      </c>
      <c r="F1" s="2" t="s">
        <v>207</v>
      </c>
      <c r="G1" s="2" t="s">
        <v>208</v>
      </c>
      <c r="H1" s="2" t="s">
        <v>0</v>
      </c>
      <c r="I1" s="2" t="s">
        <v>17</v>
      </c>
      <c r="J1" s="2" t="s">
        <v>18</v>
      </c>
      <c r="K1" s="2" t="s">
        <v>19</v>
      </c>
      <c r="L1" s="2" t="s">
        <v>1</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workbookViewId="0">
      <selection activeCell="A6" sqref="A6"/>
    </sheetView>
  </sheetViews>
  <sheetFormatPr defaultRowHeight="12.75" x14ac:dyDescent="0.2"/>
  <cols>
    <col min="1" max="1" width="29.140625" style="14" customWidth="1"/>
    <col min="2" max="2" width="31" style="14" customWidth="1"/>
    <col min="3" max="3" width="26" style="14" customWidth="1"/>
    <col min="4" max="4" width="16.5703125" style="14" customWidth="1"/>
    <col min="5" max="5" width="9.140625" style="14"/>
    <col min="6" max="6" width="11.85546875" style="14" customWidth="1"/>
    <col min="7" max="16384" width="9.140625" style="14"/>
  </cols>
  <sheetData>
    <row r="1" spans="1:3" x14ac:dyDescent="0.2">
      <c r="A1" s="9" t="s">
        <v>222</v>
      </c>
    </row>
    <row r="2" spans="1:3" x14ac:dyDescent="0.2">
      <c r="A2" s="14" t="s">
        <v>220</v>
      </c>
      <c r="B2" s="15">
        <f>1/454</f>
        <v>2.2026431718061676E-3</v>
      </c>
    </row>
    <row r="3" spans="1:3" x14ac:dyDescent="0.2">
      <c r="A3" s="14" t="s">
        <v>221</v>
      </c>
      <c r="B3" s="16">
        <f>1/2000</f>
        <v>5.0000000000000001E-4</v>
      </c>
    </row>
    <row r="4" spans="1:3" x14ac:dyDescent="0.2">
      <c r="A4" s="14" t="s">
        <v>298</v>
      </c>
      <c r="B4" s="16">
        <v>33.4</v>
      </c>
      <c r="C4" s="14" t="s">
        <v>176</v>
      </c>
    </row>
    <row r="5" spans="1:3" x14ac:dyDescent="0.2">
      <c r="A5" s="14" t="s">
        <v>298</v>
      </c>
      <c r="B5" s="16">
        <v>44.790137999999999</v>
      </c>
      <c r="C5" s="14" t="s">
        <v>297</v>
      </c>
    </row>
    <row r="6" spans="1:3" x14ac:dyDescent="0.2">
      <c r="A6" s="14" t="s">
        <v>299</v>
      </c>
      <c r="B6" s="16">
        <v>10.5</v>
      </c>
      <c r="C6" s="14" t="s">
        <v>296</v>
      </c>
    </row>
    <row r="7" spans="1:3" x14ac:dyDescent="0.2">
      <c r="B7" s="16"/>
    </row>
    <row r="8" spans="1:3" x14ac:dyDescent="0.2">
      <c r="B8" s="16"/>
    </row>
    <row r="10" spans="1:3" x14ac:dyDescent="0.2">
      <c r="A10" s="9" t="s">
        <v>211</v>
      </c>
      <c r="B10" s="13" t="s">
        <v>212</v>
      </c>
    </row>
    <row r="11" spans="1:3" x14ac:dyDescent="0.2">
      <c r="A11" s="9" t="s">
        <v>210</v>
      </c>
    </row>
    <row r="12" spans="1:3" x14ac:dyDescent="0.2">
      <c r="A12" s="14" t="s">
        <v>217</v>
      </c>
      <c r="B12" s="13" t="s">
        <v>213</v>
      </c>
    </row>
    <row r="13" spans="1:3" x14ac:dyDescent="0.2">
      <c r="A13" s="14" t="s">
        <v>209</v>
      </c>
      <c r="B13" s="13" t="s">
        <v>214</v>
      </c>
    </row>
    <row r="14" spans="1:3" x14ac:dyDescent="0.2">
      <c r="A14" s="14" t="s">
        <v>216</v>
      </c>
      <c r="B14" s="13" t="s">
        <v>215</v>
      </c>
    </row>
    <row r="17" spans="1:2" x14ac:dyDescent="0.2">
      <c r="A17" s="18" t="s">
        <v>226</v>
      </c>
      <c r="B17" s="17"/>
    </row>
    <row r="18" spans="1:2" x14ac:dyDescent="0.2">
      <c r="A18" s="17"/>
      <c r="B18" s="17"/>
    </row>
    <row r="19" spans="1:2" ht="45" customHeight="1" x14ac:dyDescent="0.2">
      <c r="A19" s="19" t="s">
        <v>227</v>
      </c>
      <c r="B19" s="19" t="s">
        <v>224</v>
      </c>
    </row>
    <row r="20" spans="1:2" x14ac:dyDescent="0.2">
      <c r="A20" s="20" t="s">
        <v>228</v>
      </c>
      <c r="B20" s="20">
        <v>1.034</v>
      </c>
    </row>
    <row r="21" spans="1:2" x14ac:dyDescent="0.2">
      <c r="A21" s="20" t="s">
        <v>229</v>
      </c>
      <c r="B21" s="20">
        <v>1.077</v>
      </c>
    </row>
    <row r="22" spans="1:2" x14ac:dyDescent="0.2">
      <c r="A22" s="20" t="s">
        <v>230</v>
      </c>
      <c r="B22" s="20">
        <v>9.4</v>
      </c>
    </row>
    <row r="23" spans="1:2" x14ac:dyDescent="0.2">
      <c r="A23" s="20" t="s">
        <v>219</v>
      </c>
      <c r="B23" s="20">
        <v>0.69299999999999995</v>
      </c>
    </row>
    <row r="24" spans="1:2" x14ac:dyDescent="0.2">
      <c r="A24" s="20" t="s">
        <v>260</v>
      </c>
      <c r="B24" s="20">
        <v>4.4000000000000003E-3</v>
      </c>
    </row>
    <row r="25" spans="1:2" x14ac:dyDescent="0.2">
      <c r="A25" s="20" t="s">
        <v>259</v>
      </c>
      <c r="B25" s="20">
        <v>4.1000000000000003E-3</v>
      </c>
    </row>
    <row r="26" spans="1:2" ht="15.75" x14ac:dyDescent="0.2">
      <c r="A26" s="20" t="s">
        <v>268</v>
      </c>
      <c r="B26" s="20">
        <v>368.4</v>
      </c>
    </row>
    <row r="27" spans="1:2" ht="25.5" x14ac:dyDescent="0.2">
      <c r="A27" s="20" t="s">
        <v>231</v>
      </c>
      <c r="B27" s="20" t="s">
        <v>232</v>
      </c>
    </row>
    <row r="31" spans="1:2" x14ac:dyDescent="0.2">
      <c r="A31" s="18" t="s">
        <v>233</v>
      </c>
      <c r="B31" s="17"/>
    </row>
    <row r="32" spans="1:2" x14ac:dyDescent="0.2">
      <c r="A32" s="21" t="s">
        <v>234</v>
      </c>
      <c r="B32" s="17"/>
    </row>
    <row r="33" spans="1:4" x14ac:dyDescent="0.2">
      <c r="A33" s="17"/>
      <c r="B33" s="17"/>
    </row>
    <row r="34" spans="1:4" ht="78.75" customHeight="1" x14ac:dyDescent="0.2">
      <c r="A34" s="19" t="s">
        <v>227</v>
      </c>
      <c r="B34" s="19" t="s">
        <v>224</v>
      </c>
    </row>
    <row r="35" spans="1:4" x14ac:dyDescent="0.2">
      <c r="A35" s="20" t="s">
        <v>228</v>
      </c>
      <c r="B35" s="20">
        <v>1.224</v>
      </c>
    </row>
    <row r="36" spans="1:4" x14ac:dyDescent="0.2">
      <c r="A36" s="20" t="s">
        <v>229</v>
      </c>
      <c r="B36" s="20">
        <v>1.2889999999999999</v>
      </c>
    </row>
    <row r="37" spans="1:4" x14ac:dyDescent="0.2">
      <c r="A37" s="20" t="s">
        <v>230</v>
      </c>
      <c r="B37" s="20">
        <v>11.84</v>
      </c>
    </row>
    <row r="38" spans="1:4" x14ac:dyDescent="0.2">
      <c r="A38" s="20" t="s">
        <v>219</v>
      </c>
      <c r="B38" s="20">
        <v>0.95</v>
      </c>
    </row>
    <row r="39" spans="1:4" x14ac:dyDescent="0.2">
      <c r="A39" s="20" t="s">
        <v>260</v>
      </c>
      <c r="B39" s="20">
        <v>4.8999999999999998E-3</v>
      </c>
    </row>
    <row r="40" spans="1:4" s="17" customFormat="1" x14ac:dyDescent="0.2">
      <c r="A40" s="20" t="s">
        <v>259</v>
      </c>
      <c r="B40" s="20">
        <v>4.4999999999999997E-3</v>
      </c>
    </row>
    <row r="41" spans="1:4" s="17" customFormat="1" ht="15.75" x14ac:dyDescent="0.2">
      <c r="A41" s="20" t="s">
        <v>268</v>
      </c>
      <c r="B41" s="20">
        <v>513.5</v>
      </c>
    </row>
    <row r="42" spans="1:4" s="17" customFormat="1" ht="25.5" x14ac:dyDescent="0.2">
      <c r="A42" s="22" t="s">
        <v>231</v>
      </c>
      <c r="B42" s="20" t="s">
        <v>235</v>
      </c>
    </row>
    <row r="46" spans="1:4" x14ac:dyDescent="0.2">
      <c r="A46" s="18" t="s">
        <v>236</v>
      </c>
      <c r="B46" s="17"/>
      <c r="C46" s="17"/>
      <c r="D46" s="17"/>
    </row>
    <row r="47" spans="1:4" x14ac:dyDescent="0.2">
      <c r="A47" s="18" t="s">
        <v>237</v>
      </c>
      <c r="B47" s="17"/>
      <c r="C47" s="17"/>
      <c r="D47" s="17"/>
    </row>
    <row r="48" spans="1:4" x14ac:dyDescent="0.2">
      <c r="A48" s="17"/>
      <c r="B48" s="17"/>
      <c r="C48" s="17"/>
      <c r="D48" s="17"/>
    </row>
    <row r="49" spans="1:7" ht="25.5" x14ac:dyDescent="0.2">
      <c r="A49" s="19" t="s">
        <v>225</v>
      </c>
      <c r="B49" s="19" t="s">
        <v>238</v>
      </c>
      <c r="C49" s="19" t="s">
        <v>239</v>
      </c>
      <c r="D49" s="19" t="s">
        <v>240</v>
      </c>
    </row>
    <row r="50" spans="1:7" x14ac:dyDescent="0.2">
      <c r="A50" s="20" t="s">
        <v>228</v>
      </c>
      <c r="B50" s="23">
        <v>0.34899999999999998</v>
      </c>
      <c r="C50" s="23">
        <v>0.64200000000000002</v>
      </c>
      <c r="D50" s="23">
        <v>7.58</v>
      </c>
    </row>
    <row r="51" spans="1:7" x14ac:dyDescent="0.2">
      <c r="A51" s="20" t="s">
        <v>229</v>
      </c>
      <c r="B51" s="23">
        <v>0.35299999999999998</v>
      </c>
      <c r="C51" s="23">
        <v>0.65300000000000002</v>
      </c>
      <c r="D51" s="23">
        <v>7.7910000000000004</v>
      </c>
    </row>
    <row r="52" spans="1:7" x14ac:dyDescent="0.2">
      <c r="A52" s="20" t="s">
        <v>230</v>
      </c>
      <c r="B52" s="23">
        <v>3.3759999999999999</v>
      </c>
      <c r="C52" s="23">
        <v>2.3119999999999998</v>
      </c>
      <c r="D52" s="24">
        <v>89.6</v>
      </c>
    </row>
    <row r="53" spans="1:7" x14ac:dyDescent="0.2">
      <c r="A53" s="20" t="s">
        <v>219</v>
      </c>
      <c r="B53" s="23">
        <v>14.792999999999999</v>
      </c>
      <c r="C53" s="23">
        <v>10.536</v>
      </c>
      <c r="D53" s="23">
        <v>7.4770000000000003</v>
      </c>
    </row>
    <row r="54" spans="1:7" x14ac:dyDescent="0.2">
      <c r="A54" s="20" t="s">
        <v>259</v>
      </c>
      <c r="B54" s="25">
        <v>2.7400000000000001E-2</v>
      </c>
      <c r="C54" s="23">
        <v>0.55600000000000005</v>
      </c>
      <c r="D54" s="23">
        <v>0.104</v>
      </c>
    </row>
    <row r="55" spans="1:7" x14ac:dyDescent="0.2">
      <c r="A55" s="20" t="s">
        <v>260</v>
      </c>
      <c r="B55" s="23">
        <v>0.29699999999999999</v>
      </c>
      <c r="C55" s="23">
        <v>0.60399999999999998</v>
      </c>
      <c r="D55" s="23">
        <v>0.14499999999999999</v>
      </c>
    </row>
    <row r="58" spans="1:7" x14ac:dyDescent="0.2">
      <c r="A58" s="18" t="s">
        <v>241</v>
      </c>
      <c r="B58" s="17"/>
      <c r="C58" s="17"/>
      <c r="D58" s="17"/>
      <c r="E58" s="17"/>
      <c r="F58" s="17"/>
      <c r="G58" s="17"/>
    </row>
    <row r="59" spans="1:7" x14ac:dyDescent="0.2">
      <c r="A59" s="17"/>
      <c r="B59" s="17"/>
      <c r="C59" s="17"/>
      <c r="D59" s="17"/>
      <c r="E59" s="17"/>
      <c r="F59" s="17"/>
      <c r="G59" s="17"/>
    </row>
    <row r="60" spans="1:7" ht="33" customHeight="1" x14ac:dyDescent="0.2">
      <c r="A60" s="75" t="s">
        <v>225</v>
      </c>
      <c r="B60" s="75" t="s">
        <v>238</v>
      </c>
      <c r="C60" s="75"/>
      <c r="D60" s="75" t="s">
        <v>239</v>
      </c>
      <c r="E60" s="75"/>
      <c r="F60" s="75" t="s">
        <v>242</v>
      </c>
      <c r="G60" s="75"/>
    </row>
    <row r="61" spans="1:7" x14ac:dyDescent="0.2">
      <c r="A61" s="75"/>
      <c r="B61" s="19" t="s">
        <v>243</v>
      </c>
      <c r="C61" s="19" t="s">
        <v>244</v>
      </c>
      <c r="D61" s="19" t="s">
        <v>243</v>
      </c>
      <c r="E61" s="19" t="s">
        <v>244</v>
      </c>
      <c r="F61" s="19" t="s">
        <v>243</v>
      </c>
      <c r="G61" s="19" t="s">
        <v>244</v>
      </c>
    </row>
    <row r="62" spans="1:7" x14ac:dyDescent="0.2">
      <c r="A62" s="20" t="s">
        <v>228</v>
      </c>
      <c r="B62" s="23">
        <v>2.7</v>
      </c>
      <c r="C62" s="23">
        <v>4.4999999999999998E-2</v>
      </c>
      <c r="D62" s="23">
        <v>4.968</v>
      </c>
      <c r="E62" s="23">
        <v>8.3000000000000004E-2</v>
      </c>
      <c r="F62" s="23">
        <v>48.902999999999999</v>
      </c>
      <c r="G62" s="23">
        <v>0.81499999999999995</v>
      </c>
    </row>
    <row r="63" spans="1:7" x14ac:dyDescent="0.2">
      <c r="A63" s="20" t="s">
        <v>229</v>
      </c>
      <c r="B63" s="23">
        <v>2.7349999999999999</v>
      </c>
      <c r="C63" s="23">
        <v>4.5999999999999999E-2</v>
      </c>
      <c r="D63" s="23">
        <v>5.0549999999999997</v>
      </c>
      <c r="E63" s="23">
        <v>8.4000000000000005E-2</v>
      </c>
      <c r="F63" s="24">
        <v>52.14</v>
      </c>
      <c r="G63" s="23">
        <v>0.86899999999999999</v>
      </c>
    </row>
    <row r="64" spans="1:7" x14ac:dyDescent="0.2">
      <c r="A64" s="20" t="s">
        <v>230</v>
      </c>
      <c r="B64" s="24">
        <v>37.43</v>
      </c>
      <c r="C64" s="23">
        <v>0.624</v>
      </c>
      <c r="D64" s="24">
        <v>25.63</v>
      </c>
      <c r="E64" s="23">
        <v>0.42699999999999999</v>
      </c>
      <c r="F64" s="26">
        <v>1036</v>
      </c>
      <c r="G64" s="23">
        <v>17.266999999999999</v>
      </c>
    </row>
    <row r="65" spans="1:7" x14ac:dyDescent="0.2">
      <c r="A65" s="20" t="s">
        <v>219</v>
      </c>
      <c r="B65" s="23">
        <v>61.113</v>
      </c>
      <c r="C65" s="23">
        <v>1.0189999999999999</v>
      </c>
      <c r="D65" s="23">
        <v>43.505000000000003</v>
      </c>
      <c r="E65" s="23">
        <v>0.72499999999999998</v>
      </c>
      <c r="F65" s="23">
        <v>13.372999999999999</v>
      </c>
      <c r="G65" s="23">
        <v>0.22800000000000001</v>
      </c>
    </row>
    <row r="66" spans="1:7" x14ac:dyDescent="0.2">
      <c r="A66" s="20" t="s">
        <v>259</v>
      </c>
      <c r="B66" s="23">
        <v>1.069</v>
      </c>
      <c r="C66" s="23">
        <v>1.7999999999999999E-2</v>
      </c>
      <c r="D66" s="23">
        <v>1.401</v>
      </c>
      <c r="E66" s="23">
        <v>2.3E-2</v>
      </c>
      <c r="F66" s="20" t="s">
        <v>245</v>
      </c>
      <c r="G66" s="20" t="s">
        <v>245</v>
      </c>
    </row>
    <row r="67" spans="1:7" x14ac:dyDescent="0.2">
      <c r="A67" s="20" t="s">
        <v>260</v>
      </c>
      <c r="B67" s="23">
        <v>1.161</v>
      </c>
      <c r="C67" s="23">
        <v>1.9E-2</v>
      </c>
      <c r="D67" s="23">
        <v>1.5229999999999999</v>
      </c>
      <c r="E67" s="23">
        <v>2.5000000000000001E-2</v>
      </c>
      <c r="F67" s="20" t="s">
        <v>245</v>
      </c>
      <c r="G67" s="20" t="s">
        <v>245</v>
      </c>
    </row>
    <row r="72" spans="1:7" x14ac:dyDescent="0.2">
      <c r="A72" s="18" t="s">
        <v>223</v>
      </c>
    </row>
    <row r="73" spans="1:7" x14ac:dyDescent="0.2">
      <c r="A73" s="21" t="s">
        <v>237</v>
      </c>
    </row>
    <row r="75" spans="1:7" ht="25.5" x14ac:dyDescent="0.2">
      <c r="A75" s="19" t="s">
        <v>225</v>
      </c>
      <c r="B75" s="27" t="s">
        <v>246</v>
      </c>
      <c r="C75" s="27" t="s">
        <v>247</v>
      </c>
    </row>
    <row r="76" spans="1:7" x14ac:dyDescent="0.2">
      <c r="A76" s="20" t="s">
        <v>228</v>
      </c>
      <c r="B76" s="23">
        <v>1.5860000000000001</v>
      </c>
      <c r="C76" s="23">
        <v>0.44700000000000001</v>
      </c>
    </row>
    <row r="77" spans="1:7" x14ac:dyDescent="0.2">
      <c r="A77" s="20" t="s">
        <v>229</v>
      </c>
      <c r="B77" s="23">
        <v>1.635</v>
      </c>
      <c r="C77" s="23">
        <v>0.45300000000000001</v>
      </c>
    </row>
    <row r="78" spans="1:7" x14ac:dyDescent="0.2">
      <c r="A78" s="20" t="s">
        <v>230</v>
      </c>
      <c r="B78" s="24">
        <v>13.13</v>
      </c>
      <c r="C78" s="23">
        <v>2.3109999999999999</v>
      </c>
    </row>
    <row r="79" spans="1:7" x14ac:dyDescent="0.2">
      <c r="A79" s="20" t="s">
        <v>219</v>
      </c>
      <c r="B79" s="23">
        <v>2.9140000000000001</v>
      </c>
      <c r="C79" s="23">
        <v>8.6129999999999995</v>
      </c>
    </row>
    <row r="80" spans="1:7" x14ac:dyDescent="0.2">
      <c r="A80" s="20" t="s">
        <v>259</v>
      </c>
      <c r="B80" s="23">
        <v>4.3999999999999997E-2</v>
      </c>
      <c r="C80" s="23">
        <v>0.20200000000000001</v>
      </c>
    </row>
    <row r="81" spans="1:10" x14ac:dyDescent="0.2">
      <c r="A81" s="20" t="s">
        <v>260</v>
      </c>
      <c r="B81" s="23">
        <v>5.0999999999999997E-2</v>
      </c>
      <c r="C81" s="23">
        <v>0.219</v>
      </c>
    </row>
    <row r="85" spans="1:10" x14ac:dyDescent="0.2">
      <c r="A85" s="18" t="s">
        <v>248</v>
      </c>
      <c r="B85" s="17"/>
      <c r="C85" s="17"/>
      <c r="D85" s="17"/>
      <c r="E85" s="17"/>
      <c r="F85" s="17"/>
      <c r="G85" s="17"/>
      <c r="H85" s="17"/>
      <c r="I85" s="17"/>
      <c r="J85" s="17"/>
    </row>
    <row r="86" spans="1:10" x14ac:dyDescent="0.2">
      <c r="A86" s="21" t="s">
        <v>237</v>
      </c>
      <c r="B86" s="17"/>
      <c r="C86" s="17"/>
      <c r="D86" s="17"/>
      <c r="E86" s="17"/>
      <c r="F86" s="17"/>
      <c r="G86" s="17"/>
      <c r="H86" s="17"/>
      <c r="I86" s="17"/>
      <c r="J86" s="17"/>
    </row>
    <row r="87" spans="1:10" x14ac:dyDescent="0.2">
      <c r="A87" s="17"/>
      <c r="B87" s="17"/>
      <c r="C87" s="17"/>
      <c r="D87" s="17"/>
      <c r="E87" s="17"/>
      <c r="F87" s="17"/>
      <c r="G87" s="17"/>
      <c r="H87" s="17"/>
      <c r="I87" s="17"/>
      <c r="J87" s="17"/>
    </row>
    <row r="88" spans="1:10" x14ac:dyDescent="0.2">
      <c r="A88" s="19" t="s">
        <v>225</v>
      </c>
      <c r="B88" s="19" t="s">
        <v>7</v>
      </c>
      <c r="C88" s="19" t="s">
        <v>249</v>
      </c>
      <c r="D88" s="19" t="s">
        <v>250</v>
      </c>
      <c r="E88" s="19" t="s">
        <v>251</v>
      </c>
      <c r="F88" s="19" t="s">
        <v>252</v>
      </c>
      <c r="G88" s="19" t="s">
        <v>253</v>
      </c>
      <c r="H88" s="19" t="s">
        <v>254</v>
      </c>
      <c r="I88" s="19" t="s">
        <v>255</v>
      </c>
      <c r="J88" s="19" t="s">
        <v>256</v>
      </c>
    </row>
    <row r="89" spans="1:10" x14ac:dyDescent="0.2">
      <c r="A89" s="74" t="s">
        <v>228</v>
      </c>
      <c r="B89" s="20" t="s">
        <v>257</v>
      </c>
      <c r="C89" s="23">
        <v>1.353</v>
      </c>
      <c r="D89" s="23">
        <v>1.667</v>
      </c>
      <c r="E89" s="23">
        <v>4.234</v>
      </c>
      <c r="F89" s="23">
        <v>2.6320000000000001</v>
      </c>
      <c r="G89" s="23">
        <v>2.4769999999999999</v>
      </c>
      <c r="H89" s="23">
        <v>2.8570000000000002</v>
      </c>
      <c r="I89" s="23">
        <v>3.6280000000000001</v>
      </c>
      <c r="J89" s="28">
        <v>-1</v>
      </c>
    </row>
    <row r="90" spans="1:10" x14ac:dyDescent="0.2">
      <c r="A90" s="74"/>
      <c r="B90" s="20" t="s">
        <v>258</v>
      </c>
      <c r="C90" s="23">
        <v>0.189</v>
      </c>
      <c r="D90" s="23">
        <v>0.20100000000000001</v>
      </c>
      <c r="E90" s="23">
        <v>0.26200000000000001</v>
      </c>
      <c r="F90" s="23">
        <v>0.27400000000000002</v>
      </c>
      <c r="G90" s="23">
        <v>0.36499999999999999</v>
      </c>
      <c r="H90" s="23">
        <v>0.45300000000000001</v>
      </c>
      <c r="I90" s="23">
        <v>0.45500000000000002</v>
      </c>
      <c r="J90" s="29">
        <v>0.54500000000000004</v>
      </c>
    </row>
    <row r="91" spans="1:10" x14ac:dyDescent="0.2">
      <c r="A91" s="76"/>
      <c r="B91" s="20" t="s">
        <v>257</v>
      </c>
      <c r="C91" s="23">
        <v>1.4</v>
      </c>
      <c r="D91" s="23">
        <v>1.7130000000000001</v>
      </c>
      <c r="E91" s="23">
        <v>4.319</v>
      </c>
      <c r="F91" s="23">
        <v>2.6930000000000001</v>
      </c>
      <c r="G91" s="23">
        <v>2.5350000000000001</v>
      </c>
      <c r="H91" s="23">
        <v>2.92</v>
      </c>
      <c r="I91" s="23">
        <v>3.7040000000000002</v>
      </c>
      <c r="J91" s="28">
        <v>-1</v>
      </c>
    </row>
    <row r="92" spans="1:10" x14ac:dyDescent="0.2">
      <c r="A92" s="76"/>
      <c r="B92" s="20" t="s">
        <v>258</v>
      </c>
      <c r="C92" s="23">
        <v>0.19400000000000001</v>
      </c>
      <c r="D92" s="23">
        <v>0.20399999999999999</v>
      </c>
      <c r="E92" s="23">
        <v>0.26600000000000001</v>
      </c>
      <c r="F92" s="23">
        <v>0.27800000000000002</v>
      </c>
      <c r="G92" s="23">
        <v>0.37</v>
      </c>
      <c r="H92" s="23">
        <v>0.45900000000000002</v>
      </c>
      <c r="I92" s="23">
        <v>0.46100000000000002</v>
      </c>
      <c r="J92" s="29">
        <v>0.55200000000000005</v>
      </c>
    </row>
    <row r="93" spans="1:10" x14ac:dyDescent="0.2">
      <c r="A93" s="74" t="s">
        <v>230</v>
      </c>
      <c r="B93" s="20" t="s">
        <v>257</v>
      </c>
      <c r="C93" s="24">
        <v>11.22</v>
      </c>
      <c r="D93" s="24">
        <v>15.81</v>
      </c>
      <c r="E93" s="24">
        <v>33.86</v>
      </c>
      <c r="F93" s="24">
        <v>19.579999999999998</v>
      </c>
      <c r="G93" s="24">
        <v>18.13</v>
      </c>
      <c r="H93" s="24">
        <v>23.13</v>
      </c>
      <c r="I93" s="24">
        <v>28.56</v>
      </c>
      <c r="J93" s="28">
        <v>-1</v>
      </c>
    </row>
    <row r="94" spans="1:10" x14ac:dyDescent="0.2">
      <c r="A94" s="74"/>
      <c r="B94" s="20" t="s">
        <v>258</v>
      </c>
      <c r="C94" s="23">
        <v>0.83899999999999997</v>
      </c>
      <c r="D94" s="23">
        <v>0.90800000000000003</v>
      </c>
      <c r="E94" s="23">
        <v>1.163</v>
      </c>
      <c r="F94" s="23">
        <v>1.1890000000000001</v>
      </c>
      <c r="G94" s="23">
        <v>1.367</v>
      </c>
      <c r="H94" s="23">
        <v>1.7190000000000001</v>
      </c>
      <c r="I94" s="23">
        <v>2.395</v>
      </c>
      <c r="J94" s="29">
        <v>3.109</v>
      </c>
    </row>
    <row r="95" spans="1:10" x14ac:dyDescent="0.2">
      <c r="A95" s="74" t="s">
        <v>219</v>
      </c>
      <c r="B95" s="20" t="s">
        <v>257</v>
      </c>
      <c r="C95" s="23">
        <v>2.734</v>
      </c>
      <c r="D95" s="23">
        <v>2.92</v>
      </c>
      <c r="E95" s="23">
        <v>4.133</v>
      </c>
      <c r="F95" s="23">
        <v>3.7349999999999999</v>
      </c>
      <c r="G95" s="23">
        <v>3.65</v>
      </c>
      <c r="H95" s="23">
        <v>4.1989999999999998</v>
      </c>
      <c r="I95" s="23">
        <v>4.8920000000000003</v>
      </c>
      <c r="J95" s="28">
        <v>-1</v>
      </c>
    </row>
    <row r="96" spans="1:10" x14ac:dyDescent="0.2">
      <c r="A96" s="74"/>
      <c r="B96" s="20" t="s">
        <v>258</v>
      </c>
      <c r="C96" s="23">
        <v>3.0880000000000001</v>
      </c>
      <c r="D96" s="23">
        <v>3.298</v>
      </c>
      <c r="E96" s="23">
        <v>4.3520000000000003</v>
      </c>
      <c r="F96" s="23">
        <v>4.548</v>
      </c>
      <c r="G96" s="23">
        <v>5.99</v>
      </c>
      <c r="H96" s="23">
        <v>7.4710000000000001</v>
      </c>
      <c r="I96" s="23">
        <v>9.1910000000000007</v>
      </c>
      <c r="J96" s="30">
        <v>10.99</v>
      </c>
    </row>
    <row r="97" spans="1:10" x14ac:dyDescent="0.2">
      <c r="A97" s="74" t="s">
        <v>259</v>
      </c>
      <c r="B97" s="20" t="s">
        <v>257</v>
      </c>
      <c r="C97" s="23">
        <v>4.2999999999999997E-2</v>
      </c>
      <c r="D97" s="23">
        <v>4.4999999999999998E-2</v>
      </c>
      <c r="E97" s="23">
        <v>5.8000000000000003E-2</v>
      </c>
      <c r="F97" s="23">
        <v>4.5999999999999999E-2</v>
      </c>
      <c r="G97" s="23">
        <v>4.4999999999999998E-2</v>
      </c>
      <c r="H97" s="23">
        <v>4.5999999999999999E-2</v>
      </c>
      <c r="I97" s="23">
        <v>4.9000000000000002E-2</v>
      </c>
      <c r="J97" s="28">
        <v>-1</v>
      </c>
    </row>
    <row r="98" spans="1:10" x14ac:dyDescent="0.2">
      <c r="A98" s="74"/>
      <c r="B98" s="20" t="s">
        <v>258</v>
      </c>
      <c r="C98" s="23">
        <v>9.0999999999999998E-2</v>
      </c>
      <c r="D98" s="23">
        <v>7.2999999999999995E-2</v>
      </c>
      <c r="E98" s="23">
        <v>8.8999999999999996E-2</v>
      </c>
      <c r="F98" s="23">
        <v>7.9000000000000001E-2</v>
      </c>
      <c r="G98" s="23">
        <v>0.17199999999999999</v>
      </c>
      <c r="H98" s="23">
        <v>0.17699999999999999</v>
      </c>
      <c r="I98" s="23">
        <v>0.215</v>
      </c>
      <c r="J98" s="29">
        <v>0.23799999999999999</v>
      </c>
    </row>
    <row r="99" spans="1:10" x14ac:dyDescent="0.2">
      <c r="A99" s="74" t="s">
        <v>260</v>
      </c>
      <c r="B99" s="20" t="s">
        <v>257</v>
      </c>
      <c r="C99" s="23">
        <v>4.9000000000000002E-2</v>
      </c>
      <c r="D99" s="23">
        <v>5.0999999999999997E-2</v>
      </c>
      <c r="E99" s="23">
        <v>7.3999999999999996E-2</v>
      </c>
      <c r="F99" s="23">
        <v>5.5E-2</v>
      </c>
      <c r="G99" s="23">
        <v>5.3999999999999999E-2</v>
      </c>
      <c r="H99" s="23">
        <v>5.6000000000000001E-2</v>
      </c>
      <c r="I99" s="23">
        <v>6.0999999999999999E-2</v>
      </c>
      <c r="J99" s="28">
        <v>-1</v>
      </c>
    </row>
    <row r="100" spans="1:10" x14ac:dyDescent="0.2">
      <c r="A100" s="74"/>
      <c r="B100" s="20" t="s">
        <v>258</v>
      </c>
      <c r="C100" s="23">
        <v>9.9000000000000005E-2</v>
      </c>
      <c r="D100" s="23">
        <v>7.9000000000000001E-2</v>
      </c>
      <c r="E100" s="23">
        <v>9.6000000000000002E-2</v>
      </c>
      <c r="F100" s="23">
        <v>8.5000000000000006E-2</v>
      </c>
      <c r="G100" s="23">
        <v>0.186</v>
      </c>
      <c r="H100" s="23">
        <v>0.192</v>
      </c>
      <c r="I100" s="23">
        <v>0.23300000000000001</v>
      </c>
      <c r="J100" s="29">
        <v>0.25900000000000001</v>
      </c>
    </row>
    <row r="101" spans="1:10" ht="14.25" x14ac:dyDescent="0.2">
      <c r="A101" s="21" t="s">
        <v>269</v>
      </c>
      <c r="B101" s="17"/>
      <c r="C101" s="17"/>
      <c r="D101" s="17"/>
      <c r="E101" s="17"/>
      <c r="F101" s="17"/>
      <c r="G101" s="17"/>
      <c r="H101" s="17"/>
      <c r="I101" s="17"/>
      <c r="J101" s="17"/>
    </row>
    <row r="102" spans="1:10" x14ac:dyDescent="0.2">
      <c r="A102" s="17"/>
      <c r="B102" s="17"/>
      <c r="C102" s="17"/>
      <c r="D102" s="17"/>
      <c r="E102" s="17"/>
      <c r="F102" s="17"/>
      <c r="G102" s="17"/>
      <c r="H102" s="17"/>
      <c r="I102" s="17"/>
      <c r="J102" s="17"/>
    </row>
    <row r="103" spans="1:10" x14ac:dyDescent="0.2">
      <c r="B103" s="17"/>
      <c r="C103" s="17"/>
      <c r="D103" s="17"/>
      <c r="E103" s="17"/>
      <c r="F103" s="17"/>
      <c r="G103" s="17"/>
      <c r="H103" s="17"/>
      <c r="I103" s="17"/>
      <c r="J103" s="17"/>
    </row>
    <row r="106" spans="1:10" x14ac:dyDescent="0.2">
      <c r="A106" s="18" t="s">
        <v>261</v>
      </c>
    </row>
    <row r="107" spans="1:10" x14ac:dyDescent="0.2">
      <c r="A107" s="21" t="s">
        <v>262</v>
      </c>
    </row>
    <row r="108" spans="1:10" x14ac:dyDescent="0.2">
      <c r="A108" s="17"/>
    </row>
    <row r="109" spans="1:10" x14ac:dyDescent="0.2">
      <c r="A109" s="21" t="s">
        <v>270</v>
      </c>
    </row>
    <row r="110" spans="1:10" x14ac:dyDescent="0.2">
      <c r="A110" s="21" t="s">
        <v>263</v>
      </c>
    </row>
    <row r="111" spans="1:10" x14ac:dyDescent="0.2">
      <c r="A111" s="21" t="s">
        <v>264</v>
      </c>
    </row>
    <row r="112" spans="1:10" x14ac:dyDescent="0.2">
      <c r="A112" s="21" t="s">
        <v>265</v>
      </c>
    </row>
    <row r="113" spans="1:1" x14ac:dyDescent="0.2">
      <c r="A113" s="21" t="s">
        <v>266</v>
      </c>
    </row>
    <row r="114" spans="1:1" x14ac:dyDescent="0.2">
      <c r="A114" s="21" t="s">
        <v>267</v>
      </c>
    </row>
    <row r="115" spans="1:1" x14ac:dyDescent="0.2">
      <c r="A115" s="21" t="s">
        <v>271</v>
      </c>
    </row>
    <row r="116" spans="1:1" x14ac:dyDescent="0.2">
      <c r="A116" s="21" t="s">
        <v>272</v>
      </c>
    </row>
  </sheetData>
  <mergeCells count="10">
    <mergeCell ref="F60:G60"/>
    <mergeCell ref="A89:A90"/>
    <mergeCell ref="A91:A92"/>
    <mergeCell ref="A93:A94"/>
    <mergeCell ref="A95:A96"/>
    <mergeCell ref="A97:A98"/>
    <mergeCell ref="A99:A100"/>
    <mergeCell ref="A60:A61"/>
    <mergeCell ref="B60:C60"/>
    <mergeCell ref="D60:E60"/>
  </mergeCells>
  <hyperlinks>
    <hyperlink ref="B10" r:id="rId1"/>
    <hyperlink ref="B14" r:id="rId2"/>
    <hyperlink ref="B13" r:id="rId3"/>
    <hyperlink ref="B1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2"/>
  <sheetViews>
    <sheetView workbookViewId="0">
      <pane activePane="bottomRight" state="frozen"/>
      <selection activeCell="T1" sqref="T1"/>
    </sheetView>
  </sheetViews>
  <sheetFormatPr defaultRowHeight="12.75" x14ac:dyDescent="0.2"/>
  <cols>
    <col min="1" max="1" width="36.42578125" customWidth="1"/>
    <col min="2" max="3" width="12" customWidth="1"/>
    <col min="4" max="4" width="10" customWidth="1"/>
    <col min="5" max="5" width="10" style="4" hidden="1" customWidth="1"/>
    <col min="6" max="7" width="17" style="3" hidden="1" customWidth="1"/>
    <col min="8" max="8" width="13.5703125" style="3" customWidth="1"/>
    <col min="9" max="9" width="18.28515625" customWidth="1"/>
    <col min="10" max="10" width="16.5703125" customWidth="1"/>
    <col min="11" max="11" width="14" style="3" hidden="1" customWidth="1"/>
    <col min="12" max="12" width="10" hidden="1" customWidth="1"/>
    <col min="13" max="13" width="18" style="4" hidden="1" customWidth="1"/>
    <col min="14" max="14" width="16" style="4" hidden="1" customWidth="1"/>
    <col min="15" max="15" width="10" hidden="1" customWidth="1"/>
    <col min="16" max="16" width="14" style="11" customWidth="1"/>
    <col min="17" max="17" width="14" hidden="1" customWidth="1"/>
    <col min="18" max="18" width="30" hidden="1" customWidth="1"/>
    <col min="19" max="19" width="14.28515625" style="11" customWidth="1"/>
    <col min="20" max="20" width="12.140625" customWidth="1"/>
  </cols>
  <sheetData>
    <row r="1" spans="1:19" ht="25.5" x14ac:dyDescent="0.2">
      <c r="A1" s="2" t="s">
        <v>4</v>
      </c>
      <c r="B1" s="2" t="s">
        <v>5</v>
      </c>
      <c r="C1" s="2" t="s">
        <v>6</v>
      </c>
      <c r="D1" s="2" t="s">
        <v>7</v>
      </c>
      <c r="E1" s="2" t="s">
        <v>8</v>
      </c>
      <c r="F1" s="2" t="s">
        <v>9</v>
      </c>
      <c r="G1" s="2" t="s">
        <v>10</v>
      </c>
      <c r="H1" s="2" t="s">
        <v>11</v>
      </c>
      <c r="I1" s="2" t="s">
        <v>12</v>
      </c>
      <c r="J1" s="2" t="s">
        <v>13</v>
      </c>
      <c r="K1" s="2" t="s">
        <v>14</v>
      </c>
      <c r="L1" s="2" t="s">
        <v>15</v>
      </c>
      <c r="M1" s="2" t="s">
        <v>16</v>
      </c>
      <c r="N1" s="2" t="s">
        <v>0</v>
      </c>
      <c r="O1" s="2" t="s">
        <v>17</v>
      </c>
      <c r="P1" s="10" t="s">
        <v>18</v>
      </c>
      <c r="Q1" s="2" t="s">
        <v>19</v>
      </c>
      <c r="R1" s="2" t="s">
        <v>20</v>
      </c>
      <c r="S1" s="10" t="s">
        <v>218</v>
      </c>
    </row>
    <row r="2" spans="1:19" x14ac:dyDescent="0.2">
      <c r="A2" t="s">
        <v>33</v>
      </c>
      <c r="B2" t="s">
        <v>22</v>
      </c>
      <c r="C2" t="s">
        <v>29</v>
      </c>
      <c r="D2" t="s">
        <v>3</v>
      </c>
      <c r="E2" s="4">
        <v>0.2</v>
      </c>
      <c r="F2" s="3">
        <v>13</v>
      </c>
      <c r="G2" s="3">
        <v>23814</v>
      </c>
      <c r="H2" s="3">
        <v>6</v>
      </c>
      <c r="I2" t="s">
        <v>34</v>
      </c>
      <c r="J2" t="s">
        <v>25</v>
      </c>
      <c r="L2" t="s">
        <v>26</v>
      </c>
      <c r="M2" s="4">
        <v>0.75</v>
      </c>
      <c r="N2" s="4">
        <v>1</v>
      </c>
      <c r="O2" t="s">
        <v>2</v>
      </c>
      <c r="P2" s="11">
        <v>8563.5730679999997</v>
      </c>
      <c r="Q2">
        <v>78.472870868504003</v>
      </c>
      <c r="S2" s="11">
        <f>P2*H2*otherER!$B$2*otherER!$B$3*'table4-43'!$V$42</f>
        <v>0.38864286231954193</v>
      </c>
    </row>
    <row r="3" spans="1:19" x14ac:dyDescent="0.2">
      <c r="A3" t="s">
        <v>44</v>
      </c>
      <c r="B3" t="s">
        <v>22</v>
      </c>
      <c r="C3" t="s">
        <v>29</v>
      </c>
      <c r="D3" t="s">
        <v>3</v>
      </c>
      <c r="E3" s="4">
        <v>0.2</v>
      </c>
      <c r="F3" s="3">
        <v>10</v>
      </c>
      <c r="G3" s="3">
        <v>11318</v>
      </c>
      <c r="H3" s="3">
        <v>20</v>
      </c>
      <c r="I3" t="s">
        <v>34</v>
      </c>
      <c r="J3" t="s">
        <v>25</v>
      </c>
      <c r="L3" t="s">
        <v>26</v>
      </c>
      <c r="M3" s="4">
        <v>0.25</v>
      </c>
      <c r="N3" s="4">
        <v>1</v>
      </c>
      <c r="O3" t="s">
        <v>2</v>
      </c>
      <c r="P3" s="11">
        <v>313.07543700000002</v>
      </c>
      <c r="Q3">
        <v>2.8688875725649998</v>
      </c>
      <c r="S3" s="11">
        <f>P3*H3*otherER!$B$2*otherER!$B$3*'table4-43'!$V$42</f>
        <v>4.7361279764669612E-2</v>
      </c>
    </row>
    <row r="4" spans="1:19" x14ac:dyDescent="0.2">
      <c r="A4" t="s">
        <v>46</v>
      </c>
      <c r="B4" t="s">
        <v>22</v>
      </c>
      <c r="C4" t="s">
        <v>29</v>
      </c>
      <c r="D4" t="s">
        <v>3</v>
      </c>
      <c r="E4" s="4">
        <v>0.2</v>
      </c>
      <c r="F4" s="3">
        <v>10</v>
      </c>
      <c r="G4" s="3">
        <v>23814</v>
      </c>
      <c r="H4" s="3">
        <v>6</v>
      </c>
      <c r="I4" t="s">
        <v>34</v>
      </c>
      <c r="J4" t="s">
        <v>25</v>
      </c>
      <c r="L4" t="s">
        <v>26</v>
      </c>
      <c r="M4" s="4">
        <v>0.75</v>
      </c>
      <c r="N4" s="4">
        <v>1</v>
      </c>
      <c r="O4" t="s">
        <v>2</v>
      </c>
      <c r="P4" s="11">
        <v>6587.3638989999999</v>
      </c>
      <c r="Q4">
        <v>60.363746821926</v>
      </c>
      <c r="S4" s="11">
        <f>P4*H4*otherER!$B$2*otherER!$B$3*'table4-43'!$V$42</f>
        <v>0.29895604796254627</v>
      </c>
    </row>
    <row r="5" spans="1:19" x14ac:dyDescent="0.2">
      <c r="A5" t="s">
        <v>49</v>
      </c>
      <c r="B5" t="s">
        <v>22</v>
      </c>
      <c r="C5" t="s">
        <v>29</v>
      </c>
      <c r="D5" t="s">
        <v>3</v>
      </c>
      <c r="E5" s="4">
        <v>0.2</v>
      </c>
      <c r="F5" s="3">
        <v>50</v>
      </c>
      <c r="G5" s="3">
        <v>23814</v>
      </c>
      <c r="H5" s="3">
        <v>6</v>
      </c>
      <c r="I5" t="s">
        <v>34</v>
      </c>
      <c r="J5" t="s">
        <v>25</v>
      </c>
      <c r="L5" t="s">
        <v>26</v>
      </c>
      <c r="M5" s="4">
        <v>0.75</v>
      </c>
      <c r="N5" s="4">
        <v>1</v>
      </c>
      <c r="O5" t="s">
        <v>2</v>
      </c>
      <c r="P5" s="11">
        <v>32936.819493000003</v>
      </c>
      <c r="Q5">
        <v>301.81873410962999</v>
      </c>
      <c r="S5" s="11">
        <f>P5*H5*otherER!$B$2*otherER!$B$3*'table4-43'!$V$42</f>
        <v>1.4947802397219649</v>
      </c>
    </row>
    <row r="6" spans="1:19" x14ac:dyDescent="0.2">
      <c r="A6" t="s">
        <v>54</v>
      </c>
      <c r="B6" t="s">
        <v>22</v>
      </c>
      <c r="C6" t="s">
        <v>29</v>
      </c>
      <c r="D6" t="s">
        <v>3</v>
      </c>
      <c r="E6" s="4">
        <v>0.2</v>
      </c>
      <c r="F6" s="3">
        <v>18</v>
      </c>
      <c r="G6" s="3">
        <v>23814</v>
      </c>
      <c r="H6" s="3">
        <v>6</v>
      </c>
      <c r="I6" t="s">
        <v>34</v>
      </c>
      <c r="J6" t="s">
        <v>25</v>
      </c>
      <c r="L6" t="s">
        <v>26</v>
      </c>
      <c r="M6" s="4">
        <v>0.75</v>
      </c>
      <c r="N6" s="4">
        <v>1</v>
      </c>
      <c r="O6" t="s">
        <v>2</v>
      </c>
      <c r="P6" s="11">
        <v>11857.255018</v>
      </c>
      <c r="Q6">
        <v>108.654744279467</v>
      </c>
      <c r="S6" s="11">
        <f>P6*H6*otherER!$B$2*otherER!$B$3*'table4-43'!$V$42</f>
        <v>0.53812088632350674</v>
      </c>
    </row>
    <row r="7" spans="1:19" x14ac:dyDescent="0.2">
      <c r="A7" t="s">
        <v>58</v>
      </c>
      <c r="B7" t="s">
        <v>22</v>
      </c>
      <c r="C7" t="s">
        <v>29</v>
      </c>
      <c r="D7" t="s">
        <v>3</v>
      </c>
      <c r="E7" s="4">
        <v>0.2</v>
      </c>
      <c r="F7" s="3">
        <v>53</v>
      </c>
      <c r="G7" s="3">
        <v>23814</v>
      </c>
      <c r="H7" s="3">
        <v>6</v>
      </c>
      <c r="I7" t="s">
        <v>34</v>
      </c>
      <c r="J7" t="s">
        <v>25</v>
      </c>
      <c r="L7" t="s">
        <v>26</v>
      </c>
      <c r="M7" s="4">
        <v>0.75</v>
      </c>
      <c r="N7" s="4">
        <v>0.74</v>
      </c>
      <c r="O7" t="s">
        <v>2</v>
      </c>
      <c r="P7" s="11">
        <v>25835.641210999998</v>
      </c>
      <c r="Q7">
        <v>236.746615035594</v>
      </c>
      <c r="S7" s="11">
        <f>P7*H7*otherER!$B$2*otherER!$B$3*'table4-43'!$V$42</f>
        <v>1.1725056200692601</v>
      </c>
    </row>
    <row r="8" spans="1:19" x14ac:dyDescent="0.2">
      <c r="A8" t="s">
        <v>67</v>
      </c>
      <c r="B8" t="s">
        <v>22</v>
      </c>
      <c r="C8" t="s">
        <v>29</v>
      </c>
      <c r="D8" t="s">
        <v>3</v>
      </c>
      <c r="E8" s="4">
        <v>0.2</v>
      </c>
      <c r="F8" s="3">
        <v>451</v>
      </c>
      <c r="G8" s="3">
        <v>23814</v>
      </c>
      <c r="H8" s="3">
        <v>6</v>
      </c>
      <c r="I8" t="s">
        <v>24</v>
      </c>
      <c r="J8" t="s">
        <v>25</v>
      </c>
      <c r="L8" t="s">
        <v>26</v>
      </c>
      <c r="M8" s="4">
        <v>0.75</v>
      </c>
      <c r="N8" s="4">
        <v>1</v>
      </c>
      <c r="O8" t="s">
        <v>2</v>
      </c>
      <c r="P8" s="11">
        <v>297090.11183100002</v>
      </c>
      <c r="Q8">
        <v>2722.4049816688648</v>
      </c>
      <c r="S8" s="11">
        <f>P8*H8*otherER!$B$2*otherER!$B$3*'table4-43'!$V$42</f>
        <v>13.48291776248001</v>
      </c>
    </row>
    <row r="9" spans="1:19" x14ac:dyDescent="0.2">
      <c r="A9" t="s">
        <v>71</v>
      </c>
      <c r="B9" t="s">
        <v>22</v>
      </c>
      <c r="C9" t="s">
        <v>29</v>
      </c>
      <c r="D9" t="s">
        <v>3</v>
      </c>
      <c r="E9" s="4">
        <v>0.2</v>
      </c>
      <c r="F9" s="3">
        <v>113</v>
      </c>
      <c r="G9" s="3">
        <v>12000</v>
      </c>
      <c r="H9" s="3">
        <v>6</v>
      </c>
      <c r="I9" t="s">
        <v>34</v>
      </c>
      <c r="J9" t="s">
        <v>50</v>
      </c>
      <c r="L9" t="s">
        <v>26</v>
      </c>
      <c r="M9" s="4">
        <v>0.75</v>
      </c>
      <c r="N9" s="4">
        <v>1</v>
      </c>
      <c r="O9" t="s">
        <v>2</v>
      </c>
      <c r="P9" s="11">
        <v>37509.303126999999</v>
      </c>
      <c r="Q9">
        <v>343.718991729788</v>
      </c>
      <c r="S9" s="11">
        <f>P9*H9*otherER!$B$2*otherER!$B$3*'table4-43'!$V$42</f>
        <v>1.7022944529266699</v>
      </c>
    </row>
    <row r="10" spans="1:19" x14ac:dyDescent="0.2">
      <c r="A10" t="s">
        <v>72</v>
      </c>
      <c r="B10" t="s">
        <v>22</v>
      </c>
      <c r="C10" t="s">
        <v>29</v>
      </c>
      <c r="D10" t="s">
        <v>3</v>
      </c>
      <c r="E10" s="4">
        <v>0.2</v>
      </c>
      <c r="F10" s="3">
        <v>8</v>
      </c>
      <c r="G10" s="3">
        <v>25000</v>
      </c>
      <c r="H10" s="3">
        <v>6</v>
      </c>
      <c r="I10" t="s">
        <v>63</v>
      </c>
      <c r="J10" t="s">
        <v>53</v>
      </c>
      <c r="L10" t="s">
        <v>26</v>
      </c>
      <c r="M10" s="4">
        <v>1</v>
      </c>
      <c r="N10" s="4">
        <v>1</v>
      </c>
      <c r="O10" t="s">
        <v>2</v>
      </c>
      <c r="P10" s="11">
        <v>7376.4607919999999</v>
      </c>
      <c r="Q10">
        <v>67.594688639092993</v>
      </c>
      <c r="S10" s="11">
        <f>P10*H10*otherER!$B$2*otherER!$B$3*'table4-43'!$V$42</f>
        <v>0.33476783735323357</v>
      </c>
    </row>
    <row r="11" spans="1:19" x14ac:dyDescent="0.2">
      <c r="A11" t="s">
        <v>78</v>
      </c>
      <c r="B11" t="s">
        <v>22</v>
      </c>
      <c r="C11" t="s">
        <v>29</v>
      </c>
      <c r="D11" t="s">
        <v>3</v>
      </c>
      <c r="E11" s="4">
        <v>0.05</v>
      </c>
      <c r="F11" s="3">
        <v>25</v>
      </c>
      <c r="G11" s="3">
        <v>23814</v>
      </c>
      <c r="H11" s="3">
        <v>6</v>
      </c>
      <c r="I11" t="s">
        <v>24</v>
      </c>
      <c r="J11" t="s">
        <v>25</v>
      </c>
      <c r="L11" t="s">
        <v>26</v>
      </c>
      <c r="M11" s="4">
        <v>0.75</v>
      </c>
      <c r="N11" s="4">
        <v>1</v>
      </c>
      <c r="O11" t="s">
        <v>2</v>
      </c>
      <c r="P11" s="11">
        <v>4117.1024369999996</v>
      </c>
      <c r="Q11">
        <v>37.727341763703997</v>
      </c>
      <c r="R11" t="s">
        <v>79</v>
      </c>
      <c r="S11" s="11">
        <f>P11*H11*otherER!$B$2*otherER!$B$3*'table4-43'!$V$42</f>
        <v>0.18684752998226431</v>
      </c>
    </row>
    <row r="12" spans="1:19" x14ac:dyDescent="0.2">
      <c r="A12" t="s">
        <v>81</v>
      </c>
      <c r="B12" t="s">
        <v>22</v>
      </c>
      <c r="C12" t="s">
        <v>29</v>
      </c>
      <c r="D12" t="s">
        <v>3</v>
      </c>
      <c r="E12" s="4">
        <v>0.2</v>
      </c>
      <c r="F12" s="3">
        <v>14</v>
      </c>
      <c r="G12" s="3">
        <v>23814</v>
      </c>
      <c r="H12" s="3">
        <v>6</v>
      </c>
      <c r="I12" t="s">
        <v>24</v>
      </c>
      <c r="J12" t="s">
        <v>25</v>
      </c>
      <c r="L12" t="s">
        <v>26</v>
      </c>
      <c r="M12" s="4">
        <v>0.25</v>
      </c>
      <c r="N12" s="4">
        <v>1</v>
      </c>
      <c r="O12" t="s">
        <v>2</v>
      </c>
      <c r="P12" s="11">
        <v>3074.103153</v>
      </c>
      <c r="Q12">
        <v>28.169748516898999</v>
      </c>
      <c r="S12" s="11">
        <f>P12*H12*otherER!$B$2*otherER!$B$3*'table4-43'!$V$42</f>
        <v>0.13951282238857271</v>
      </c>
    </row>
    <row r="13" spans="1:19" x14ac:dyDescent="0.2">
      <c r="A13" t="s">
        <v>81</v>
      </c>
      <c r="B13" t="s">
        <v>22</v>
      </c>
      <c r="C13" t="s">
        <v>29</v>
      </c>
      <c r="D13" t="s">
        <v>3</v>
      </c>
      <c r="E13" s="4">
        <v>0.2</v>
      </c>
      <c r="F13" s="3">
        <v>10</v>
      </c>
      <c r="G13" s="3">
        <v>23814</v>
      </c>
      <c r="H13" s="3">
        <v>6</v>
      </c>
      <c r="I13" t="s">
        <v>24</v>
      </c>
      <c r="J13" t="s">
        <v>25</v>
      </c>
      <c r="L13" t="s">
        <v>26</v>
      </c>
      <c r="M13" s="4">
        <v>0.75</v>
      </c>
      <c r="N13" s="4">
        <v>1</v>
      </c>
      <c r="O13" t="s">
        <v>2</v>
      </c>
      <c r="P13" s="11">
        <v>6587.3638989999999</v>
      </c>
      <c r="Q13">
        <v>60.363746821926</v>
      </c>
      <c r="S13" s="11">
        <f>P13*H13*otherER!$B$2*otherER!$B$3*'table4-43'!$V$42</f>
        <v>0.29895604796254627</v>
      </c>
    </row>
    <row r="14" spans="1:19" x14ac:dyDescent="0.2">
      <c r="A14" t="s">
        <v>83</v>
      </c>
      <c r="B14" t="s">
        <v>22</v>
      </c>
      <c r="C14" t="s">
        <v>29</v>
      </c>
      <c r="D14" t="s">
        <v>3</v>
      </c>
      <c r="E14" s="4">
        <v>0.05</v>
      </c>
      <c r="F14" s="3">
        <v>23</v>
      </c>
      <c r="G14" s="3">
        <v>23814</v>
      </c>
      <c r="H14" s="3">
        <v>6</v>
      </c>
      <c r="I14" t="s">
        <v>24</v>
      </c>
      <c r="J14" t="s">
        <v>25</v>
      </c>
      <c r="L14" t="s">
        <v>26</v>
      </c>
      <c r="M14" s="4">
        <v>0.75</v>
      </c>
      <c r="N14" s="4">
        <v>1</v>
      </c>
      <c r="O14" t="s">
        <v>2</v>
      </c>
      <c r="P14" s="11">
        <v>3787.734242</v>
      </c>
      <c r="Q14">
        <v>34.709154422607</v>
      </c>
      <c r="R14" t="s">
        <v>79</v>
      </c>
      <c r="S14" s="11">
        <f>P14*H14*otherER!$B$2*otherER!$B$3*'table4-43'!$V$42</f>
        <v>0.17189972758186786</v>
      </c>
    </row>
    <row r="15" spans="1:19" x14ac:dyDescent="0.2">
      <c r="A15" t="s">
        <v>88</v>
      </c>
      <c r="B15" t="s">
        <v>22</v>
      </c>
      <c r="C15" t="s">
        <v>29</v>
      </c>
      <c r="D15" t="s">
        <v>3</v>
      </c>
      <c r="E15" s="4">
        <v>0.2</v>
      </c>
      <c r="F15" s="3">
        <v>16</v>
      </c>
      <c r="G15" s="3">
        <v>23814</v>
      </c>
      <c r="H15" s="3">
        <v>6</v>
      </c>
      <c r="I15" t="s">
        <v>34</v>
      </c>
      <c r="J15" t="s">
        <v>25</v>
      </c>
      <c r="L15" t="s">
        <v>26</v>
      </c>
      <c r="M15" s="4">
        <v>0.75</v>
      </c>
      <c r="N15" s="4">
        <v>1</v>
      </c>
      <c r="O15" t="s">
        <v>2</v>
      </c>
      <c r="P15" s="11">
        <v>10539.782238</v>
      </c>
      <c r="Q15">
        <v>96.581994915082007</v>
      </c>
      <c r="S15" s="11">
        <f>P15*H15*otherER!$B$2*otherER!$B$3*'table4-43'!$V$42</f>
        <v>0.47832967672192078</v>
      </c>
    </row>
    <row r="16" spans="1:19" x14ac:dyDescent="0.2">
      <c r="A16" t="s">
        <v>90</v>
      </c>
      <c r="B16" t="s">
        <v>22</v>
      </c>
      <c r="C16" t="s">
        <v>29</v>
      </c>
      <c r="D16" t="s">
        <v>3</v>
      </c>
      <c r="E16" s="4">
        <v>0.2</v>
      </c>
      <c r="F16" s="3">
        <v>253</v>
      </c>
      <c r="G16" s="3">
        <v>23814</v>
      </c>
      <c r="H16" s="3">
        <v>6</v>
      </c>
      <c r="I16" t="s">
        <v>24</v>
      </c>
      <c r="J16" t="s">
        <v>25</v>
      </c>
      <c r="L16" t="s">
        <v>26</v>
      </c>
      <c r="M16" s="4">
        <v>0.75</v>
      </c>
      <c r="N16" s="4">
        <v>1</v>
      </c>
      <c r="O16" t="s">
        <v>2</v>
      </c>
      <c r="P16" s="11">
        <v>166660.306637</v>
      </c>
      <c r="Q16">
        <v>1527.2027945947291</v>
      </c>
      <c r="S16" s="11">
        <f>P16*H16*otherER!$B$2*otherER!$B$3*'table4-43'!$V$42</f>
        <v>7.5635880131029714</v>
      </c>
    </row>
    <row r="17" spans="1:19" x14ac:dyDescent="0.2">
      <c r="A17" t="s">
        <v>93</v>
      </c>
      <c r="B17" t="s">
        <v>22</v>
      </c>
      <c r="C17" t="s">
        <v>29</v>
      </c>
      <c r="D17" t="s">
        <v>3</v>
      </c>
      <c r="E17" s="4">
        <v>0.2</v>
      </c>
      <c r="F17" s="3">
        <v>1</v>
      </c>
      <c r="G17" s="3">
        <v>23814</v>
      </c>
      <c r="H17" s="3">
        <v>6</v>
      </c>
      <c r="I17" t="s">
        <v>34</v>
      </c>
      <c r="J17" t="s">
        <v>25</v>
      </c>
      <c r="L17" t="s">
        <v>26</v>
      </c>
      <c r="M17" s="4">
        <v>0.75</v>
      </c>
      <c r="N17" s="4">
        <v>1</v>
      </c>
      <c r="O17" t="s">
        <v>2</v>
      </c>
      <c r="P17" s="11">
        <v>658.73639000000003</v>
      </c>
      <c r="Q17">
        <v>6.0363746821930002</v>
      </c>
      <c r="S17" s="11">
        <f>P17*H17*otherER!$B$2*otherER!$B$3*'table4-43'!$V$42</f>
        <v>2.9895604800792955E-2</v>
      </c>
    </row>
    <row r="18" spans="1:19" x14ac:dyDescent="0.2">
      <c r="A18" t="s">
        <v>94</v>
      </c>
      <c r="B18" t="s">
        <v>22</v>
      </c>
      <c r="C18" t="s">
        <v>29</v>
      </c>
      <c r="D18" t="s">
        <v>3</v>
      </c>
      <c r="E18" s="4">
        <v>0.2</v>
      </c>
      <c r="F18" s="3">
        <v>30</v>
      </c>
      <c r="G18" s="3">
        <v>23814</v>
      </c>
      <c r="H18" s="3">
        <v>6</v>
      </c>
      <c r="I18" t="s">
        <v>34</v>
      </c>
      <c r="J18" t="s">
        <v>25</v>
      </c>
      <c r="L18" t="s">
        <v>26</v>
      </c>
      <c r="M18" s="4">
        <v>0.75</v>
      </c>
      <c r="N18" s="4">
        <v>1</v>
      </c>
      <c r="O18" t="s">
        <v>2</v>
      </c>
      <c r="P18" s="11">
        <v>19762.091696</v>
      </c>
      <c r="Q18">
        <v>181.09124046577799</v>
      </c>
      <c r="S18" s="11">
        <f>P18*H18*otherER!$B$2*otherER!$B$3*'table4-43'!$V$42</f>
        <v>0.89686814384225566</v>
      </c>
    </row>
    <row r="19" spans="1:19" x14ac:dyDescent="0.2">
      <c r="A19" t="s">
        <v>97</v>
      </c>
      <c r="B19" t="s">
        <v>22</v>
      </c>
      <c r="C19" t="s">
        <v>29</v>
      </c>
      <c r="D19" t="s">
        <v>3</v>
      </c>
      <c r="E19" s="4">
        <v>0.2</v>
      </c>
      <c r="F19" s="3">
        <v>5</v>
      </c>
      <c r="G19" s="3">
        <v>23814</v>
      </c>
      <c r="H19" s="3">
        <v>6</v>
      </c>
      <c r="I19" t="s">
        <v>66</v>
      </c>
      <c r="J19" t="s">
        <v>25</v>
      </c>
      <c r="L19" t="s">
        <v>26</v>
      </c>
      <c r="M19" s="4">
        <v>0.25</v>
      </c>
      <c r="N19" s="4">
        <v>1</v>
      </c>
      <c r="O19" t="s">
        <v>2</v>
      </c>
      <c r="P19" s="11">
        <v>1097.8939829999999</v>
      </c>
      <c r="Q19">
        <v>10.060624470321001</v>
      </c>
      <c r="S19" s="11">
        <f>P19*H19*otherER!$B$2*otherER!$B$3*'table4-43'!$V$42</f>
        <v>4.9826007986193833E-2</v>
      </c>
    </row>
    <row r="20" spans="1:19" x14ac:dyDescent="0.2">
      <c r="A20" t="s">
        <v>102</v>
      </c>
      <c r="B20" t="s">
        <v>22</v>
      </c>
      <c r="C20" t="s">
        <v>29</v>
      </c>
      <c r="D20" t="s">
        <v>3</v>
      </c>
      <c r="E20" s="4">
        <v>0.2</v>
      </c>
      <c r="F20" s="3">
        <v>3</v>
      </c>
      <c r="G20" s="3">
        <v>23814</v>
      </c>
      <c r="H20" s="3">
        <v>6</v>
      </c>
      <c r="I20" t="s">
        <v>24</v>
      </c>
      <c r="J20" t="s">
        <v>25</v>
      </c>
      <c r="L20" t="s">
        <v>26</v>
      </c>
      <c r="M20" s="4">
        <v>0.25</v>
      </c>
      <c r="N20" s="4">
        <v>1</v>
      </c>
      <c r="O20" t="s">
        <v>2</v>
      </c>
      <c r="P20" s="11">
        <v>658.73639000000003</v>
      </c>
      <c r="Q20">
        <v>6.0363746821930002</v>
      </c>
      <c r="S20" s="11">
        <f>P20*H20*otherER!$B$2*otherER!$B$3*'table4-43'!$V$42</f>
        <v>2.9895604800792955E-2</v>
      </c>
    </row>
    <row r="21" spans="1:19" x14ac:dyDescent="0.2">
      <c r="A21" t="s">
        <v>106</v>
      </c>
      <c r="B21" t="s">
        <v>22</v>
      </c>
      <c r="C21" t="s">
        <v>29</v>
      </c>
      <c r="D21" t="s">
        <v>3</v>
      </c>
      <c r="E21" s="4">
        <v>0.2</v>
      </c>
      <c r="F21" s="3">
        <v>7</v>
      </c>
      <c r="G21" s="3">
        <v>23814</v>
      </c>
      <c r="H21" s="3">
        <v>6</v>
      </c>
      <c r="I21" t="s">
        <v>24</v>
      </c>
      <c r="J21" t="s">
        <v>25</v>
      </c>
      <c r="L21" t="s">
        <v>26</v>
      </c>
      <c r="M21" s="4">
        <v>0.25</v>
      </c>
      <c r="N21" s="4">
        <v>1</v>
      </c>
      <c r="O21" t="s">
        <v>2</v>
      </c>
      <c r="P21" s="11">
        <v>1537.0515760000001</v>
      </c>
      <c r="Q21">
        <v>14.084874258449</v>
      </c>
      <c r="S21" s="11">
        <f>P21*H21*otherER!$B$2*otherER!$B$3*'table4-43'!$V$42</f>
        <v>6.9756411171594743E-2</v>
      </c>
    </row>
    <row r="22" spans="1:19" x14ac:dyDescent="0.2">
      <c r="A22" t="s">
        <v>110</v>
      </c>
      <c r="B22" t="s">
        <v>22</v>
      </c>
      <c r="C22" t="s">
        <v>29</v>
      </c>
      <c r="D22" t="s">
        <v>3</v>
      </c>
      <c r="E22" s="4">
        <v>0.2</v>
      </c>
      <c r="F22" s="3">
        <v>350</v>
      </c>
      <c r="G22" s="3">
        <v>23814</v>
      </c>
      <c r="H22" s="3">
        <v>6</v>
      </c>
      <c r="I22" t="s">
        <v>34</v>
      </c>
      <c r="J22" t="s">
        <v>25</v>
      </c>
      <c r="L22" t="s">
        <v>26</v>
      </c>
      <c r="M22" s="4">
        <v>0.75</v>
      </c>
      <c r="N22" s="4">
        <v>1</v>
      </c>
      <c r="O22" t="s">
        <v>2</v>
      </c>
      <c r="P22" s="11">
        <v>230557.736454</v>
      </c>
      <c r="Q22">
        <v>2112.7311387674122</v>
      </c>
      <c r="S22" s="11">
        <f>P22*H22*otherER!$B$2*otherER!$B$3*'table4-43'!$V$42</f>
        <v>10.463461678189903</v>
      </c>
    </row>
    <row r="23" spans="1:19" x14ac:dyDescent="0.2">
      <c r="A23" t="s">
        <v>111</v>
      </c>
      <c r="B23" t="s">
        <v>22</v>
      </c>
      <c r="C23" t="s">
        <v>29</v>
      </c>
      <c r="D23" t="s">
        <v>3</v>
      </c>
      <c r="E23" s="4">
        <v>0.2</v>
      </c>
      <c r="F23" s="3">
        <v>143</v>
      </c>
      <c r="G23" s="3">
        <v>12000</v>
      </c>
      <c r="H23" s="3">
        <v>6</v>
      </c>
      <c r="I23" t="s">
        <v>34</v>
      </c>
      <c r="J23" t="s">
        <v>50</v>
      </c>
      <c r="L23" t="s">
        <v>26</v>
      </c>
      <c r="M23" s="4">
        <v>0.75</v>
      </c>
      <c r="N23" s="4">
        <v>1</v>
      </c>
      <c r="O23" t="s">
        <v>2</v>
      </c>
      <c r="P23" s="11">
        <v>47467.525196000002</v>
      </c>
      <c r="Q23">
        <v>434.97182139256398</v>
      </c>
      <c r="S23" s="11">
        <f>P23*H23*otherER!$B$2*otherER!$B$3*'table4-43'!$V$42</f>
        <v>2.1542310333444585</v>
      </c>
    </row>
    <row r="24" spans="1:19" x14ac:dyDescent="0.2">
      <c r="A24" t="s">
        <v>115</v>
      </c>
      <c r="B24" t="s">
        <v>22</v>
      </c>
      <c r="C24" t="s">
        <v>29</v>
      </c>
      <c r="D24" t="s">
        <v>3</v>
      </c>
      <c r="E24" s="4">
        <v>0.2</v>
      </c>
      <c r="F24" s="3">
        <v>65</v>
      </c>
      <c r="G24" s="3">
        <v>23814</v>
      </c>
      <c r="H24" s="3">
        <v>6</v>
      </c>
      <c r="I24" t="s">
        <v>116</v>
      </c>
      <c r="J24" t="s">
        <v>25</v>
      </c>
      <c r="L24" t="s">
        <v>26</v>
      </c>
      <c r="M24" s="4">
        <v>0.25</v>
      </c>
      <c r="N24" s="4">
        <v>1</v>
      </c>
      <c r="O24" t="s">
        <v>2</v>
      </c>
      <c r="P24" s="11">
        <v>14272.621781</v>
      </c>
      <c r="Q24">
        <v>130.78811811417299</v>
      </c>
      <c r="S24" s="11">
        <f>P24*H24*otherER!$B$2*otherER!$B$3*'table4-43'!$V$42</f>
        <v>0.6477381039112865</v>
      </c>
    </row>
    <row r="25" spans="1:19" x14ac:dyDescent="0.2">
      <c r="A25" t="s">
        <v>119</v>
      </c>
      <c r="B25" t="s">
        <v>22</v>
      </c>
      <c r="C25" t="s">
        <v>29</v>
      </c>
      <c r="D25" t="s">
        <v>3</v>
      </c>
      <c r="E25" s="4">
        <v>0.2</v>
      </c>
      <c r="F25" s="3">
        <v>105</v>
      </c>
      <c r="G25" s="3">
        <v>23814</v>
      </c>
      <c r="H25" s="3">
        <v>6</v>
      </c>
      <c r="I25" t="s">
        <v>24</v>
      </c>
      <c r="J25" t="s">
        <v>25</v>
      </c>
      <c r="L25" t="s">
        <v>26</v>
      </c>
      <c r="M25" s="4">
        <v>0.25</v>
      </c>
      <c r="N25" s="4">
        <v>1</v>
      </c>
      <c r="O25" t="s">
        <v>2</v>
      </c>
      <c r="P25" s="11">
        <v>23055.773645000001</v>
      </c>
      <c r="Q25">
        <v>211.27311387674101</v>
      </c>
      <c r="S25" s="11">
        <f>P25*H25*otherER!$B$2*otherER!$B$3*'table4-43'!$V$42</f>
        <v>1.046346167800837</v>
      </c>
    </row>
    <row r="26" spans="1:19" x14ac:dyDescent="0.2">
      <c r="A26" t="s">
        <v>122</v>
      </c>
      <c r="B26" t="s">
        <v>22</v>
      </c>
      <c r="C26" t="s">
        <v>29</v>
      </c>
      <c r="D26" t="s">
        <v>3</v>
      </c>
      <c r="E26" s="4">
        <v>0.2</v>
      </c>
      <c r="F26" s="3">
        <v>2</v>
      </c>
      <c r="G26" s="3">
        <v>23814</v>
      </c>
      <c r="H26" s="3">
        <v>6</v>
      </c>
      <c r="I26" t="s">
        <v>63</v>
      </c>
      <c r="J26" t="s">
        <v>25</v>
      </c>
      <c r="L26" t="s">
        <v>26</v>
      </c>
      <c r="M26" s="4">
        <v>0.75</v>
      </c>
      <c r="N26" s="4">
        <v>1</v>
      </c>
      <c r="O26" t="s">
        <v>2</v>
      </c>
      <c r="P26" s="11">
        <v>1317.4727800000001</v>
      </c>
      <c r="Q26">
        <v>12.072749364385</v>
      </c>
      <c r="S26" s="11">
        <f>P26*H26*otherER!$B$2*otherER!$B$3*'table4-43'!$V$42</f>
        <v>5.9791209601585911E-2</v>
      </c>
    </row>
    <row r="27" spans="1:19" x14ac:dyDescent="0.2">
      <c r="A27" t="s">
        <v>123</v>
      </c>
      <c r="B27" t="s">
        <v>22</v>
      </c>
      <c r="C27" t="s">
        <v>29</v>
      </c>
      <c r="D27" t="s">
        <v>3</v>
      </c>
      <c r="E27" s="4">
        <v>0.2</v>
      </c>
      <c r="F27" s="3">
        <v>162</v>
      </c>
      <c r="G27" s="3">
        <v>23814</v>
      </c>
      <c r="H27" s="3">
        <v>6</v>
      </c>
      <c r="I27" t="s">
        <v>66</v>
      </c>
      <c r="J27" t="s">
        <v>25</v>
      </c>
      <c r="L27" t="s">
        <v>26</v>
      </c>
      <c r="M27" s="4">
        <v>0.75</v>
      </c>
      <c r="N27" s="4">
        <v>0.74</v>
      </c>
      <c r="O27" t="s">
        <v>2</v>
      </c>
      <c r="P27" s="11">
        <v>78969.318417999995</v>
      </c>
      <c r="Q27">
        <v>723.64059690124895</v>
      </c>
      <c r="S27" s="11">
        <f>P27*H27*otherER!$B$2*otherER!$B$3*'table4-43'!$V$42</f>
        <v>3.5838851028292331</v>
      </c>
    </row>
    <row r="28" spans="1:19" x14ac:dyDescent="0.2">
      <c r="A28" t="s">
        <v>125</v>
      </c>
      <c r="B28" t="s">
        <v>22</v>
      </c>
      <c r="C28" t="s">
        <v>29</v>
      </c>
      <c r="D28" t="s">
        <v>3</v>
      </c>
      <c r="E28" s="4">
        <v>0.2</v>
      </c>
      <c r="F28" s="3">
        <v>2</v>
      </c>
      <c r="G28" s="3">
        <v>11432</v>
      </c>
      <c r="H28" s="3">
        <v>6</v>
      </c>
      <c r="I28" t="s">
        <v>66</v>
      </c>
      <c r="J28" t="s">
        <v>25</v>
      </c>
      <c r="L28" t="s">
        <v>26</v>
      </c>
      <c r="M28" s="4">
        <v>0.75</v>
      </c>
      <c r="N28" s="4">
        <v>0.74</v>
      </c>
      <c r="O28" t="s">
        <v>2</v>
      </c>
      <c r="P28" s="11">
        <v>468.01873399999999</v>
      </c>
      <c r="Q28">
        <v>4.2887207668979999</v>
      </c>
      <c r="S28" s="11">
        <f>P28*H28*otherER!$B$2*otherER!$B$3*'table4-43'!$V$42</f>
        <v>2.1240215848757713E-2</v>
      </c>
    </row>
    <row r="29" spans="1:19" x14ac:dyDescent="0.2">
      <c r="A29" t="s">
        <v>126</v>
      </c>
      <c r="B29" t="s">
        <v>22</v>
      </c>
      <c r="C29" t="s">
        <v>29</v>
      </c>
      <c r="D29" t="s">
        <v>3</v>
      </c>
      <c r="E29" s="4">
        <v>0.2</v>
      </c>
      <c r="F29" s="3">
        <v>144</v>
      </c>
      <c r="G29" s="3">
        <v>23814</v>
      </c>
      <c r="H29" s="3">
        <v>6</v>
      </c>
      <c r="I29" t="s">
        <v>66</v>
      </c>
      <c r="J29" t="s">
        <v>25</v>
      </c>
      <c r="L29" t="s">
        <v>26</v>
      </c>
      <c r="M29" s="4">
        <v>0.75</v>
      </c>
      <c r="N29" s="4">
        <v>0.74</v>
      </c>
      <c r="O29" t="s">
        <v>2</v>
      </c>
      <c r="P29" s="11">
        <v>70194.949705000006</v>
      </c>
      <c r="Q29">
        <v>643.23608613444401</v>
      </c>
      <c r="S29" s="11">
        <f>P29*H29*otherER!$B$2*otherER!$B$3*'table4-43'!$V$42</f>
        <v>3.1856756469643619</v>
      </c>
    </row>
    <row r="30" spans="1:19" x14ac:dyDescent="0.2">
      <c r="A30" t="s">
        <v>127</v>
      </c>
      <c r="B30" t="s">
        <v>22</v>
      </c>
      <c r="C30" t="s">
        <v>29</v>
      </c>
      <c r="D30" t="s">
        <v>3</v>
      </c>
      <c r="E30" s="4">
        <v>0.2</v>
      </c>
      <c r="F30" s="3">
        <v>30</v>
      </c>
      <c r="G30" s="3">
        <v>23814</v>
      </c>
      <c r="H30" s="3">
        <v>6</v>
      </c>
      <c r="I30" t="s">
        <v>34</v>
      </c>
      <c r="J30" t="s">
        <v>25</v>
      </c>
      <c r="L30" t="s">
        <v>26</v>
      </c>
      <c r="M30" s="4">
        <v>0.75</v>
      </c>
      <c r="N30" s="4">
        <v>1</v>
      </c>
      <c r="O30" t="s">
        <v>2</v>
      </c>
      <c r="P30" s="11">
        <v>19762.091696</v>
      </c>
      <c r="Q30">
        <v>181.09124046577799</v>
      </c>
      <c r="S30" s="11">
        <f>P30*H30*otherER!$B$2*otherER!$B$3*'table4-43'!$V$42</f>
        <v>0.89686814384225566</v>
      </c>
    </row>
    <row r="31" spans="1:19" x14ac:dyDescent="0.2">
      <c r="A31" t="s">
        <v>128</v>
      </c>
      <c r="B31" t="s">
        <v>22</v>
      </c>
      <c r="C31" t="s">
        <v>29</v>
      </c>
      <c r="D31" t="s">
        <v>3</v>
      </c>
      <c r="E31" s="4">
        <v>0.2</v>
      </c>
      <c r="F31" s="3">
        <v>34</v>
      </c>
      <c r="G31" s="3">
        <v>23814</v>
      </c>
      <c r="H31" s="3">
        <v>6</v>
      </c>
      <c r="I31" t="s">
        <v>34</v>
      </c>
      <c r="J31" t="s">
        <v>25</v>
      </c>
      <c r="L31" t="s">
        <v>26</v>
      </c>
      <c r="M31" s="4">
        <v>0.75</v>
      </c>
      <c r="N31" s="4">
        <v>1</v>
      </c>
      <c r="O31" t="s">
        <v>2</v>
      </c>
      <c r="P31" s="11">
        <v>22397.037256</v>
      </c>
      <c r="Q31">
        <v>205.23673919454899</v>
      </c>
      <c r="S31" s="11">
        <f>P31*H31*otherER!$B$2*otherER!$B$3*'table4-43'!$V$42</f>
        <v>1.0164505630454277</v>
      </c>
    </row>
    <row r="32" spans="1:19" x14ac:dyDescent="0.2">
      <c r="A32" t="s">
        <v>129</v>
      </c>
      <c r="B32" t="s">
        <v>22</v>
      </c>
      <c r="C32" t="s">
        <v>29</v>
      </c>
      <c r="D32" t="s">
        <v>3</v>
      </c>
      <c r="E32" s="4">
        <v>0.2</v>
      </c>
      <c r="F32" s="3">
        <v>20</v>
      </c>
      <c r="G32" s="3">
        <v>23814</v>
      </c>
      <c r="H32" s="3">
        <v>6</v>
      </c>
      <c r="I32" t="s">
        <v>66</v>
      </c>
      <c r="J32" t="s">
        <v>25</v>
      </c>
      <c r="L32" t="s">
        <v>26</v>
      </c>
      <c r="M32" s="4">
        <v>0.75</v>
      </c>
      <c r="N32" s="4">
        <v>0.74</v>
      </c>
      <c r="O32" t="s">
        <v>2</v>
      </c>
      <c r="P32" s="11">
        <v>9749.2985700000008</v>
      </c>
      <c r="Q32">
        <v>89.338345296450996</v>
      </c>
      <c r="S32" s="11">
        <f>P32*H32*otherER!$B$2*otherER!$B$3*'table4-43'!$V$42</f>
        <v>0.44245495096096926</v>
      </c>
    </row>
    <row r="33" spans="1:19" x14ac:dyDescent="0.2">
      <c r="A33" t="s">
        <v>137</v>
      </c>
      <c r="B33" t="s">
        <v>22</v>
      </c>
      <c r="C33" t="s">
        <v>29</v>
      </c>
      <c r="D33" t="s">
        <v>3</v>
      </c>
      <c r="E33" s="4">
        <v>0.2</v>
      </c>
      <c r="F33" s="3">
        <v>819</v>
      </c>
      <c r="G33" s="3">
        <v>12000</v>
      </c>
      <c r="H33" s="3">
        <v>6</v>
      </c>
      <c r="I33" t="s">
        <v>34</v>
      </c>
      <c r="J33" t="s">
        <v>50</v>
      </c>
      <c r="L33" t="s">
        <v>26</v>
      </c>
      <c r="M33" s="4">
        <v>0.75</v>
      </c>
      <c r="N33" s="4">
        <v>1</v>
      </c>
      <c r="O33" t="s">
        <v>2</v>
      </c>
      <c r="P33" s="11">
        <v>271859.46248599997</v>
      </c>
      <c r="Q33">
        <v>2491.2022497937742</v>
      </c>
      <c r="S33" s="11">
        <f>P33*H33*otherER!$B$2*otherER!$B$3*'table4-43'!$V$42</f>
        <v>12.33786864551001</v>
      </c>
    </row>
    <row r="34" spans="1:19" x14ac:dyDescent="0.2">
      <c r="A34" t="s">
        <v>145</v>
      </c>
      <c r="B34" t="s">
        <v>22</v>
      </c>
      <c r="C34" t="s">
        <v>29</v>
      </c>
      <c r="D34" t="s">
        <v>3</v>
      </c>
      <c r="E34" s="4">
        <v>0.2</v>
      </c>
      <c r="F34" s="3">
        <v>10</v>
      </c>
      <c r="G34" s="3">
        <v>23814</v>
      </c>
      <c r="H34" s="3">
        <v>6</v>
      </c>
      <c r="I34" t="s">
        <v>24</v>
      </c>
      <c r="J34" t="s">
        <v>25</v>
      </c>
      <c r="L34" t="s">
        <v>26</v>
      </c>
      <c r="M34" s="4">
        <v>0.75</v>
      </c>
      <c r="N34" s="4">
        <v>1</v>
      </c>
      <c r="O34" t="s">
        <v>2</v>
      </c>
      <c r="P34" s="11">
        <v>6587.3638989999999</v>
      </c>
      <c r="Q34">
        <v>60.363746821926</v>
      </c>
      <c r="S34" s="11">
        <f>P34*H34*otherER!$B$2*otherER!$B$3*'table4-43'!$V$42</f>
        <v>0.29895604796254627</v>
      </c>
    </row>
    <row r="35" spans="1:19" x14ac:dyDescent="0.2">
      <c r="A35" t="s">
        <v>38</v>
      </c>
      <c r="B35" t="s">
        <v>22</v>
      </c>
      <c r="C35" t="s">
        <v>29</v>
      </c>
      <c r="D35" t="s">
        <v>39</v>
      </c>
      <c r="F35" s="3">
        <v>2</v>
      </c>
      <c r="G35" s="3">
        <v>23814</v>
      </c>
      <c r="H35" s="3">
        <v>6</v>
      </c>
      <c r="I35" t="s">
        <v>24</v>
      </c>
      <c r="J35" t="s">
        <v>25</v>
      </c>
      <c r="L35" t="s">
        <v>40</v>
      </c>
      <c r="M35" s="4">
        <v>0.85</v>
      </c>
      <c r="N35" s="4">
        <v>1</v>
      </c>
      <c r="O35" t="s">
        <v>2</v>
      </c>
      <c r="P35" s="11">
        <v>7465.6790849999998</v>
      </c>
      <c r="Q35">
        <v>14.044133821899001</v>
      </c>
      <c r="S35" s="11">
        <f>P35*H35*otherER!$B$2*otherER!$B$3*'table4-43'!$V$42</f>
        <v>0.33881685433334807</v>
      </c>
    </row>
    <row r="36" spans="1:19" x14ac:dyDescent="0.2">
      <c r="A36" t="s">
        <v>49</v>
      </c>
      <c r="B36" t="s">
        <v>22</v>
      </c>
      <c r="C36" t="s">
        <v>29</v>
      </c>
      <c r="D36" t="s">
        <v>39</v>
      </c>
      <c r="F36" s="3">
        <v>2</v>
      </c>
      <c r="G36" s="3">
        <v>12000</v>
      </c>
      <c r="H36" s="3">
        <v>6</v>
      </c>
      <c r="I36" t="s">
        <v>34</v>
      </c>
      <c r="J36" t="s">
        <v>50</v>
      </c>
      <c r="L36" t="s">
        <v>40</v>
      </c>
      <c r="M36" s="4">
        <v>1</v>
      </c>
      <c r="N36" s="4">
        <v>1</v>
      </c>
      <c r="O36" t="s">
        <v>2</v>
      </c>
      <c r="P36" s="11">
        <v>4425.876475</v>
      </c>
      <c r="Q36">
        <v>8.3257799842299995</v>
      </c>
      <c r="S36" s="11">
        <f>P36*H36*otherER!$B$2*otherER!$B$3*'table4-43'!$V$42</f>
        <v>0.20086070240286344</v>
      </c>
    </row>
    <row r="37" spans="1:19" x14ac:dyDescent="0.2">
      <c r="A37" t="s">
        <v>52</v>
      </c>
      <c r="B37" t="s">
        <v>22</v>
      </c>
      <c r="C37" t="s">
        <v>29</v>
      </c>
      <c r="D37" t="s">
        <v>39</v>
      </c>
      <c r="F37" s="3">
        <v>33</v>
      </c>
      <c r="G37" s="3">
        <v>25000</v>
      </c>
      <c r="H37" s="3">
        <v>6</v>
      </c>
      <c r="I37" t="s">
        <v>24</v>
      </c>
      <c r="J37" t="s">
        <v>53</v>
      </c>
      <c r="L37" t="s">
        <v>40</v>
      </c>
      <c r="M37" s="4">
        <v>0.85</v>
      </c>
      <c r="N37" s="4">
        <v>1</v>
      </c>
      <c r="O37" t="s">
        <v>2</v>
      </c>
      <c r="P37" s="11">
        <v>129318.57825799999</v>
      </c>
      <c r="Q37">
        <v>243.26888391422699</v>
      </c>
      <c r="S37" s="11">
        <f>P37*H37*otherER!$B$2*otherER!$B$3*'table4-43'!$V$42</f>
        <v>5.8688986485194548</v>
      </c>
    </row>
    <row r="38" spans="1:19" x14ac:dyDescent="0.2">
      <c r="A38" t="s">
        <v>56</v>
      </c>
      <c r="B38" t="s">
        <v>22</v>
      </c>
      <c r="C38" t="s">
        <v>29</v>
      </c>
      <c r="D38" t="s">
        <v>39</v>
      </c>
      <c r="F38" s="3">
        <v>21</v>
      </c>
      <c r="G38" s="3">
        <v>23814</v>
      </c>
      <c r="H38" s="3">
        <v>6</v>
      </c>
      <c r="I38" t="s">
        <v>34</v>
      </c>
      <c r="J38" t="s">
        <v>25</v>
      </c>
      <c r="L38" t="s">
        <v>40</v>
      </c>
      <c r="M38" s="4">
        <v>1</v>
      </c>
      <c r="N38" s="4">
        <v>1</v>
      </c>
      <c r="O38" t="s">
        <v>2</v>
      </c>
      <c r="P38" s="11">
        <v>92223.094582000005</v>
      </c>
      <c r="Q38">
        <v>173.48635897640199</v>
      </c>
      <c r="S38" s="11">
        <f>P38*H38*otherER!$B$2*otherER!$B$3*'table4-43'!$V$42</f>
        <v>4.1853846712941154</v>
      </c>
    </row>
    <row r="39" spans="1:19" x14ac:dyDescent="0.2">
      <c r="A39" t="s">
        <v>57</v>
      </c>
      <c r="B39" t="s">
        <v>22</v>
      </c>
      <c r="C39" t="s">
        <v>29</v>
      </c>
      <c r="D39" t="s">
        <v>39</v>
      </c>
      <c r="F39" s="3">
        <v>34</v>
      </c>
      <c r="G39" s="3">
        <v>23814</v>
      </c>
      <c r="H39" s="3">
        <v>6</v>
      </c>
      <c r="I39" t="s">
        <v>34</v>
      </c>
      <c r="J39" t="s">
        <v>25</v>
      </c>
      <c r="L39" t="s">
        <v>40</v>
      </c>
      <c r="M39" s="4">
        <v>0.85</v>
      </c>
      <c r="N39" s="4">
        <v>1</v>
      </c>
      <c r="O39" t="s">
        <v>2</v>
      </c>
      <c r="P39" s="11">
        <v>126916.544448</v>
      </c>
      <c r="Q39">
        <v>238.75027497228601</v>
      </c>
      <c r="S39" s="11">
        <f>P39*H39*otherER!$B$2*otherER!$B$3*'table4-43'!$V$42</f>
        <v>5.7598865238030665</v>
      </c>
    </row>
    <row r="40" spans="1:19" x14ac:dyDescent="0.2">
      <c r="A40" t="s">
        <v>61</v>
      </c>
      <c r="B40" t="s">
        <v>22</v>
      </c>
      <c r="C40" t="s">
        <v>29</v>
      </c>
      <c r="D40" t="s">
        <v>39</v>
      </c>
      <c r="F40" s="3">
        <v>16</v>
      </c>
      <c r="G40" s="3">
        <v>23814</v>
      </c>
      <c r="H40" s="3">
        <v>6</v>
      </c>
      <c r="I40" t="s">
        <v>24</v>
      </c>
      <c r="J40" t="s">
        <v>25</v>
      </c>
      <c r="L40" t="s">
        <v>40</v>
      </c>
      <c r="M40" s="4">
        <v>1</v>
      </c>
      <c r="N40" s="4">
        <v>1</v>
      </c>
      <c r="O40" t="s">
        <v>2</v>
      </c>
      <c r="P40" s="11">
        <v>70265.214919000005</v>
      </c>
      <c r="Q40">
        <v>132.18008302963901</v>
      </c>
      <c r="S40" s="11">
        <f>P40*H40*otherER!$B$2*otherER!$B$3*'table4-43'!$V$42</f>
        <v>3.1888645114340894</v>
      </c>
    </row>
    <row r="41" spans="1:19" x14ac:dyDescent="0.2">
      <c r="A41" t="s">
        <v>68</v>
      </c>
      <c r="B41" t="s">
        <v>22</v>
      </c>
      <c r="C41" t="s">
        <v>29</v>
      </c>
      <c r="D41" t="s">
        <v>39</v>
      </c>
      <c r="F41" s="3">
        <v>6</v>
      </c>
      <c r="G41" s="3">
        <v>23814</v>
      </c>
      <c r="H41" s="3">
        <v>6</v>
      </c>
      <c r="I41" t="s">
        <v>24</v>
      </c>
      <c r="J41" t="s">
        <v>25</v>
      </c>
      <c r="L41" t="s">
        <v>40</v>
      </c>
      <c r="M41" s="4">
        <v>1</v>
      </c>
      <c r="N41" s="4">
        <v>1</v>
      </c>
      <c r="O41" t="s">
        <v>2</v>
      </c>
      <c r="P41" s="11">
        <v>26349.455594999999</v>
      </c>
      <c r="Q41">
        <v>49.567531136115001</v>
      </c>
      <c r="S41" s="11">
        <f>P41*H41*otherER!$B$2*otherER!$B$3*'table4-43'!$V$42</f>
        <v>1.1958241918048018</v>
      </c>
    </row>
    <row r="42" spans="1:19" x14ac:dyDescent="0.2">
      <c r="A42" t="s">
        <v>70</v>
      </c>
      <c r="B42" t="s">
        <v>22</v>
      </c>
      <c r="C42" t="s">
        <v>29</v>
      </c>
      <c r="D42" t="s">
        <v>39</v>
      </c>
      <c r="F42" s="3">
        <v>69</v>
      </c>
      <c r="G42" s="3">
        <v>23814</v>
      </c>
      <c r="H42" s="3">
        <v>6</v>
      </c>
      <c r="I42" t="s">
        <v>24</v>
      </c>
      <c r="J42" t="s">
        <v>25</v>
      </c>
      <c r="L42" t="s">
        <v>40</v>
      </c>
      <c r="M42" s="4">
        <v>1</v>
      </c>
      <c r="N42" s="4">
        <v>1</v>
      </c>
      <c r="O42" t="s">
        <v>2</v>
      </c>
      <c r="P42" s="11">
        <v>303018.73933999997</v>
      </c>
      <c r="Q42">
        <v>570.02660806532003</v>
      </c>
      <c r="S42" s="11">
        <f>P42*H42*otherER!$B$2*otherER!$B$3*'table4-43'!$V$42</f>
        <v>13.751978205641764</v>
      </c>
    </row>
    <row r="43" spans="1:19" x14ac:dyDescent="0.2">
      <c r="A43" t="s">
        <v>76</v>
      </c>
      <c r="B43" t="s">
        <v>22</v>
      </c>
      <c r="C43" t="s">
        <v>29</v>
      </c>
      <c r="D43" t="s">
        <v>39</v>
      </c>
      <c r="F43" s="3">
        <v>1</v>
      </c>
      <c r="G43" s="3">
        <v>23814</v>
      </c>
      <c r="H43" s="3">
        <v>6</v>
      </c>
      <c r="I43" t="s">
        <v>24</v>
      </c>
      <c r="J43" t="s">
        <v>25</v>
      </c>
      <c r="L43" t="s">
        <v>40</v>
      </c>
      <c r="M43" s="4">
        <v>1</v>
      </c>
      <c r="N43" s="4">
        <v>1</v>
      </c>
      <c r="O43" t="s">
        <v>2</v>
      </c>
      <c r="P43" s="11">
        <v>4391.5759319999997</v>
      </c>
      <c r="Q43">
        <v>8.2612551893519992</v>
      </c>
      <c r="S43" s="11">
        <f>P43*H43*otherER!$B$2*otherER!$B$3*'table4-43'!$V$42</f>
        <v>0.19930403194477533</v>
      </c>
    </row>
    <row r="44" spans="1:19" x14ac:dyDescent="0.2">
      <c r="A44" t="s">
        <v>119</v>
      </c>
      <c r="B44" t="s">
        <v>22</v>
      </c>
      <c r="C44" t="s">
        <v>29</v>
      </c>
      <c r="D44" t="s">
        <v>39</v>
      </c>
      <c r="F44" s="3">
        <v>38</v>
      </c>
      <c r="I44" t="s">
        <v>24</v>
      </c>
      <c r="J44" t="s">
        <v>114</v>
      </c>
      <c r="K44" s="3">
        <v>1000000</v>
      </c>
      <c r="L44" t="s">
        <v>40</v>
      </c>
      <c r="N44" s="4">
        <v>1</v>
      </c>
      <c r="O44" t="s">
        <v>2</v>
      </c>
      <c r="P44" s="11">
        <v>950058.072009</v>
      </c>
      <c r="Q44">
        <v>1787.2108551167321</v>
      </c>
      <c r="R44" t="s">
        <v>120</v>
      </c>
      <c r="S44" s="11">
        <f>P44*H57*otherER!$B$2*otherER!$B$3*'table4-43'!$V$42</f>
        <v>43.116732413377619</v>
      </c>
    </row>
    <row r="45" spans="1:19" x14ac:dyDescent="0.2">
      <c r="A45" t="s">
        <v>121</v>
      </c>
      <c r="B45" t="s">
        <v>22</v>
      </c>
      <c r="C45" t="s">
        <v>29</v>
      </c>
      <c r="D45" t="s">
        <v>39</v>
      </c>
      <c r="F45" s="3">
        <v>16</v>
      </c>
      <c r="G45" s="3">
        <v>25000</v>
      </c>
      <c r="H45" s="3">
        <v>3</v>
      </c>
      <c r="I45" t="s">
        <v>63</v>
      </c>
      <c r="J45" t="s">
        <v>53</v>
      </c>
      <c r="L45" t="s">
        <v>40</v>
      </c>
      <c r="M45" s="4">
        <v>1</v>
      </c>
      <c r="N45" s="4">
        <v>1</v>
      </c>
      <c r="O45" t="s">
        <v>2</v>
      </c>
      <c r="P45" s="11">
        <v>147529.215838</v>
      </c>
      <c r="Q45">
        <v>277.52599947434197</v>
      </c>
      <c r="S45" s="11">
        <f>P45*H45*otherER!$B$2*otherER!$B$3*'table4-43'!$V$42</f>
        <v>3.3476783734869522</v>
      </c>
    </row>
    <row r="46" spans="1:19" x14ac:dyDescent="0.2">
      <c r="A46" t="s">
        <v>122</v>
      </c>
      <c r="B46" t="s">
        <v>22</v>
      </c>
      <c r="C46" t="s">
        <v>29</v>
      </c>
      <c r="D46" t="s">
        <v>39</v>
      </c>
      <c r="F46" s="3">
        <v>3</v>
      </c>
      <c r="G46" s="3">
        <v>23814</v>
      </c>
      <c r="H46" s="3">
        <v>6</v>
      </c>
      <c r="I46" t="s">
        <v>63</v>
      </c>
      <c r="J46" t="s">
        <v>25</v>
      </c>
      <c r="L46" t="s">
        <v>40</v>
      </c>
      <c r="M46" s="4">
        <v>1</v>
      </c>
      <c r="N46" s="4">
        <v>1</v>
      </c>
      <c r="O46" t="s">
        <v>2</v>
      </c>
      <c r="P46" s="11">
        <v>13174.727797</v>
      </c>
      <c r="Q46">
        <v>24.783765568056999</v>
      </c>
      <c r="S46" s="11">
        <f>P46*H46*otherER!$B$2*otherER!$B$3*'table4-43'!$V$42</f>
        <v>0.59791209587970928</v>
      </c>
    </row>
    <row r="47" spans="1:19" x14ac:dyDescent="0.2">
      <c r="A47" t="s">
        <v>136</v>
      </c>
      <c r="B47" t="s">
        <v>22</v>
      </c>
      <c r="C47" t="s">
        <v>29</v>
      </c>
      <c r="D47" t="s">
        <v>39</v>
      </c>
      <c r="F47" s="3">
        <v>1</v>
      </c>
      <c r="G47" s="3">
        <v>23814</v>
      </c>
      <c r="H47" s="3">
        <v>6</v>
      </c>
      <c r="I47" t="s">
        <v>34</v>
      </c>
      <c r="J47" t="s">
        <v>25</v>
      </c>
      <c r="L47" t="s">
        <v>40</v>
      </c>
      <c r="M47" s="4">
        <v>1</v>
      </c>
      <c r="N47" s="4">
        <v>1</v>
      </c>
      <c r="O47" t="s">
        <v>2</v>
      </c>
      <c r="P47" s="11">
        <v>4391.5759319999997</v>
      </c>
      <c r="Q47">
        <v>8.2612551893519992</v>
      </c>
      <c r="S47" s="11">
        <f>P47*H47*otherER!$B$2*otherER!$B$3*'table4-43'!$V$42</f>
        <v>0.19930403194477533</v>
      </c>
    </row>
    <row r="48" spans="1:19" x14ac:dyDescent="0.2">
      <c r="A48" t="s">
        <v>137</v>
      </c>
      <c r="B48" t="s">
        <v>22</v>
      </c>
      <c r="C48" t="s">
        <v>29</v>
      </c>
      <c r="D48" t="s">
        <v>39</v>
      </c>
      <c r="F48" s="3">
        <v>4</v>
      </c>
      <c r="G48" s="3">
        <v>12000</v>
      </c>
      <c r="H48" s="3">
        <v>6</v>
      </c>
      <c r="I48" t="s">
        <v>34</v>
      </c>
      <c r="J48" t="s">
        <v>50</v>
      </c>
      <c r="L48" t="s">
        <v>40</v>
      </c>
      <c r="M48" s="4">
        <v>1</v>
      </c>
      <c r="N48" s="4">
        <v>1</v>
      </c>
      <c r="O48" t="s">
        <v>2</v>
      </c>
      <c r="P48" s="11">
        <v>8851.7529500000001</v>
      </c>
      <c r="Q48">
        <v>16.651559968459999</v>
      </c>
      <c r="S48" s="11">
        <f>P48*H48*otherER!$B$2*otherER!$B$3*'table4-43'!$V$42</f>
        <v>0.40172140480572688</v>
      </c>
    </row>
    <row r="49" spans="1:19" x14ac:dyDescent="0.2">
      <c r="A49" t="s">
        <v>147</v>
      </c>
      <c r="B49" t="s">
        <v>22</v>
      </c>
      <c r="C49" t="s">
        <v>29</v>
      </c>
      <c r="D49" t="s">
        <v>39</v>
      </c>
      <c r="F49" s="3">
        <v>16</v>
      </c>
      <c r="G49" s="3">
        <v>36424</v>
      </c>
      <c r="H49" s="3">
        <v>6</v>
      </c>
      <c r="I49" t="s">
        <v>34</v>
      </c>
      <c r="J49" t="s">
        <v>148</v>
      </c>
      <c r="L49" t="s">
        <v>40</v>
      </c>
      <c r="M49" s="4">
        <v>0.85</v>
      </c>
      <c r="N49" s="4">
        <v>0.85</v>
      </c>
      <c r="O49" t="s">
        <v>2</v>
      </c>
      <c r="P49" s="11">
        <v>77648.580079000007</v>
      </c>
      <c r="Q49">
        <v>146.06937122013201</v>
      </c>
      <c r="S49" s="11">
        <f>P49*H49*otherER!$B$2*otherER!$B$3*'table4-43'!$V$42</f>
        <v>3.5239456915147938</v>
      </c>
    </row>
    <row r="50" spans="1:19" x14ac:dyDescent="0.2">
      <c r="A50" t="s">
        <v>149</v>
      </c>
      <c r="B50" t="s">
        <v>22</v>
      </c>
      <c r="C50" t="s">
        <v>29</v>
      </c>
      <c r="D50" t="s">
        <v>39</v>
      </c>
      <c r="F50" s="3">
        <v>16</v>
      </c>
      <c r="G50" s="3">
        <v>23814</v>
      </c>
      <c r="H50" s="3">
        <v>6</v>
      </c>
      <c r="I50" t="s">
        <v>34</v>
      </c>
      <c r="J50" t="s">
        <v>25</v>
      </c>
      <c r="L50" t="s">
        <v>40</v>
      </c>
      <c r="M50" s="4">
        <v>1</v>
      </c>
      <c r="N50" s="4">
        <v>1</v>
      </c>
      <c r="O50" t="s">
        <v>2</v>
      </c>
      <c r="P50" s="11">
        <v>70265.214919000005</v>
      </c>
      <c r="Q50">
        <v>132.18008302963901</v>
      </c>
      <c r="S50" s="11">
        <f>P50*H50*otherER!$B$2*otherER!$B$3*'table4-43'!$V$42</f>
        <v>3.1888645114340894</v>
      </c>
    </row>
    <row r="51" spans="1:19" x14ac:dyDescent="0.2">
      <c r="A51" t="s">
        <v>76</v>
      </c>
      <c r="B51" t="s">
        <v>22</v>
      </c>
      <c r="C51" t="s">
        <v>29</v>
      </c>
      <c r="D51" t="s">
        <v>35</v>
      </c>
      <c r="F51" s="3">
        <v>2</v>
      </c>
      <c r="G51" s="3">
        <v>23814</v>
      </c>
      <c r="H51" s="3">
        <v>4</v>
      </c>
      <c r="I51" t="s">
        <v>24</v>
      </c>
      <c r="J51" t="s">
        <v>25</v>
      </c>
      <c r="L51" t="s">
        <v>26</v>
      </c>
      <c r="M51" s="4">
        <v>0.25</v>
      </c>
      <c r="N51" s="4">
        <v>1</v>
      </c>
      <c r="O51" t="s">
        <v>2</v>
      </c>
      <c r="P51" s="11">
        <v>1864.785038</v>
      </c>
      <c r="Q51">
        <v>4.6612596065799998</v>
      </c>
      <c r="S51" s="11">
        <f>P51*H51*otherER!$B$2*otherER!$B$3*'table4-43'!$V$23</f>
        <v>1.8442477578458152E-2</v>
      </c>
    </row>
    <row r="52" spans="1:19" x14ac:dyDescent="0.2">
      <c r="A52" t="s">
        <v>97</v>
      </c>
      <c r="B52" t="s">
        <v>22</v>
      </c>
      <c r="C52" t="s">
        <v>29</v>
      </c>
      <c r="D52" t="s">
        <v>35</v>
      </c>
      <c r="F52" s="3">
        <v>24</v>
      </c>
      <c r="G52" s="3">
        <v>23814</v>
      </c>
      <c r="H52" s="3">
        <v>6</v>
      </c>
      <c r="I52" t="s">
        <v>24</v>
      </c>
      <c r="J52" t="s">
        <v>25</v>
      </c>
      <c r="L52" t="s">
        <v>26</v>
      </c>
      <c r="M52" s="4">
        <v>0.25</v>
      </c>
      <c r="N52" s="4">
        <v>1</v>
      </c>
      <c r="O52" t="s">
        <v>2</v>
      </c>
      <c r="P52" s="11">
        <v>14918.280299</v>
      </c>
      <c r="Q52">
        <v>37.290076848062</v>
      </c>
      <c r="S52" s="11">
        <f>P52*H52*otherER!$B$2*otherER!$B$3*'table4-43'!$V$23</f>
        <v>0.22130973086732383</v>
      </c>
    </row>
    <row r="53" spans="1:19" x14ac:dyDescent="0.2">
      <c r="A53" t="s">
        <v>126</v>
      </c>
      <c r="B53" t="s">
        <v>22</v>
      </c>
      <c r="C53" t="s">
        <v>29</v>
      </c>
      <c r="D53" t="s">
        <v>35</v>
      </c>
      <c r="F53" s="3">
        <v>6</v>
      </c>
      <c r="G53" s="3">
        <v>23814</v>
      </c>
      <c r="H53" s="3">
        <v>6</v>
      </c>
      <c r="I53" t="s">
        <v>66</v>
      </c>
      <c r="J53" t="s">
        <v>25</v>
      </c>
      <c r="L53" t="s">
        <v>26</v>
      </c>
      <c r="M53" s="4">
        <v>0.7</v>
      </c>
      <c r="N53" s="4">
        <v>0.74</v>
      </c>
      <c r="O53" t="s">
        <v>2</v>
      </c>
      <c r="P53" s="11">
        <v>7727.6691950000004</v>
      </c>
      <c r="Q53">
        <v>19.316259807295999</v>
      </c>
      <c r="S53" s="11">
        <f>P53*H53*otherER!$B$2*otherER!$B$3*'table4-43'!$V$23</f>
        <v>0.11463844059102425</v>
      </c>
    </row>
    <row r="54" spans="1:19" x14ac:dyDescent="0.2">
      <c r="A54" t="s">
        <v>28</v>
      </c>
      <c r="B54" t="s">
        <v>22</v>
      </c>
      <c r="C54" t="s">
        <v>29</v>
      </c>
      <c r="D54" t="s">
        <v>30</v>
      </c>
      <c r="F54" s="3">
        <v>20</v>
      </c>
      <c r="G54" s="3">
        <v>22724</v>
      </c>
      <c r="H54" s="3">
        <v>6</v>
      </c>
      <c r="I54" t="s">
        <v>31</v>
      </c>
      <c r="J54" t="s">
        <v>32</v>
      </c>
      <c r="L54" t="s">
        <v>26</v>
      </c>
      <c r="M54" s="4">
        <v>0.85</v>
      </c>
      <c r="N54" s="4">
        <v>0.3</v>
      </c>
      <c r="O54" t="s">
        <v>2</v>
      </c>
      <c r="P54" s="11">
        <v>21371.893617000002</v>
      </c>
      <c r="Q54">
        <v>44.609854203079998</v>
      </c>
      <c r="S54" s="11">
        <f>P54*H54*otherER!$B$2*otherER!$B$3*'table4-43'!$V$42</f>
        <v>0.96992620282966535</v>
      </c>
    </row>
    <row r="55" spans="1:19" x14ac:dyDescent="0.2">
      <c r="A55" t="s">
        <v>71</v>
      </c>
      <c r="B55" t="s">
        <v>22</v>
      </c>
      <c r="C55" t="s">
        <v>29</v>
      </c>
      <c r="D55" t="s">
        <v>30</v>
      </c>
      <c r="F55" s="3">
        <v>8</v>
      </c>
      <c r="G55" s="3">
        <v>12000</v>
      </c>
      <c r="H55" s="3">
        <v>6</v>
      </c>
      <c r="I55" t="s">
        <v>34</v>
      </c>
      <c r="J55" t="s">
        <v>50</v>
      </c>
      <c r="L55" t="s">
        <v>26</v>
      </c>
      <c r="M55" s="4">
        <v>1</v>
      </c>
      <c r="N55" s="4">
        <v>1</v>
      </c>
      <c r="O55" t="s">
        <v>2</v>
      </c>
      <c r="P55" s="11">
        <v>17703.505901</v>
      </c>
      <c r="Q55">
        <v>36.95277691631</v>
      </c>
      <c r="S55" s="11">
        <f>P55*H55*otherER!$B$2*otherER!$B$3*'table4-43'!$V$42</f>
        <v>0.80344280965683723</v>
      </c>
    </row>
    <row r="56" spans="1:19" x14ac:dyDescent="0.2">
      <c r="A56" t="s">
        <v>102</v>
      </c>
      <c r="B56" t="s">
        <v>22</v>
      </c>
      <c r="C56" t="s">
        <v>29</v>
      </c>
      <c r="D56" t="s">
        <v>30</v>
      </c>
      <c r="F56" s="3">
        <v>1</v>
      </c>
      <c r="G56" s="3">
        <v>23814</v>
      </c>
      <c r="H56" s="3">
        <v>6</v>
      </c>
      <c r="I56" t="s">
        <v>24</v>
      </c>
      <c r="J56" t="s">
        <v>25</v>
      </c>
      <c r="L56" t="s">
        <v>26</v>
      </c>
      <c r="M56" s="4">
        <v>1</v>
      </c>
      <c r="N56" s="4">
        <v>1</v>
      </c>
      <c r="O56" t="s">
        <v>2</v>
      </c>
      <c r="P56" s="11">
        <v>4391.5759319999997</v>
      </c>
      <c r="Q56">
        <v>9.1665982238019996</v>
      </c>
      <c r="S56" s="11">
        <f>P56*H56*otherER!$B$2*otherER!$B$3*'table4-43'!$V$42</f>
        <v>0.19930403194477533</v>
      </c>
    </row>
    <row r="57" spans="1:19" x14ac:dyDescent="0.2">
      <c r="A57" t="s">
        <v>113</v>
      </c>
      <c r="B57" t="s">
        <v>22</v>
      </c>
      <c r="C57" t="s">
        <v>29</v>
      </c>
      <c r="D57" t="s">
        <v>30</v>
      </c>
      <c r="F57" s="3">
        <v>110</v>
      </c>
      <c r="G57" s="3">
        <v>64764</v>
      </c>
      <c r="H57" s="3">
        <v>6</v>
      </c>
      <c r="I57" t="s">
        <v>63</v>
      </c>
      <c r="J57" t="s">
        <v>114</v>
      </c>
      <c r="L57" t="s">
        <v>26</v>
      </c>
      <c r="M57" s="4">
        <v>1</v>
      </c>
      <c r="N57" s="4">
        <v>1</v>
      </c>
      <c r="O57" t="s">
        <v>2</v>
      </c>
      <c r="P57" s="11">
        <v>1313755.0435009999</v>
      </c>
      <c r="Q57">
        <v>2742.2193839881952</v>
      </c>
      <c r="S57" s="11">
        <f>P57*H57*otherER!$B$2*otherER!$B$3*'table4-43'!$V$42</f>
        <v>59.622486599767853</v>
      </c>
    </row>
    <row r="58" spans="1:19" x14ac:dyDescent="0.2">
      <c r="A58" t="s">
        <v>117</v>
      </c>
      <c r="B58" t="s">
        <v>22</v>
      </c>
      <c r="C58" t="s">
        <v>29</v>
      </c>
      <c r="D58" t="s">
        <v>30</v>
      </c>
      <c r="F58" s="3">
        <v>5</v>
      </c>
      <c r="G58" s="3">
        <v>23814</v>
      </c>
      <c r="H58" s="3">
        <v>6</v>
      </c>
      <c r="I58" t="s">
        <v>34</v>
      </c>
      <c r="J58" t="s">
        <v>25</v>
      </c>
      <c r="L58" t="s">
        <v>26</v>
      </c>
      <c r="M58" s="4">
        <v>1</v>
      </c>
      <c r="N58" s="4">
        <v>1</v>
      </c>
      <c r="O58" t="s">
        <v>2</v>
      </c>
      <c r="P58" s="11">
        <v>21957.879661999999</v>
      </c>
      <c r="Q58">
        <v>45.832991119010003</v>
      </c>
      <c r="S58" s="11">
        <f>P58*H58*otherER!$B$2*otherER!$B$3*'table4-43'!$V$42</f>
        <v>0.99652015981464348</v>
      </c>
    </row>
    <row r="59" spans="1:19" x14ac:dyDescent="0.2">
      <c r="A59" t="s">
        <v>21</v>
      </c>
      <c r="B59" t="s">
        <v>22</v>
      </c>
      <c r="C59" t="s">
        <v>23</v>
      </c>
      <c r="D59" t="s">
        <v>3</v>
      </c>
      <c r="E59" s="4">
        <v>1</v>
      </c>
      <c r="F59" s="3">
        <v>1</v>
      </c>
      <c r="I59" t="s">
        <v>24</v>
      </c>
      <c r="J59" t="s">
        <v>25</v>
      </c>
      <c r="K59" s="3">
        <v>1000000</v>
      </c>
      <c r="L59" t="s">
        <v>26</v>
      </c>
      <c r="N59" s="4">
        <v>0.75</v>
      </c>
      <c r="O59" t="s">
        <v>2</v>
      </c>
      <c r="P59" s="11">
        <v>913500</v>
      </c>
      <c r="Q59">
        <v>8851.1393427614203</v>
      </c>
      <c r="R59" t="s">
        <v>27</v>
      </c>
      <c r="S59" s="11">
        <f>P59*H60*otherER!$B$2*otherER!$B$3*'table4-43'!$V$38</f>
        <v>14.567709251101322</v>
      </c>
    </row>
    <row r="60" spans="1:19" x14ac:dyDescent="0.2">
      <c r="A60" t="s">
        <v>37</v>
      </c>
      <c r="B60" t="s">
        <v>22</v>
      </c>
      <c r="C60" t="s">
        <v>23</v>
      </c>
      <c r="D60" t="s">
        <v>3</v>
      </c>
      <c r="E60" s="4">
        <v>0.2</v>
      </c>
      <c r="F60" s="3">
        <v>15</v>
      </c>
      <c r="G60" s="3">
        <v>11318</v>
      </c>
      <c r="H60" s="3">
        <v>20</v>
      </c>
      <c r="I60" t="s">
        <v>24</v>
      </c>
      <c r="J60" t="s">
        <v>25</v>
      </c>
      <c r="L60" t="s">
        <v>26</v>
      </c>
      <c r="M60" s="4">
        <v>0.25</v>
      </c>
      <c r="N60" s="4">
        <v>1</v>
      </c>
      <c r="O60" t="s">
        <v>2</v>
      </c>
      <c r="P60" s="11">
        <v>469.613156</v>
      </c>
      <c r="Q60">
        <v>4.550204136464</v>
      </c>
      <c r="S60" s="11">
        <f>P60*H60*otherER!$B$2*otherER!$B$3*'table4-43'!$V$38</f>
        <v>7.4889851309251102E-3</v>
      </c>
    </row>
    <row r="61" spans="1:19" x14ac:dyDescent="0.2">
      <c r="A61" t="s">
        <v>42</v>
      </c>
      <c r="B61" t="s">
        <v>22</v>
      </c>
      <c r="C61" t="s">
        <v>23</v>
      </c>
      <c r="D61" t="s">
        <v>3</v>
      </c>
      <c r="E61" s="4">
        <v>0.2</v>
      </c>
      <c r="F61" s="3">
        <v>7</v>
      </c>
      <c r="G61" s="3">
        <v>14596</v>
      </c>
      <c r="H61" s="3">
        <v>15</v>
      </c>
      <c r="I61" t="s">
        <v>24</v>
      </c>
      <c r="J61" t="s">
        <v>43</v>
      </c>
      <c r="L61" t="s">
        <v>26</v>
      </c>
      <c r="M61" s="4">
        <v>1</v>
      </c>
      <c r="N61" s="4">
        <v>1</v>
      </c>
      <c r="O61" t="s">
        <v>2</v>
      </c>
      <c r="P61" s="11">
        <v>1507.3355039999999</v>
      </c>
      <c r="Q61">
        <v>14.604966155174999</v>
      </c>
      <c r="S61" s="11">
        <f>P61*H61*otherER!$B$2*otherER!$B$3*'table4-43'!$V$38</f>
        <v>1.8028263847400881E-2</v>
      </c>
    </row>
    <row r="62" spans="1:19" x14ac:dyDescent="0.2">
      <c r="A62" t="s">
        <v>44</v>
      </c>
      <c r="B62" t="s">
        <v>22</v>
      </c>
      <c r="C62" t="s">
        <v>23</v>
      </c>
      <c r="D62" t="s">
        <v>3</v>
      </c>
      <c r="E62" s="4">
        <v>0.2</v>
      </c>
      <c r="F62" s="3">
        <v>25</v>
      </c>
      <c r="G62" s="3">
        <v>11318</v>
      </c>
      <c r="H62" s="3">
        <v>20</v>
      </c>
      <c r="I62" t="s">
        <v>34</v>
      </c>
      <c r="J62" t="s">
        <v>25</v>
      </c>
      <c r="L62" t="s">
        <v>26</v>
      </c>
      <c r="M62" s="4">
        <v>0.25</v>
      </c>
      <c r="N62" s="4">
        <v>1</v>
      </c>
      <c r="O62" t="s">
        <v>2</v>
      </c>
      <c r="P62" s="11">
        <v>782.68859299999997</v>
      </c>
      <c r="Q62">
        <v>7.5836735607729997</v>
      </c>
      <c r="S62" s="11">
        <f>P62*H62*otherER!$B$2*otherER!$B$3*'table4-43'!$V$38</f>
        <v>1.248164187955947E-2</v>
      </c>
    </row>
    <row r="63" spans="1:19" x14ac:dyDescent="0.2">
      <c r="A63" t="s">
        <v>49</v>
      </c>
      <c r="B63" t="s">
        <v>22</v>
      </c>
      <c r="C63" t="s">
        <v>23</v>
      </c>
      <c r="D63" t="s">
        <v>3</v>
      </c>
      <c r="E63" s="4">
        <v>0.2</v>
      </c>
      <c r="F63" s="3">
        <v>15</v>
      </c>
      <c r="G63" s="3">
        <v>11432</v>
      </c>
      <c r="H63" s="3">
        <v>23</v>
      </c>
      <c r="I63" t="s">
        <v>34</v>
      </c>
      <c r="J63" t="s">
        <v>25</v>
      </c>
      <c r="L63" t="s">
        <v>26</v>
      </c>
      <c r="M63" s="4">
        <v>0.75</v>
      </c>
      <c r="N63" s="4">
        <v>1</v>
      </c>
      <c r="O63" t="s">
        <v>2</v>
      </c>
      <c r="P63" s="11">
        <v>1237.417334</v>
      </c>
      <c r="Q63">
        <v>11.989658724783</v>
      </c>
      <c r="S63" s="11">
        <f>P63*H63*otherER!$B$2*otherER!$B$3*'table4-43'!$V$38</f>
        <v>2.2693252693577092E-2</v>
      </c>
    </row>
    <row r="64" spans="1:19" x14ac:dyDescent="0.2">
      <c r="A64" t="s">
        <v>54</v>
      </c>
      <c r="B64" t="s">
        <v>22</v>
      </c>
      <c r="C64" t="s">
        <v>23</v>
      </c>
      <c r="D64" t="s">
        <v>3</v>
      </c>
      <c r="E64" s="4">
        <v>0.2</v>
      </c>
      <c r="F64" s="3">
        <v>23</v>
      </c>
      <c r="G64" s="3">
        <v>11432</v>
      </c>
      <c r="H64" s="3">
        <v>23</v>
      </c>
      <c r="I64" t="s">
        <v>34</v>
      </c>
      <c r="J64" t="s">
        <v>25</v>
      </c>
      <c r="L64" t="s">
        <v>26</v>
      </c>
      <c r="M64" s="4">
        <v>0.75</v>
      </c>
      <c r="N64" s="4">
        <v>1</v>
      </c>
      <c r="O64" t="s">
        <v>2</v>
      </c>
      <c r="P64" s="11">
        <v>1897.373245</v>
      </c>
      <c r="Q64">
        <v>18.384143378000999</v>
      </c>
      <c r="S64" s="11">
        <f>P64*H64*otherER!$B$2*otherER!$B$3*'table4-43'!$V$38</f>
        <v>3.4796320788259914E-2</v>
      </c>
    </row>
    <row r="65" spans="1:19" x14ac:dyDescent="0.2">
      <c r="A65" t="s">
        <v>58</v>
      </c>
      <c r="B65" t="s">
        <v>22</v>
      </c>
      <c r="C65" t="s">
        <v>23</v>
      </c>
      <c r="D65" t="s">
        <v>3</v>
      </c>
      <c r="E65" s="4">
        <v>0.2</v>
      </c>
      <c r="F65" s="3">
        <v>4</v>
      </c>
      <c r="G65" s="3">
        <v>11432</v>
      </c>
      <c r="H65" s="3">
        <v>23</v>
      </c>
      <c r="I65" t="s">
        <v>59</v>
      </c>
      <c r="J65" t="s">
        <v>25</v>
      </c>
      <c r="L65" t="s">
        <v>26</v>
      </c>
      <c r="M65" s="4">
        <v>0.75</v>
      </c>
      <c r="N65" s="4">
        <v>0.74</v>
      </c>
      <c r="O65" t="s">
        <v>2</v>
      </c>
      <c r="P65" s="11">
        <v>244.18368699999999</v>
      </c>
      <c r="Q65">
        <v>2.3659593216910002</v>
      </c>
      <c r="S65" s="11">
        <f>P65*H65*otherER!$B$2*otherER!$B$3*'table4-43'!$V$38</f>
        <v>4.4781351937488983E-3</v>
      </c>
    </row>
    <row r="66" spans="1:19" x14ac:dyDescent="0.2">
      <c r="A66" t="s">
        <v>71</v>
      </c>
      <c r="B66" t="s">
        <v>22</v>
      </c>
      <c r="C66" t="s">
        <v>23</v>
      </c>
      <c r="D66" t="s">
        <v>3</v>
      </c>
      <c r="E66" s="4">
        <v>0.2</v>
      </c>
      <c r="F66" s="3">
        <v>4</v>
      </c>
      <c r="G66" s="3">
        <v>11432</v>
      </c>
      <c r="H66" s="3">
        <v>23</v>
      </c>
      <c r="I66" t="s">
        <v>24</v>
      </c>
      <c r="J66" t="s">
        <v>25</v>
      </c>
      <c r="L66" t="s">
        <v>26</v>
      </c>
      <c r="M66" s="4">
        <v>0.74</v>
      </c>
      <c r="N66" s="4">
        <v>1</v>
      </c>
      <c r="O66" t="s">
        <v>2</v>
      </c>
      <c r="P66" s="11">
        <v>325.57825000000003</v>
      </c>
      <c r="Q66">
        <v>3.1546124289209998</v>
      </c>
      <c r="S66" s="11">
        <f>P66*H66*otherER!$B$2*otherER!$B$3*'table4-43'!$V$38</f>
        <v>5.9708469372246704E-3</v>
      </c>
    </row>
    <row r="67" spans="1:19" x14ac:dyDescent="0.2">
      <c r="A67" t="s">
        <v>78</v>
      </c>
      <c r="B67" t="s">
        <v>22</v>
      </c>
      <c r="C67" t="s">
        <v>23</v>
      </c>
      <c r="D67" t="s">
        <v>3</v>
      </c>
      <c r="E67" s="4">
        <v>0.05</v>
      </c>
      <c r="F67" s="3">
        <v>108</v>
      </c>
      <c r="G67" s="3">
        <v>11432</v>
      </c>
      <c r="H67" s="3">
        <v>23</v>
      </c>
      <c r="I67" t="s">
        <v>24</v>
      </c>
      <c r="J67" t="s">
        <v>25</v>
      </c>
      <c r="L67" t="s">
        <v>26</v>
      </c>
      <c r="M67" s="4">
        <v>0.75</v>
      </c>
      <c r="N67" s="4">
        <v>1</v>
      </c>
      <c r="O67" t="s">
        <v>2</v>
      </c>
      <c r="P67" s="11">
        <v>2227.3512009999999</v>
      </c>
      <c r="Q67">
        <v>21.58138570461</v>
      </c>
      <c r="R67" t="s">
        <v>79</v>
      </c>
      <c r="S67" s="11">
        <f>P67*H67*otherER!$B$2*otherER!$B$3*'table4-43'!$V$38</f>
        <v>4.0847854844770923E-2</v>
      </c>
    </row>
    <row r="68" spans="1:19" x14ac:dyDescent="0.2">
      <c r="A68" t="s">
        <v>90</v>
      </c>
      <c r="B68" t="s">
        <v>22</v>
      </c>
      <c r="C68" t="s">
        <v>23</v>
      </c>
      <c r="D68" t="s">
        <v>3</v>
      </c>
      <c r="E68" s="4">
        <v>0.2</v>
      </c>
      <c r="F68" s="3">
        <v>285</v>
      </c>
      <c r="G68" s="3">
        <v>11432</v>
      </c>
      <c r="H68" s="3">
        <v>23</v>
      </c>
      <c r="I68" t="s">
        <v>24</v>
      </c>
      <c r="J68" t="s">
        <v>25</v>
      </c>
      <c r="L68" t="s">
        <v>26</v>
      </c>
      <c r="M68" s="4">
        <v>0.75</v>
      </c>
      <c r="N68" s="4">
        <v>1</v>
      </c>
      <c r="O68" t="s">
        <v>2</v>
      </c>
      <c r="P68" s="11">
        <v>23510.929338999998</v>
      </c>
      <c r="Q68">
        <v>227.80351577087899</v>
      </c>
      <c r="S68" s="11">
        <f>P68*H68*otherER!$B$2*otherER!$B$3*'table4-43'!$V$38</f>
        <v>0.43117180104959024</v>
      </c>
    </row>
    <row r="69" spans="1:19" x14ac:dyDescent="0.2">
      <c r="A69" t="s">
        <v>106</v>
      </c>
      <c r="B69" t="s">
        <v>22</v>
      </c>
      <c r="C69" t="s">
        <v>23</v>
      </c>
      <c r="D69" t="s">
        <v>3</v>
      </c>
      <c r="E69" s="4">
        <v>0.2</v>
      </c>
      <c r="F69" s="3">
        <v>1</v>
      </c>
      <c r="G69" s="3">
        <v>11318</v>
      </c>
      <c r="H69" s="3">
        <v>20</v>
      </c>
      <c r="I69" t="s">
        <v>24</v>
      </c>
      <c r="J69" t="s">
        <v>25</v>
      </c>
      <c r="L69" t="s">
        <v>26</v>
      </c>
      <c r="M69" s="4">
        <v>0.25</v>
      </c>
      <c r="N69" s="4">
        <v>1</v>
      </c>
      <c r="O69" t="s">
        <v>2</v>
      </c>
      <c r="P69" s="11">
        <v>31.307544</v>
      </c>
      <c r="Q69">
        <v>0.30334694243100002</v>
      </c>
      <c r="S69" s="11">
        <f>P69*H69*otherER!$B$2*otherER!$B$3*'table4-43'!$V$38</f>
        <v>4.9926567964757719E-4</v>
      </c>
    </row>
    <row r="70" spans="1:19" x14ac:dyDescent="0.2">
      <c r="A70" t="s">
        <v>110</v>
      </c>
      <c r="B70" t="s">
        <v>22</v>
      </c>
      <c r="C70" t="s">
        <v>23</v>
      </c>
      <c r="D70" t="s">
        <v>3</v>
      </c>
      <c r="E70" s="4">
        <v>0.2</v>
      </c>
      <c r="F70" s="3">
        <v>20</v>
      </c>
      <c r="G70" s="3">
        <v>11432</v>
      </c>
      <c r="H70" s="3">
        <v>23</v>
      </c>
      <c r="I70" t="s">
        <v>34</v>
      </c>
      <c r="J70" t="s">
        <v>25</v>
      </c>
      <c r="L70" t="s">
        <v>26</v>
      </c>
      <c r="M70" s="4">
        <v>0.75</v>
      </c>
      <c r="N70" s="4">
        <v>1</v>
      </c>
      <c r="O70" t="s">
        <v>2</v>
      </c>
      <c r="P70" s="11">
        <v>1649.889778</v>
      </c>
      <c r="Q70">
        <v>15.986211633044</v>
      </c>
      <c r="S70" s="11">
        <f>P70*H70*otherER!$B$2*otherER!$B$3*'table4-43'!$V$38</f>
        <v>3.0257670245876656E-2</v>
      </c>
    </row>
    <row r="71" spans="1:19" x14ac:dyDescent="0.2">
      <c r="A71" t="s">
        <v>122</v>
      </c>
      <c r="B71" t="s">
        <v>22</v>
      </c>
      <c r="C71" t="s">
        <v>23</v>
      </c>
      <c r="D71" t="s">
        <v>3</v>
      </c>
      <c r="E71" s="4">
        <v>0.2</v>
      </c>
      <c r="F71" s="3">
        <v>2</v>
      </c>
      <c r="G71" s="3">
        <v>11432</v>
      </c>
      <c r="H71" s="3">
        <v>23</v>
      </c>
      <c r="I71" t="s">
        <v>63</v>
      </c>
      <c r="J71" t="s">
        <v>25</v>
      </c>
      <c r="L71" t="s">
        <v>26</v>
      </c>
      <c r="M71" s="4">
        <v>0.75</v>
      </c>
      <c r="N71" s="4">
        <v>1</v>
      </c>
      <c r="O71" t="s">
        <v>2</v>
      </c>
      <c r="P71" s="11">
        <v>164.988978</v>
      </c>
      <c r="Q71">
        <v>1.5986211633039999</v>
      </c>
      <c r="S71" s="11">
        <f>P71*H71*otherER!$B$2*otherER!$B$3*'table4-43'!$V$38</f>
        <v>3.0257670282555068E-3</v>
      </c>
    </row>
    <row r="72" spans="1:19" x14ac:dyDescent="0.2">
      <c r="A72" t="s">
        <v>123</v>
      </c>
      <c r="B72" t="s">
        <v>22</v>
      </c>
      <c r="C72" t="s">
        <v>23</v>
      </c>
      <c r="D72" t="s">
        <v>3</v>
      </c>
      <c r="E72" s="4">
        <v>0.2</v>
      </c>
      <c r="F72" s="3">
        <v>43</v>
      </c>
      <c r="G72" s="3">
        <v>11432</v>
      </c>
      <c r="H72" s="3">
        <v>23</v>
      </c>
      <c r="I72" t="s">
        <v>66</v>
      </c>
      <c r="J72" t="s">
        <v>25</v>
      </c>
      <c r="L72" t="s">
        <v>26</v>
      </c>
      <c r="M72" s="4">
        <v>0.75</v>
      </c>
      <c r="N72" s="4">
        <v>0.74</v>
      </c>
      <c r="O72" t="s">
        <v>2</v>
      </c>
      <c r="P72" s="11">
        <v>2624.9746369999998</v>
      </c>
      <c r="Q72">
        <v>25.434062708172998</v>
      </c>
      <c r="S72" s="11">
        <f>P72*H72*otherER!$B$2*otherER!$B$3*'table4-43'!$V$38</f>
        <v>4.8139953364894274E-2</v>
      </c>
    </row>
    <row r="73" spans="1:19" x14ac:dyDescent="0.2">
      <c r="A73" t="s">
        <v>124</v>
      </c>
      <c r="B73" t="s">
        <v>22</v>
      </c>
      <c r="C73" t="s">
        <v>23</v>
      </c>
      <c r="D73" t="s">
        <v>3</v>
      </c>
      <c r="E73" s="4">
        <v>0.2</v>
      </c>
      <c r="F73" s="3">
        <v>45</v>
      </c>
      <c r="G73" s="3">
        <v>11432</v>
      </c>
      <c r="H73" s="3">
        <v>23</v>
      </c>
      <c r="I73" t="s">
        <v>66</v>
      </c>
      <c r="J73" t="s">
        <v>25</v>
      </c>
      <c r="L73" t="s">
        <v>26</v>
      </c>
      <c r="M73" s="4">
        <v>0.75</v>
      </c>
      <c r="N73" s="4">
        <v>0.74</v>
      </c>
      <c r="O73" t="s">
        <v>2</v>
      </c>
      <c r="P73" s="11">
        <v>2747.0664809999998</v>
      </c>
      <c r="Q73">
        <v>26.617042369018002</v>
      </c>
      <c r="S73" s="11">
        <f>P73*H73*otherER!$B$2*otherER!$B$3*'table4-43'!$V$38</f>
        <v>5.0379020970938326E-2</v>
      </c>
    </row>
    <row r="74" spans="1:19" x14ac:dyDescent="0.2">
      <c r="A74" t="s">
        <v>126</v>
      </c>
      <c r="B74" t="s">
        <v>22</v>
      </c>
      <c r="C74" t="s">
        <v>23</v>
      </c>
      <c r="D74" t="s">
        <v>3</v>
      </c>
      <c r="E74" s="4">
        <v>0.2</v>
      </c>
      <c r="F74" s="3">
        <v>144</v>
      </c>
      <c r="G74" s="3">
        <v>11318</v>
      </c>
      <c r="H74" s="3">
        <v>20</v>
      </c>
      <c r="I74" t="s">
        <v>24</v>
      </c>
      <c r="J74" t="s">
        <v>25</v>
      </c>
      <c r="L74" t="s">
        <v>26</v>
      </c>
      <c r="M74" s="4">
        <v>0.75</v>
      </c>
      <c r="N74" s="4">
        <v>0.74</v>
      </c>
      <c r="O74" t="s">
        <v>2</v>
      </c>
      <c r="P74" s="11">
        <v>10008.395575</v>
      </c>
      <c r="Q74">
        <v>96.973950556315003</v>
      </c>
      <c r="S74" s="11">
        <f>P74*H74*otherER!$B$2*otherER!$B$3*'table4-43'!$V$38</f>
        <v>0.15960525101982381</v>
      </c>
    </row>
    <row r="75" spans="1:19" x14ac:dyDescent="0.2">
      <c r="A75" t="s">
        <v>127</v>
      </c>
      <c r="B75" t="s">
        <v>22</v>
      </c>
      <c r="C75" t="s">
        <v>23</v>
      </c>
      <c r="D75" t="s">
        <v>3</v>
      </c>
      <c r="E75" s="4">
        <v>0.2</v>
      </c>
      <c r="F75" s="3">
        <v>20</v>
      </c>
      <c r="G75" s="3">
        <v>11432</v>
      </c>
      <c r="H75" s="3">
        <v>23</v>
      </c>
      <c r="I75" t="s">
        <v>34</v>
      </c>
      <c r="J75" t="s">
        <v>25</v>
      </c>
      <c r="L75" t="s">
        <v>26</v>
      </c>
      <c r="M75" s="4">
        <v>0.75</v>
      </c>
      <c r="N75" s="4">
        <v>1</v>
      </c>
      <c r="O75" t="s">
        <v>2</v>
      </c>
      <c r="P75" s="11">
        <v>1649.889778</v>
      </c>
      <c r="Q75">
        <v>15.986211633044</v>
      </c>
      <c r="S75" s="11">
        <f>P75*H75*otherER!$B$2*otherER!$B$3*'table4-43'!$V$38</f>
        <v>3.0257670245876656E-2</v>
      </c>
    </row>
    <row r="76" spans="1:19" x14ac:dyDescent="0.2">
      <c r="A76" t="s">
        <v>137</v>
      </c>
      <c r="B76" t="s">
        <v>22</v>
      </c>
      <c r="C76" t="s">
        <v>23</v>
      </c>
      <c r="D76" t="s">
        <v>3</v>
      </c>
      <c r="E76" s="4">
        <v>0.2</v>
      </c>
      <c r="F76" s="3">
        <v>3</v>
      </c>
      <c r="G76" s="3">
        <v>11788</v>
      </c>
      <c r="H76" s="3">
        <v>23</v>
      </c>
      <c r="I76" t="s">
        <v>34</v>
      </c>
      <c r="J76" t="s">
        <v>51</v>
      </c>
      <c r="L76" t="s">
        <v>26</v>
      </c>
      <c r="M76" s="4">
        <v>0.75</v>
      </c>
      <c r="N76" s="4">
        <v>1</v>
      </c>
      <c r="O76" t="s">
        <v>2</v>
      </c>
      <c r="P76" s="11">
        <v>255.19026500000001</v>
      </c>
      <c r="Q76">
        <v>2.4726049168599999</v>
      </c>
      <c r="S76" s="11">
        <f>P76*H76*otherER!$B$2*otherER!$B$3*'table4-43'!$V$34</f>
        <v>2.6825892945209259E-3</v>
      </c>
    </row>
    <row r="77" spans="1:19" x14ac:dyDescent="0.2">
      <c r="A77" t="s">
        <v>142</v>
      </c>
      <c r="B77" t="s">
        <v>22</v>
      </c>
      <c r="C77" t="s">
        <v>23</v>
      </c>
      <c r="D77" t="s">
        <v>3</v>
      </c>
      <c r="E77" s="4">
        <v>0.2</v>
      </c>
      <c r="F77" s="3">
        <v>103</v>
      </c>
      <c r="G77" s="3">
        <v>11432</v>
      </c>
      <c r="H77" s="3">
        <v>6</v>
      </c>
      <c r="I77" t="s">
        <v>31</v>
      </c>
      <c r="J77" t="s">
        <v>25</v>
      </c>
      <c r="L77" t="s">
        <v>26</v>
      </c>
      <c r="M77" s="4">
        <v>0.75</v>
      </c>
      <c r="N77" s="4">
        <v>1</v>
      </c>
      <c r="O77" t="s">
        <v>2</v>
      </c>
      <c r="P77" s="11">
        <v>32571.574036999998</v>
      </c>
      <c r="Q77">
        <v>315.59446132234598</v>
      </c>
      <c r="S77" s="11">
        <f>P77*H77*otherER!$B$2*otherER!$B$3*'table4-43'!$V$38</f>
        <v>0.15582700178053746</v>
      </c>
    </row>
    <row r="78" spans="1:19" x14ac:dyDescent="0.2">
      <c r="A78" t="s">
        <v>38</v>
      </c>
      <c r="B78" t="s">
        <v>22</v>
      </c>
      <c r="C78" t="s">
        <v>23</v>
      </c>
      <c r="D78" t="s">
        <v>39</v>
      </c>
      <c r="F78" s="3">
        <v>8</v>
      </c>
      <c r="G78" s="3">
        <v>11318</v>
      </c>
      <c r="H78" s="3">
        <v>20</v>
      </c>
      <c r="I78" t="s">
        <v>24</v>
      </c>
      <c r="J78" t="s">
        <v>25</v>
      </c>
      <c r="L78" t="s">
        <v>40</v>
      </c>
      <c r="M78" s="4">
        <v>0.85</v>
      </c>
      <c r="N78" s="4">
        <v>1</v>
      </c>
      <c r="O78" t="s">
        <v>2</v>
      </c>
      <c r="P78" s="11">
        <v>3848.12</v>
      </c>
      <c r="Q78">
        <v>7.238927849165</v>
      </c>
      <c r="S78" s="11">
        <f>P78*H78*otherER!$B$2*otherER!$B$3*'table4-43'!$V$38</f>
        <v>6.1366495154185019E-2</v>
      </c>
    </row>
    <row r="79" spans="1:19" x14ac:dyDescent="0.2">
      <c r="A79" t="s">
        <v>49</v>
      </c>
      <c r="B79" t="s">
        <v>22</v>
      </c>
      <c r="C79" t="s">
        <v>23</v>
      </c>
      <c r="D79" t="s">
        <v>39</v>
      </c>
      <c r="F79" s="3">
        <v>5</v>
      </c>
      <c r="G79" s="3">
        <v>11432</v>
      </c>
      <c r="H79" s="3">
        <v>21</v>
      </c>
      <c r="I79" t="s">
        <v>34</v>
      </c>
      <c r="J79" t="s">
        <v>25</v>
      </c>
      <c r="L79" t="s">
        <v>40</v>
      </c>
      <c r="M79" s="4">
        <v>1</v>
      </c>
      <c r="N79" s="4">
        <v>1</v>
      </c>
      <c r="O79" t="s">
        <v>2</v>
      </c>
      <c r="P79" s="11">
        <v>2721.9047620000001</v>
      </c>
      <c r="Q79">
        <v>5.1203372513660002</v>
      </c>
      <c r="S79" s="11">
        <f>P79*H79*otherER!$B$2*otherER!$B$3*'table4-43'!$V$38</f>
        <v>4.5576916301154187E-2</v>
      </c>
    </row>
    <row r="80" spans="1:19" x14ac:dyDescent="0.2">
      <c r="A80" t="s">
        <v>57</v>
      </c>
      <c r="B80" t="s">
        <v>22</v>
      </c>
      <c r="C80" t="s">
        <v>23</v>
      </c>
      <c r="D80" t="s">
        <v>39</v>
      </c>
      <c r="F80" s="3">
        <v>15</v>
      </c>
      <c r="G80" s="3">
        <v>11318</v>
      </c>
      <c r="H80" s="3">
        <v>20</v>
      </c>
      <c r="I80" t="s">
        <v>34</v>
      </c>
      <c r="J80" t="s">
        <v>25</v>
      </c>
      <c r="L80" t="s">
        <v>40</v>
      </c>
      <c r="M80" s="4">
        <v>0.85</v>
      </c>
      <c r="N80" s="4">
        <v>1</v>
      </c>
      <c r="O80" t="s">
        <v>2</v>
      </c>
      <c r="P80" s="11">
        <v>7215.2250000000004</v>
      </c>
      <c r="Q80">
        <v>13.572989717184001</v>
      </c>
      <c r="S80" s="11">
        <f>P80*H80*otherER!$B$2*otherER!$B$3*'table4-43'!$V$38</f>
        <v>0.11506217841409692</v>
      </c>
    </row>
    <row r="81" spans="1:19" x14ac:dyDescent="0.2">
      <c r="A81" t="s">
        <v>60</v>
      </c>
      <c r="B81" t="s">
        <v>22</v>
      </c>
      <c r="C81" t="s">
        <v>23</v>
      </c>
      <c r="D81" t="s">
        <v>39</v>
      </c>
      <c r="F81" s="3">
        <v>6</v>
      </c>
      <c r="G81" s="3">
        <v>11318</v>
      </c>
      <c r="H81" s="3">
        <v>20</v>
      </c>
      <c r="I81" t="s">
        <v>24</v>
      </c>
      <c r="J81" t="s">
        <v>25</v>
      </c>
      <c r="L81" t="s">
        <v>40</v>
      </c>
      <c r="M81" s="4">
        <v>0.85</v>
      </c>
      <c r="N81" s="4">
        <v>1</v>
      </c>
      <c r="O81" t="s">
        <v>2</v>
      </c>
      <c r="P81" s="11">
        <v>2886.09</v>
      </c>
      <c r="Q81">
        <v>5.429195886874</v>
      </c>
      <c r="S81" s="11">
        <f>P81*H81*otherER!$B$2*otherER!$B$3*'table4-43'!$V$38</f>
        <v>4.6024871365638778E-2</v>
      </c>
    </row>
    <row r="82" spans="1:19" x14ac:dyDescent="0.2">
      <c r="A82" t="s">
        <v>92</v>
      </c>
      <c r="B82" t="s">
        <v>22</v>
      </c>
      <c r="C82" t="s">
        <v>23</v>
      </c>
      <c r="D82" t="s">
        <v>39</v>
      </c>
      <c r="F82" s="3">
        <v>3</v>
      </c>
      <c r="G82" s="3">
        <v>11432</v>
      </c>
      <c r="H82" s="3">
        <v>21</v>
      </c>
      <c r="I82" t="s">
        <v>34</v>
      </c>
      <c r="J82" t="s">
        <v>25</v>
      </c>
      <c r="L82" t="s">
        <v>40</v>
      </c>
      <c r="M82" s="4">
        <v>1</v>
      </c>
      <c r="N82" s="4">
        <v>1</v>
      </c>
      <c r="O82" t="s">
        <v>2</v>
      </c>
      <c r="P82" s="11">
        <v>1633.142857</v>
      </c>
      <c r="Q82">
        <v>3.07220235082</v>
      </c>
      <c r="S82" s="11">
        <f>P82*H82*otherER!$B$2*otherER!$B$3*'table4-43'!$V$38</f>
        <v>2.7346149777343613E-2</v>
      </c>
    </row>
    <row r="83" spans="1:19" x14ac:dyDescent="0.2">
      <c r="A83" t="s">
        <v>105</v>
      </c>
      <c r="B83" t="s">
        <v>22</v>
      </c>
      <c r="C83" t="s">
        <v>23</v>
      </c>
      <c r="D83" t="s">
        <v>39</v>
      </c>
      <c r="F83" s="3">
        <v>16</v>
      </c>
      <c r="G83" s="3">
        <v>11318</v>
      </c>
      <c r="H83" s="3">
        <v>20</v>
      </c>
      <c r="I83" t="s">
        <v>24</v>
      </c>
      <c r="J83" t="s">
        <v>25</v>
      </c>
      <c r="L83" t="s">
        <v>40</v>
      </c>
      <c r="M83" s="4">
        <v>0.85</v>
      </c>
      <c r="N83" s="4">
        <v>1</v>
      </c>
      <c r="O83" t="s">
        <v>2</v>
      </c>
      <c r="P83" s="11">
        <v>7696.24</v>
      </c>
      <c r="Q83">
        <v>14.477855698329</v>
      </c>
      <c r="S83" s="11">
        <f>P83*H83*otherER!$B$2*otherER!$B$3*'table4-43'!$V$38</f>
        <v>0.12273299030837004</v>
      </c>
    </row>
    <row r="84" spans="1:19" x14ac:dyDescent="0.2">
      <c r="A84" t="s">
        <v>109</v>
      </c>
      <c r="B84" t="s">
        <v>22</v>
      </c>
      <c r="C84" t="s">
        <v>23</v>
      </c>
      <c r="D84" t="s">
        <v>39</v>
      </c>
      <c r="F84" s="3">
        <v>35</v>
      </c>
      <c r="G84" s="3">
        <v>11788</v>
      </c>
      <c r="H84" s="3">
        <v>21</v>
      </c>
      <c r="I84" t="s">
        <v>34</v>
      </c>
      <c r="J84" t="s">
        <v>51</v>
      </c>
      <c r="L84" t="s">
        <v>40</v>
      </c>
      <c r="M84" s="4">
        <v>1</v>
      </c>
      <c r="N84" s="4">
        <v>1</v>
      </c>
      <c r="O84" t="s">
        <v>2</v>
      </c>
      <c r="P84" s="11">
        <v>19646.666667000001</v>
      </c>
      <c r="Q84">
        <v>36.958515450815</v>
      </c>
      <c r="S84" s="11">
        <f>P84*H84*otherER!$B$2*otherER!$B$3*'table4-43'!$V$34</f>
        <v>0.1885690528666355</v>
      </c>
    </row>
    <row r="85" spans="1:19" x14ac:dyDescent="0.2">
      <c r="A85" t="s">
        <v>122</v>
      </c>
      <c r="B85" t="s">
        <v>22</v>
      </c>
      <c r="C85" t="s">
        <v>23</v>
      </c>
      <c r="D85" t="s">
        <v>39</v>
      </c>
      <c r="F85" s="3">
        <v>2</v>
      </c>
      <c r="G85" s="3">
        <v>11318</v>
      </c>
      <c r="H85" s="3">
        <v>20</v>
      </c>
      <c r="I85" t="s">
        <v>24</v>
      </c>
      <c r="J85" t="s">
        <v>25</v>
      </c>
      <c r="L85" t="s">
        <v>40</v>
      </c>
      <c r="M85" s="4">
        <v>1</v>
      </c>
      <c r="N85" s="4">
        <v>1</v>
      </c>
      <c r="O85" t="s">
        <v>2</v>
      </c>
      <c r="P85" s="11">
        <v>1131.8</v>
      </c>
      <c r="Q85">
        <v>2.1290964262249998</v>
      </c>
      <c r="S85" s="11">
        <f>P85*H85*otherER!$B$2*otherER!$B$3*'table4-43'!$V$38</f>
        <v>1.8048969162995598E-2</v>
      </c>
    </row>
    <row r="86" spans="1:19" x14ac:dyDescent="0.2">
      <c r="A86" t="s">
        <v>123</v>
      </c>
      <c r="B86" t="s">
        <v>22</v>
      </c>
      <c r="C86" t="s">
        <v>23</v>
      </c>
      <c r="D86" t="s">
        <v>39</v>
      </c>
      <c r="F86" s="3">
        <v>6</v>
      </c>
      <c r="G86" s="3">
        <v>11432</v>
      </c>
      <c r="H86" s="3">
        <v>21</v>
      </c>
      <c r="I86" t="s">
        <v>66</v>
      </c>
      <c r="J86" t="s">
        <v>25</v>
      </c>
      <c r="L86" t="s">
        <v>40</v>
      </c>
      <c r="M86" s="4">
        <v>1</v>
      </c>
      <c r="N86" s="4">
        <v>0.74</v>
      </c>
      <c r="O86" t="s">
        <v>2</v>
      </c>
      <c r="P86" s="11">
        <v>2417.0514290000001</v>
      </c>
      <c r="Q86">
        <v>4.5468594792130004</v>
      </c>
      <c r="S86" s="11">
        <f>P86*H86*otherER!$B$2*otherER!$B$3*'table4-43'!$V$38</f>
        <v>4.0472301681185027E-2</v>
      </c>
    </row>
    <row r="87" spans="1:19" x14ac:dyDescent="0.2">
      <c r="A87" t="s">
        <v>125</v>
      </c>
      <c r="B87" t="s">
        <v>22</v>
      </c>
      <c r="C87" t="s">
        <v>23</v>
      </c>
      <c r="D87" t="s">
        <v>39</v>
      </c>
      <c r="F87" s="3">
        <v>2</v>
      </c>
      <c r="G87" s="3">
        <v>11318</v>
      </c>
      <c r="H87" s="3">
        <v>20</v>
      </c>
      <c r="I87" t="s">
        <v>24</v>
      </c>
      <c r="J87" t="s">
        <v>25</v>
      </c>
      <c r="L87" t="s">
        <v>40</v>
      </c>
      <c r="M87" s="4">
        <v>0.85</v>
      </c>
      <c r="N87" s="4">
        <v>0.74</v>
      </c>
      <c r="O87" t="s">
        <v>2</v>
      </c>
      <c r="P87" s="11">
        <v>711.90219999999999</v>
      </c>
      <c r="Q87">
        <v>1.3392016520950001</v>
      </c>
      <c r="S87" s="11">
        <f>P87*H87*otherER!$B$2*otherER!$B$3*'table4-43'!$V$38</f>
        <v>1.135280160352423E-2</v>
      </c>
    </row>
    <row r="88" spans="1:19" x14ac:dyDescent="0.2">
      <c r="A88" t="s">
        <v>126</v>
      </c>
      <c r="B88" t="s">
        <v>22</v>
      </c>
      <c r="C88" t="s">
        <v>23</v>
      </c>
      <c r="D88" t="s">
        <v>39</v>
      </c>
      <c r="F88" s="3">
        <v>1</v>
      </c>
      <c r="G88" s="3">
        <v>11432</v>
      </c>
      <c r="H88" s="3">
        <v>21</v>
      </c>
      <c r="I88" t="s">
        <v>66</v>
      </c>
      <c r="J88" t="s">
        <v>25</v>
      </c>
      <c r="L88" t="s">
        <v>40</v>
      </c>
      <c r="M88" s="4">
        <v>1</v>
      </c>
      <c r="N88" s="4">
        <v>0.74</v>
      </c>
      <c r="O88" t="s">
        <v>2</v>
      </c>
      <c r="P88" s="11">
        <v>402.841905</v>
      </c>
      <c r="Q88">
        <v>0.75780991320199997</v>
      </c>
      <c r="S88" s="11">
        <f>P88*H88*otherER!$B$2*otherER!$B$3*'table4-43'!$V$38</f>
        <v>6.7453836163215864E-3</v>
      </c>
    </row>
    <row r="89" spans="1:19" x14ac:dyDescent="0.2">
      <c r="A89" t="s">
        <v>130</v>
      </c>
      <c r="B89" t="s">
        <v>22</v>
      </c>
      <c r="C89" t="s">
        <v>23</v>
      </c>
      <c r="D89" t="s">
        <v>39</v>
      </c>
      <c r="F89" s="3">
        <v>45</v>
      </c>
      <c r="G89" s="3">
        <v>14596</v>
      </c>
      <c r="H89" s="3">
        <v>15</v>
      </c>
      <c r="I89" t="s">
        <v>63</v>
      </c>
      <c r="J89" t="s">
        <v>43</v>
      </c>
      <c r="L89" t="s">
        <v>40</v>
      </c>
      <c r="M89" s="4">
        <v>0.85</v>
      </c>
      <c r="N89" s="4">
        <v>1</v>
      </c>
      <c r="O89" t="s">
        <v>2</v>
      </c>
      <c r="P89" s="11">
        <v>37219.800000000003</v>
      </c>
      <c r="Q89">
        <v>70.016383782299002</v>
      </c>
      <c r="S89" s="11">
        <f>P89*H89*otherER!$B$2*otherER!$B$3*'table4-43'!$V$38</f>
        <v>0.4451619251101322</v>
      </c>
    </row>
    <row r="90" spans="1:19" x14ac:dyDescent="0.2">
      <c r="A90" t="s">
        <v>136</v>
      </c>
      <c r="B90" t="s">
        <v>22</v>
      </c>
      <c r="C90" t="s">
        <v>23</v>
      </c>
      <c r="D90" t="s">
        <v>39</v>
      </c>
      <c r="F90" s="3">
        <v>2</v>
      </c>
      <c r="G90" s="3">
        <v>11432</v>
      </c>
      <c r="H90" s="3">
        <v>21</v>
      </c>
      <c r="I90" t="s">
        <v>34</v>
      </c>
      <c r="J90" t="s">
        <v>25</v>
      </c>
      <c r="L90" t="s">
        <v>40</v>
      </c>
      <c r="M90" s="4">
        <v>1</v>
      </c>
      <c r="N90" s="4">
        <v>1</v>
      </c>
      <c r="O90" t="s">
        <v>2</v>
      </c>
      <c r="P90" s="11">
        <v>1088.7619050000001</v>
      </c>
      <c r="Q90">
        <v>2.0481349005460001</v>
      </c>
      <c r="S90" s="11">
        <f>P90*H90*otherER!$B$2*otherER!$B$3*'table4-43'!$V$38</f>
        <v>1.8230766523810577E-2</v>
      </c>
    </row>
    <row r="91" spans="1:19" x14ac:dyDescent="0.2">
      <c r="A91" t="s">
        <v>137</v>
      </c>
      <c r="B91" t="s">
        <v>22</v>
      </c>
      <c r="C91" t="s">
        <v>23</v>
      </c>
      <c r="D91" t="s">
        <v>39</v>
      </c>
      <c r="F91" s="3">
        <v>1</v>
      </c>
      <c r="G91" s="3">
        <v>11788</v>
      </c>
      <c r="H91" s="3">
        <v>21</v>
      </c>
      <c r="I91" t="s">
        <v>34</v>
      </c>
      <c r="J91" t="s">
        <v>51</v>
      </c>
      <c r="L91" t="s">
        <v>40</v>
      </c>
      <c r="M91" s="4">
        <v>1</v>
      </c>
      <c r="N91" s="4">
        <v>1</v>
      </c>
      <c r="O91" t="s">
        <v>2</v>
      </c>
      <c r="P91" s="11">
        <v>561.33333300000004</v>
      </c>
      <c r="Q91">
        <v>1.0559575843090001</v>
      </c>
      <c r="S91" s="11">
        <f>P91*H91*otherER!$B$2*otherER!$B$3*'table4-43'!$V$34</f>
        <v>5.3876872214702652E-3</v>
      </c>
    </row>
    <row r="92" spans="1:19" x14ac:dyDescent="0.2">
      <c r="A92" t="s">
        <v>138</v>
      </c>
      <c r="B92" t="s">
        <v>22</v>
      </c>
      <c r="C92" t="s">
        <v>23</v>
      </c>
      <c r="D92" t="s">
        <v>39</v>
      </c>
      <c r="F92" s="3">
        <v>1</v>
      </c>
      <c r="G92" s="3">
        <v>11318</v>
      </c>
      <c r="H92" s="3">
        <v>20</v>
      </c>
      <c r="I92" t="s">
        <v>66</v>
      </c>
      <c r="J92" t="s">
        <v>25</v>
      </c>
      <c r="L92" t="s">
        <v>40</v>
      </c>
      <c r="M92" s="4">
        <v>0.85</v>
      </c>
      <c r="N92" s="4">
        <v>1</v>
      </c>
      <c r="O92" t="s">
        <v>2</v>
      </c>
      <c r="P92" s="11">
        <v>481.01499999999999</v>
      </c>
      <c r="Q92">
        <v>0.90486598114600003</v>
      </c>
      <c r="S92" s="11">
        <f>P92*H92*otherER!$B$2*otherER!$B$3*'table4-43'!$V$38</f>
        <v>7.6708118942731274E-3</v>
      </c>
    </row>
    <row r="93" spans="1:19" x14ac:dyDescent="0.2">
      <c r="A93" t="s">
        <v>140</v>
      </c>
      <c r="B93" t="s">
        <v>22</v>
      </c>
      <c r="C93" t="s">
        <v>23</v>
      </c>
      <c r="D93" t="s">
        <v>39</v>
      </c>
      <c r="F93" s="3">
        <v>90</v>
      </c>
      <c r="G93" s="3">
        <v>11788</v>
      </c>
      <c r="H93" s="3">
        <v>21</v>
      </c>
      <c r="I93" t="s">
        <v>66</v>
      </c>
      <c r="J93" t="s">
        <v>51</v>
      </c>
      <c r="L93" t="s">
        <v>40</v>
      </c>
      <c r="M93" s="4">
        <v>1</v>
      </c>
      <c r="N93" s="4">
        <v>0.74</v>
      </c>
      <c r="O93" t="s">
        <v>2</v>
      </c>
      <c r="P93" s="11">
        <v>37384.800000000003</v>
      </c>
      <c r="Q93">
        <v>70.326775114979</v>
      </c>
      <c r="S93" s="11">
        <f>P93*H93*otherER!$B$2*otherER!$B$3*'table4-43'!$V$34</f>
        <v>0.35881996916299563</v>
      </c>
    </row>
    <row r="94" spans="1:19" x14ac:dyDescent="0.2">
      <c r="A94" t="s">
        <v>143</v>
      </c>
      <c r="B94" t="s">
        <v>22</v>
      </c>
      <c r="C94" t="s">
        <v>23</v>
      </c>
      <c r="D94" t="s">
        <v>39</v>
      </c>
      <c r="F94" s="3">
        <v>6</v>
      </c>
      <c r="G94" s="3">
        <v>11318</v>
      </c>
      <c r="H94" s="3">
        <v>21</v>
      </c>
      <c r="I94" t="s">
        <v>34</v>
      </c>
      <c r="J94" t="s">
        <v>25</v>
      </c>
      <c r="L94" t="s">
        <v>40</v>
      </c>
      <c r="M94" s="4">
        <v>0.85</v>
      </c>
      <c r="N94" s="4">
        <v>1</v>
      </c>
      <c r="O94" t="s">
        <v>2</v>
      </c>
      <c r="P94" s="11">
        <v>2748.6571429999999</v>
      </c>
      <c r="Q94">
        <v>5.1706627494030002</v>
      </c>
      <c r="S94" s="11">
        <f>P94*H94*otherER!$B$2*otherER!$B$3*'table4-43'!$V$38</f>
        <v>4.6024871368030837E-2</v>
      </c>
    </row>
    <row r="95" spans="1:19" x14ac:dyDescent="0.2">
      <c r="A95" t="s">
        <v>33</v>
      </c>
      <c r="B95" t="s">
        <v>22</v>
      </c>
      <c r="C95" t="s">
        <v>23</v>
      </c>
      <c r="D95" t="s">
        <v>35</v>
      </c>
      <c r="F95" s="3">
        <v>3</v>
      </c>
      <c r="G95" s="3">
        <v>15160</v>
      </c>
      <c r="H95" s="3">
        <v>15</v>
      </c>
      <c r="I95" t="s">
        <v>34</v>
      </c>
      <c r="J95" t="s">
        <v>36</v>
      </c>
      <c r="L95" t="s">
        <v>26</v>
      </c>
      <c r="M95" s="4">
        <v>0.5</v>
      </c>
      <c r="N95" s="4">
        <v>1</v>
      </c>
      <c r="O95" t="s">
        <v>2</v>
      </c>
      <c r="P95" s="11">
        <v>949.69820000000004</v>
      </c>
      <c r="Q95">
        <v>2.3738874822809999</v>
      </c>
      <c r="S95" s="11">
        <f>P95*H95*otherER!$B$2*otherER!$B$3*'table4-43'!$V$11</f>
        <v>8.8014431200440536E-3</v>
      </c>
    </row>
    <row r="96" spans="1:19" x14ac:dyDescent="0.2">
      <c r="A96" t="s">
        <v>44</v>
      </c>
      <c r="B96" t="s">
        <v>22</v>
      </c>
      <c r="C96" t="s">
        <v>23</v>
      </c>
      <c r="D96" t="s">
        <v>35</v>
      </c>
      <c r="F96" s="3">
        <v>15</v>
      </c>
      <c r="G96" s="3">
        <v>11318</v>
      </c>
      <c r="H96" s="3">
        <v>20</v>
      </c>
      <c r="I96" t="s">
        <v>34</v>
      </c>
      <c r="J96" t="s">
        <v>25</v>
      </c>
      <c r="L96" t="s">
        <v>26</v>
      </c>
      <c r="M96" s="4">
        <v>0.25</v>
      </c>
      <c r="N96" s="4">
        <v>1</v>
      </c>
      <c r="O96" t="s">
        <v>2</v>
      </c>
      <c r="P96" s="11">
        <v>1329.4052059999999</v>
      </c>
      <c r="Q96">
        <v>3.3230118558449999</v>
      </c>
      <c r="S96" s="11">
        <f>P96*H96*otherER!$B$2*otherER!$B$3*'table4-43'!$V$17</f>
        <v>2.3718462926431715E-2</v>
      </c>
    </row>
    <row r="97" spans="1:19" x14ac:dyDescent="0.2">
      <c r="A97" t="s">
        <v>45</v>
      </c>
      <c r="B97" t="s">
        <v>22</v>
      </c>
      <c r="C97" t="s">
        <v>23</v>
      </c>
      <c r="D97" t="s">
        <v>35</v>
      </c>
      <c r="F97" s="3">
        <v>20</v>
      </c>
      <c r="G97" s="3">
        <v>11432</v>
      </c>
      <c r="H97" s="3">
        <v>15</v>
      </c>
      <c r="I97" t="s">
        <v>24</v>
      </c>
      <c r="J97" t="s">
        <v>25</v>
      </c>
      <c r="L97" t="s">
        <v>26</v>
      </c>
      <c r="M97" s="4">
        <v>0.75</v>
      </c>
      <c r="N97" s="4">
        <v>1</v>
      </c>
      <c r="O97" t="s">
        <v>2</v>
      </c>
      <c r="P97" s="11">
        <v>7161.5763999999999</v>
      </c>
      <c r="Q97">
        <v>17.901241225225</v>
      </c>
      <c r="S97" s="11">
        <f>P97*H97*otherER!$B$2*otherER!$B$3*'table4-43'!$V$17</f>
        <v>9.5829463942731286E-2</v>
      </c>
    </row>
    <row r="98" spans="1:19" x14ac:dyDescent="0.2">
      <c r="A98" t="s">
        <v>49</v>
      </c>
      <c r="B98" t="s">
        <v>22</v>
      </c>
      <c r="C98" t="s">
        <v>23</v>
      </c>
      <c r="D98" t="s">
        <v>35</v>
      </c>
      <c r="F98" s="3">
        <v>7</v>
      </c>
      <c r="G98" s="3">
        <v>11788</v>
      </c>
      <c r="H98" s="3">
        <v>15</v>
      </c>
      <c r="I98" t="s">
        <v>34</v>
      </c>
      <c r="J98" t="s">
        <v>51</v>
      </c>
      <c r="L98" t="s">
        <v>26</v>
      </c>
      <c r="M98" s="4">
        <v>0.25</v>
      </c>
      <c r="N98" s="4">
        <v>1</v>
      </c>
      <c r="O98" t="s">
        <v>2</v>
      </c>
      <c r="P98" s="11">
        <v>861.53580299999999</v>
      </c>
      <c r="Q98">
        <v>2.1535147261210001</v>
      </c>
      <c r="S98" s="11">
        <f>P98*H98*otherER!$B$2*otherER!$B$3*'table4-43'!$V$11</f>
        <v>7.9843874253799577E-3</v>
      </c>
    </row>
    <row r="99" spans="1:19" x14ac:dyDescent="0.2">
      <c r="A99" t="s">
        <v>55</v>
      </c>
      <c r="B99" t="s">
        <v>22</v>
      </c>
      <c r="C99" t="s">
        <v>23</v>
      </c>
      <c r="D99" t="s">
        <v>35</v>
      </c>
      <c r="F99" s="3">
        <v>25</v>
      </c>
      <c r="G99" s="3">
        <v>11432</v>
      </c>
      <c r="H99" s="3">
        <v>15</v>
      </c>
      <c r="I99" t="s">
        <v>34</v>
      </c>
      <c r="J99" t="s">
        <v>25</v>
      </c>
      <c r="L99" t="s">
        <v>26</v>
      </c>
      <c r="M99" s="4">
        <v>0.25</v>
      </c>
      <c r="N99" s="4">
        <v>1</v>
      </c>
      <c r="O99" t="s">
        <v>2</v>
      </c>
      <c r="P99" s="11">
        <v>2983.9901669999999</v>
      </c>
      <c r="Q99">
        <v>7.4588505105109997</v>
      </c>
      <c r="S99" s="11">
        <f>P99*H99*otherER!$B$2*otherER!$B$3*'table4-43'!$V$17</f>
        <v>3.9928943313931729E-2</v>
      </c>
    </row>
    <row r="100" spans="1:19" x14ac:dyDescent="0.2">
      <c r="A100" t="s">
        <v>56</v>
      </c>
      <c r="B100" t="s">
        <v>22</v>
      </c>
      <c r="C100" t="s">
        <v>23</v>
      </c>
      <c r="D100" t="s">
        <v>35</v>
      </c>
      <c r="F100" s="3">
        <v>198</v>
      </c>
      <c r="G100" s="3">
        <v>11788</v>
      </c>
      <c r="H100" s="3">
        <v>15</v>
      </c>
      <c r="I100" t="s">
        <v>34</v>
      </c>
      <c r="J100" t="s">
        <v>51</v>
      </c>
      <c r="L100" t="s">
        <v>26</v>
      </c>
      <c r="M100" s="4">
        <v>0.5</v>
      </c>
      <c r="N100" s="4">
        <v>1</v>
      </c>
      <c r="O100" t="s">
        <v>2</v>
      </c>
      <c r="P100" s="11">
        <v>48738.311159999997</v>
      </c>
      <c r="Q100">
        <v>121.827404506256</v>
      </c>
      <c r="S100" s="11">
        <f>P100*H100*otherER!$B$2*otherER!$B$3*'table4-43'!$V$11</f>
        <v>0.45168820309625557</v>
      </c>
    </row>
    <row r="101" spans="1:19" x14ac:dyDescent="0.2">
      <c r="A101" t="s">
        <v>58</v>
      </c>
      <c r="B101" t="s">
        <v>22</v>
      </c>
      <c r="C101" t="s">
        <v>23</v>
      </c>
      <c r="D101" t="s">
        <v>35</v>
      </c>
      <c r="F101" s="3">
        <v>9</v>
      </c>
      <c r="G101" s="3">
        <v>11788</v>
      </c>
      <c r="H101" s="3">
        <v>15</v>
      </c>
      <c r="I101" t="s">
        <v>34</v>
      </c>
      <c r="J101" t="s">
        <v>51</v>
      </c>
      <c r="L101" t="s">
        <v>26</v>
      </c>
      <c r="M101" s="4">
        <v>0.25</v>
      </c>
      <c r="N101" s="4">
        <v>1</v>
      </c>
      <c r="O101" t="s">
        <v>2</v>
      </c>
      <c r="P101" s="11">
        <v>1107.6888899999999</v>
      </c>
      <c r="Q101">
        <v>2.768804647869</v>
      </c>
      <c r="S101" s="11">
        <f>P101*H101*otherER!$B$2*otherER!$B$3*'table4-43'!$V$11</f>
        <v>1.0265640979460353E-2</v>
      </c>
    </row>
    <row r="102" spans="1:19" x14ac:dyDescent="0.2">
      <c r="A102" t="s">
        <v>65</v>
      </c>
      <c r="B102" t="s">
        <v>22</v>
      </c>
      <c r="C102" t="s">
        <v>23</v>
      </c>
      <c r="D102" t="s">
        <v>35</v>
      </c>
      <c r="F102" s="3">
        <v>429</v>
      </c>
      <c r="G102" s="3">
        <v>15160</v>
      </c>
      <c r="H102" s="3">
        <v>15</v>
      </c>
      <c r="I102" t="s">
        <v>66</v>
      </c>
      <c r="J102" t="s">
        <v>36</v>
      </c>
      <c r="L102" t="s">
        <v>26</v>
      </c>
      <c r="M102" s="4">
        <v>0.25</v>
      </c>
      <c r="N102" s="4">
        <v>0.74</v>
      </c>
      <c r="O102" t="s">
        <v>2</v>
      </c>
      <c r="P102" s="11">
        <v>50248.531761999999</v>
      </c>
      <c r="Q102">
        <v>125.60238668751199</v>
      </c>
      <c r="S102" s="11">
        <f>P102*H102*otherER!$B$2*otherER!$B$3*'table4-43'!$V$11</f>
        <v>0.46568435548153092</v>
      </c>
    </row>
    <row r="103" spans="1:19" x14ac:dyDescent="0.2">
      <c r="A103" t="s">
        <v>67</v>
      </c>
      <c r="B103" t="s">
        <v>22</v>
      </c>
      <c r="C103" t="s">
        <v>23</v>
      </c>
      <c r="D103" t="s">
        <v>35</v>
      </c>
      <c r="F103" s="3">
        <v>435</v>
      </c>
      <c r="G103" s="3">
        <v>11432</v>
      </c>
      <c r="H103" s="3">
        <v>15</v>
      </c>
      <c r="I103" t="s">
        <v>24</v>
      </c>
      <c r="J103" t="s">
        <v>25</v>
      </c>
      <c r="L103" t="s">
        <v>26</v>
      </c>
      <c r="M103" s="4">
        <v>0.25</v>
      </c>
      <c r="N103" s="4">
        <v>1</v>
      </c>
      <c r="O103" t="s">
        <v>2</v>
      </c>
      <c r="P103" s="11">
        <v>51921.428899999999</v>
      </c>
      <c r="Q103">
        <v>129.78399888288399</v>
      </c>
      <c r="S103" s="11">
        <f>P103*H103*otherER!$B$2*otherER!$B$3*'table4-43'!$V$17</f>
        <v>0.69476361358480188</v>
      </c>
    </row>
    <row r="104" spans="1:19" x14ac:dyDescent="0.2">
      <c r="A104" t="s">
        <v>75</v>
      </c>
      <c r="B104" t="s">
        <v>22</v>
      </c>
      <c r="C104" t="s">
        <v>23</v>
      </c>
      <c r="D104" t="s">
        <v>35</v>
      </c>
      <c r="F104" s="3">
        <v>3</v>
      </c>
      <c r="G104" s="3">
        <v>11788</v>
      </c>
      <c r="H104" s="3">
        <v>15</v>
      </c>
      <c r="I104" t="s">
        <v>34</v>
      </c>
      <c r="J104" t="s">
        <v>51</v>
      </c>
      <c r="L104" t="s">
        <v>26</v>
      </c>
      <c r="M104" s="4">
        <v>0.5</v>
      </c>
      <c r="N104" s="4">
        <v>1</v>
      </c>
      <c r="O104" t="s">
        <v>2</v>
      </c>
      <c r="P104" s="11">
        <v>738.45925999999997</v>
      </c>
      <c r="Q104">
        <v>1.8458697652460001</v>
      </c>
      <c r="S104" s="11">
        <f>P104*H104*otherER!$B$2*otherER!$B$3*'table4-43'!$V$11</f>
        <v>6.8437606529735701E-3</v>
      </c>
    </row>
    <row r="105" spans="1:19" x14ac:dyDescent="0.2">
      <c r="A105" t="s">
        <v>76</v>
      </c>
      <c r="B105" t="s">
        <v>22</v>
      </c>
      <c r="C105" t="s">
        <v>23</v>
      </c>
      <c r="D105" t="s">
        <v>35</v>
      </c>
      <c r="F105" s="3">
        <v>79</v>
      </c>
      <c r="G105" s="3">
        <v>11432</v>
      </c>
      <c r="H105" s="3">
        <v>15</v>
      </c>
      <c r="I105" t="s">
        <v>24</v>
      </c>
      <c r="J105" t="s">
        <v>25</v>
      </c>
      <c r="L105" t="s">
        <v>26</v>
      </c>
      <c r="M105" s="4">
        <v>0.25</v>
      </c>
      <c r="N105" s="4">
        <v>1</v>
      </c>
      <c r="O105" t="s">
        <v>2</v>
      </c>
      <c r="P105" s="11">
        <v>9429.4089270000004</v>
      </c>
      <c r="Q105">
        <v>23.569967613212999</v>
      </c>
      <c r="S105" s="11">
        <f>P105*H105*otherER!$B$2*otherER!$B$3*'table4-43'!$V$17</f>
        <v>0.12617546086238987</v>
      </c>
    </row>
    <row r="106" spans="1:19" x14ac:dyDescent="0.2">
      <c r="A106" t="s">
        <v>78</v>
      </c>
      <c r="B106" t="s">
        <v>22</v>
      </c>
      <c r="C106" t="s">
        <v>23</v>
      </c>
      <c r="D106" t="s">
        <v>35</v>
      </c>
      <c r="F106" s="3">
        <v>34</v>
      </c>
      <c r="G106" s="3">
        <v>11788</v>
      </c>
      <c r="H106" s="3">
        <v>15</v>
      </c>
      <c r="I106" t="s">
        <v>34</v>
      </c>
      <c r="J106" t="s">
        <v>51</v>
      </c>
      <c r="L106" t="s">
        <v>26</v>
      </c>
      <c r="M106" s="4">
        <v>0.25</v>
      </c>
      <c r="N106" s="4">
        <v>1</v>
      </c>
      <c r="O106" t="s">
        <v>2</v>
      </c>
      <c r="P106" s="11">
        <v>4184.6024729999999</v>
      </c>
      <c r="Q106">
        <v>10.459928669729001</v>
      </c>
      <c r="S106" s="11">
        <f>P106*H106*otherER!$B$2*otherER!$B$3*'table4-43'!$V$11</f>
        <v>3.8781310363761021E-2</v>
      </c>
    </row>
    <row r="107" spans="1:19" x14ac:dyDescent="0.2">
      <c r="A107" t="s">
        <v>80</v>
      </c>
      <c r="B107" t="s">
        <v>22</v>
      </c>
      <c r="C107" t="s">
        <v>23</v>
      </c>
      <c r="D107" t="s">
        <v>35</v>
      </c>
      <c r="F107" s="3">
        <v>17</v>
      </c>
      <c r="G107" s="3">
        <v>11788</v>
      </c>
      <c r="H107" s="3">
        <v>15</v>
      </c>
      <c r="I107" t="s">
        <v>63</v>
      </c>
      <c r="J107" t="s">
        <v>51</v>
      </c>
      <c r="L107" t="s">
        <v>26</v>
      </c>
      <c r="M107" s="4">
        <v>0.5</v>
      </c>
      <c r="N107" s="4">
        <v>1</v>
      </c>
      <c r="O107" t="s">
        <v>2</v>
      </c>
      <c r="P107" s="11">
        <v>4184.6024729999999</v>
      </c>
      <c r="Q107">
        <v>10.459928669729001</v>
      </c>
      <c r="S107" s="11">
        <f>P107*H107*otherER!$B$2*otherER!$B$3*'table4-43'!$V$11</f>
        <v>3.8781310363761021E-2</v>
      </c>
    </row>
    <row r="108" spans="1:19" x14ac:dyDescent="0.2">
      <c r="A108" t="s">
        <v>85</v>
      </c>
      <c r="B108" t="s">
        <v>22</v>
      </c>
      <c r="C108" t="s">
        <v>23</v>
      </c>
      <c r="D108" t="s">
        <v>35</v>
      </c>
      <c r="F108" s="3">
        <v>60</v>
      </c>
      <c r="G108" s="3">
        <v>11432</v>
      </c>
      <c r="H108" s="3">
        <v>15</v>
      </c>
      <c r="I108" t="s">
        <v>24</v>
      </c>
      <c r="J108" t="s">
        <v>25</v>
      </c>
      <c r="L108" t="s">
        <v>26</v>
      </c>
      <c r="M108" s="4">
        <v>0.25</v>
      </c>
      <c r="N108" s="4">
        <v>1</v>
      </c>
      <c r="O108" t="s">
        <v>2</v>
      </c>
      <c r="P108" s="11">
        <v>7161.5763999999999</v>
      </c>
      <c r="Q108">
        <v>17.901241225225</v>
      </c>
      <c r="S108" s="11">
        <f>P108*H108*otherER!$B$2*otherER!$B$3*'table4-43'!$V$17</f>
        <v>9.5829463942731286E-2</v>
      </c>
    </row>
    <row r="109" spans="1:19" x14ac:dyDescent="0.2">
      <c r="A109" t="s">
        <v>90</v>
      </c>
      <c r="B109" t="s">
        <v>22</v>
      </c>
      <c r="C109" t="s">
        <v>23</v>
      </c>
      <c r="D109" t="s">
        <v>35</v>
      </c>
      <c r="F109" s="3">
        <v>198</v>
      </c>
      <c r="G109" s="3">
        <v>11432</v>
      </c>
      <c r="H109" s="3">
        <v>15</v>
      </c>
      <c r="I109" t="s">
        <v>24</v>
      </c>
      <c r="J109" t="s">
        <v>25</v>
      </c>
      <c r="L109" t="s">
        <v>26</v>
      </c>
      <c r="M109" s="4">
        <v>0.25</v>
      </c>
      <c r="N109" s="4">
        <v>1</v>
      </c>
      <c r="O109" t="s">
        <v>2</v>
      </c>
      <c r="P109" s="11">
        <v>23633.202120000002</v>
      </c>
      <c r="Q109">
        <v>59.074096043243998</v>
      </c>
      <c r="S109" s="11">
        <f>P109*H109*otherER!$B$2*otherER!$B$3*'table4-43'!$V$17</f>
        <v>0.31623723101101325</v>
      </c>
    </row>
    <row r="110" spans="1:19" x14ac:dyDescent="0.2">
      <c r="A110" t="s">
        <v>92</v>
      </c>
      <c r="B110" t="s">
        <v>22</v>
      </c>
      <c r="C110" t="s">
        <v>23</v>
      </c>
      <c r="D110" t="s">
        <v>35</v>
      </c>
      <c r="F110" s="3">
        <v>15</v>
      </c>
      <c r="G110" s="3">
        <v>11432</v>
      </c>
      <c r="H110" s="3">
        <v>15</v>
      </c>
      <c r="I110" t="s">
        <v>34</v>
      </c>
      <c r="J110" t="s">
        <v>25</v>
      </c>
      <c r="L110" t="s">
        <v>26</v>
      </c>
      <c r="M110" s="4">
        <v>0.25</v>
      </c>
      <c r="N110" s="4">
        <v>1</v>
      </c>
      <c r="O110" t="s">
        <v>2</v>
      </c>
      <c r="P110" s="11">
        <v>1790.3941</v>
      </c>
      <c r="Q110">
        <v>4.4753103063059996</v>
      </c>
      <c r="S110" s="11">
        <f>P110*H110*otherER!$B$2*otherER!$B$3*'table4-43'!$V$17</f>
        <v>2.3957365985682821E-2</v>
      </c>
    </row>
    <row r="111" spans="1:19" x14ac:dyDescent="0.2">
      <c r="A111" t="s">
        <v>95</v>
      </c>
      <c r="B111" t="s">
        <v>22</v>
      </c>
      <c r="C111" t="s">
        <v>23</v>
      </c>
      <c r="D111" t="s">
        <v>35</v>
      </c>
      <c r="F111" s="3">
        <v>340000</v>
      </c>
      <c r="G111" s="3">
        <v>11432</v>
      </c>
      <c r="H111" s="3">
        <v>15</v>
      </c>
      <c r="I111" t="s">
        <v>24</v>
      </c>
      <c r="J111" t="s">
        <v>25</v>
      </c>
      <c r="L111" t="s">
        <v>26</v>
      </c>
      <c r="M111" s="4">
        <v>0.05</v>
      </c>
      <c r="N111" s="4">
        <v>7.0000000000000007E-2</v>
      </c>
      <c r="O111" t="s">
        <v>2</v>
      </c>
      <c r="P111" s="11">
        <v>568151.72772800003</v>
      </c>
      <c r="Q111">
        <v>1420.1651372012141</v>
      </c>
      <c r="R111" t="s">
        <v>96</v>
      </c>
      <c r="S111" s="11">
        <f>P111*H111*otherER!$B$2*otherER!$B$3*'table4-43'!$V$17</f>
        <v>7.6024708060519846</v>
      </c>
    </row>
    <row r="112" spans="1:19" x14ac:dyDescent="0.2">
      <c r="A112" t="s">
        <v>97</v>
      </c>
      <c r="B112" t="s">
        <v>22</v>
      </c>
      <c r="C112" t="s">
        <v>23</v>
      </c>
      <c r="D112" t="s">
        <v>35</v>
      </c>
      <c r="F112" s="3">
        <v>17</v>
      </c>
      <c r="G112" s="3">
        <v>11318</v>
      </c>
      <c r="H112" s="3">
        <v>20</v>
      </c>
      <c r="I112" t="s">
        <v>66</v>
      </c>
      <c r="J112" t="s">
        <v>25</v>
      </c>
      <c r="L112" t="s">
        <v>26</v>
      </c>
      <c r="M112" s="4">
        <v>0.25</v>
      </c>
      <c r="N112" s="4">
        <v>1</v>
      </c>
      <c r="O112" t="s">
        <v>2</v>
      </c>
      <c r="P112" s="11">
        <v>1506.659234</v>
      </c>
      <c r="Q112">
        <v>3.7660801032900002</v>
      </c>
      <c r="S112" s="11">
        <f>P112*H112*otherER!$B$2*otherER!$B$3*'table4-43'!$V$17</f>
        <v>2.6880924659471367E-2</v>
      </c>
    </row>
    <row r="113" spans="1:19" x14ac:dyDescent="0.2">
      <c r="A113" t="s">
        <v>102</v>
      </c>
      <c r="B113" t="s">
        <v>22</v>
      </c>
      <c r="C113" t="s">
        <v>23</v>
      </c>
      <c r="D113" t="s">
        <v>35</v>
      </c>
      <c r="F113" s="3">
        <v>2</v>
      </c>
      <c r="G113" s="3">
        <v>11432</v>
      </c>
      <c r="H113" s="3">
        <v>15</v>
      </c>
      <c r="I113" t="s">
        <v>24</v>
      </c>
      <c r="J113" t="s">
        <v>25</v>
      </c>
      <c r="L113" t="s">
        <v>26</v>
      </c>
      <c r="M113" s="4">
        <v>0.25</v>
      </c>
      <c r="N113" s="4">
        <v>1</v>
      </c>
      <c r="O113" t="s">
        <v>2</v>
      </c>
      <c r="P113" s="11">
        <v>238.719213</v>
      </c>
      <c r="Q113">
        <v>0.59670804084100004</v>
      </c>
      <c r="S113" s="11">
        <f>P113*H113*otherER!$B$2*otherER!$B$3*'table4-43'!$V$17</f>
        <v>3.1943154602973576E-3</v>
      </c>
    </row>
    <row r="114" spans="1:19" x14ac:dyDescent="0.2">
      <c r="A114" t="s">
        <v>108</v>
      </c>
      <c r="B114" t="s">
        <v>22</v>
      </c>
      <c r="C114" t="s">
        <v>23</v>
      </c>
      <c r="D114" t="s">
        <v>35</v>
      </c>
      <c r="F114" s="3">
        <v>3</v>
      </c>
      <c r="G114" s="3">
        <v>11318</v>
      </c>
      <c r="H114" s="3">
        <v>20</v>
      </c>
      <c r="I114" t="s">
        <v>24</v>
      </c>
      <c r="J114" t="s">
        <v>25</v>
      </c>
      <c r="L114" t="s">
        <v>26</v>
      </c>
      <c r="M114" s="4">
        <v>0.25</v>
      </c>
      <c r="N114" s="4">
        <v>1</v>
      </c>
      <c r="O114" t="s">
        <v>2</v>
      </c>
      <c r="P114" s="11">
        <v>265.88104099999998</v>
      </c>
      <c r="Q114">
        <v>0.66460237116900001</v>
      </c>
      <c r="S114" s="11">
        <f>P114*H114*otherER!$B$2*otherER!$B$3*'table4-43'!$V$17</f>
        <v>4.7436925817180625E-3</v>
      </c>
    </row>
    <row r="115" spans="1:19" x14ac:dyDescent="0.2">
      <c r="A115" t="s">
        <v>110</v>
      </c>
      <c r="B115" t="s">
        <v>22</v>
      </c>
      <c r="C115" t="s">
        <v>23</v>
      </c>
      <c r="D115" t="s">
        <v>35</v>
      </c>
      <c r="F115" s="3">
        <v>26</v>
      </c>
      <c r="G115" s="3">
        <v>11432</v>
      </c>
      <c r="H115" s="3">
        <v>15</v>
      </c>
      <c r="I115" t="s">
        <v>34</v>
      </c>
      <c r="J115" t="s">
        <v>25</v>
      </c>
      <c r="L115" t="s">
        <v>26</v>
      </c>
      <c r="M115" s="4">
        <v>0.2</v>
      </c>
      <c r="N115" s="4">
        <v>1</v>
      </c>
      <c r="O115" t="s">
        <v>2</v>
      </c>
      <c r="P115" s="11">
        <v>2482.679819</v>
      </c>
      <c r="Q115">
        <v>6.2057636247449999</v>
      </c>
      <c r="S115" s="11">
        <f>P115*H115*otherER!$B$2*otherER!$B$3*'table4-43'!$V$17</f>
        <v>3.3220880837940538E-2</v>
      </c>
    </row>
    <row r="116" spans="1:19" x14ac:dyDescent="0.2">
      <c r="A116" t="s">
        <v>117</v>
      </c>
      <c r="B116" t="s">
        <v>22</v>
      </c>
      <c r="C116" t="s">
        <v>23</v>
      </c>
      <c r="D116" t="s">
        <v>35</v>
      </c>
      <c r="F116" s="3">
        <v>86</v>
      </c>
      <c r="G116" s="3">
        <v>11432</v>
      </c>
      <c r="H116" s="3">
        <v>15</v>
      </c>
      <c r="I116" t="s">
        <v>34</v>
      </c>
      <c r="J116" t="s">
        <v>25</v>
      </c>
      <c r="L116" t="s">
        <v>26</v>
      </c>
      <c r="M116" s="4">
        <v>0.25</v>
      </c>
      <c r="N116" s="4">
        <v>1</v>
      </c>
      <c r="O116" t="s">
        <v>2</v>
      </c>
      <c r="P116" s="11">
        <v>10264.926173</v>
      </c>
      <c r="Q116">
        <v>25.658445756155999</v>
      </c>
      <c r="S116" s="11">
        <f>P116*H116*otherER!$B$2*otherER!$B$3*'table4-43'!$V$17</f>
        <v>0.13735556498012116</v>
      </c>
    </row>
    <row r="117" spans="1:19" x14ac:dyDescent="0.2">
      <c r="A117" t="s">
        <v>118</v>
      </c>
      <c r="B117" t="s">
        <v>22</v>
      </c>
      <c r="C117" t="s">
        <v>23</v>
      </c>
      <c r="D117" t="s">
        <v>35</v>
      </c>
      <c r="F117" s="3">
        <v>267</v>
      </c>
      <c r="G117" s="3">
        <v>11788</v>
      </c>
      <c r="H117" s="3">
        <v>17</v>
      </c>
      <c r="I117" t="s">
        <v>63</v>
      </c>
      <c r="J117" t="s">
        <v>51</v>
      </c>
      <c r="L117" t="s">
        <v>26</v>
      </c>
      <c r="M117" s="4">
        <v>0.25</v>
      </c>
      <c r="N117" s="4">
        <v>1</v>
      </c>
      <c r="O117" t="s">
        <v>2</v>
      </c>
      <c r="P117" s="11">
        <v>28995.38565</v>
      </c>
      <c r="Q117">
        <v>72.477533430362001</v>
      </c>
      <c r="S117" s="11">
        <f>P117*H117*otherER!$B$2*otherER!$B$3*'table4-43'!$V$11</f>
        <v>0.30454734905732384</v>
      </c>
    </row>
    <row r="118" spans="1:19" x14ac:dyDescent="0.2">
      <c r="A118" t="s">
        <v>123</v>
      </c>
      <c r="B118" t="s">
        <v>22</v>
      </c>
      <c r="C118" t="s">
        <v>23</v>
      </c>
      <c r="D118" t="s">
        <v>35</v>
      </c>
      <c r="F118" s="3">
        <v>55</v>
      </c>
      <c r="G118" s="3">
        <v>11432</v>
      </c>
      <c r="H118" s="3">
        <v>15</v>
      </c>
      <c r="I118" t="s">
        <v>66</v>
      </c>
      <c r="J118" t="s">
        <v>25</v>
      </c>
      <c r="L118" t="s">
        <v>26</v>
      </c>
      <c r="M118" s="4">
        <v>1</v>
      </c>
      <c r="N118" s="4">
        <v>0.74</v>
      </c>
      <c r="O118" t="s">
        <v>2</v>
      </c>
      <c r="P118" s="11">
        <v>19431.743965000001</v>
      </c>
      <c r="Q118">
        <v>48.572034524445002</v>
      </c>
      <c r="S118" s="11">
        <f>P118*H118*otherER!$B$2*otherER!$B$3*'table4-43'!$V$17</f>
        <v>0.26001727882681724</v>
      </c>
    </row>
    <row r="119" spans="1:19" x14ac:dyDescent="0.2">
      <c r="A119" t="s">
        <v>124</v>
      </c>
      <c r="B119" t="s">
        <v>22</v>
      </c>
      <c r="C119" t="s">
        <v>23</v>
      </c>
      <c r="D119" t="s">
        <v>35</v>
      </c>
      <c r="F119" s="3">
        <v>92</v>
      </c>
      <c r="G119" s="3">
        <v>11432</v>
      </c>
      <c r="H119" s="3">
        <v>15</v>
      </c>
      <c r="I119" t="s">
        <v>66</v>
      </c>
      <c r="J119" t="s">
        <v>25</v>
      </c>
      <c r="L119" t="s">
        <v>26</v>
      </c>
      <c r="M119" s="4">
        <v>0.5</v>
      </c>
      <c r="N119" s="4">
        <v>0.74</v>
      </c>
      <c r="O119" t="s">
        <v>2</v>
      </c>
      <c r="P119" s="11">
        <v>16252.004043999999</v>
      </c>
      <c r="Q119">
        <v>40.623883420444997</v>
      </c>
      <c r="S119" s="11">
        <f>P119*H119*otherER!$B$2*otherER!$B$3*'table4-43'!$V$17</f>
        <v>0.21746899684427312</v>
      </c>
    </row>
    <row r="120" spans="1:19" x14ac:dyDescent="0.2">
      <c r="A120" t="s">
        <v>125</v>
      </c>
      <c r="B120" t="s">
        <v>22</v>
      </c>
      <c r="C120" t="s">
        <v>23</v>
      </c>
      <c r="D120" t="s">
        <v>35</v>
      </c>
      <c r="F120" s="3">
        <v>175</v>
      </c>
      <c r="G120" s="3">
        <v>11432</v>
      </c>
      <c r="H120" s="3">
        <v>15</v>
      </c>
      <c r="I120" t="s">
        <v>66</v>
      </c>
      <c r="J120" t="s">
        <v>25</v>
      </c>
      <c r="L120" t="s">
        <v>26</v>
      </c>
      <c r="M120" s="4">
        <v>0.5</v>
      </c>
      <c r="N120" s="4">
        <v>0.74</v>
      </c>
      <c r="O120" t="s">
        <v>2</v>
      </c>
      <c r="P120" s="11">
        <v>30914.138126000002</v>
      </c>
      <c r="Q120">
        <v>77.273691288890006</v>
      </c>
      <c r="S120" s="11">
        <f>P120*H120*otherER!$B$2*otherER!$B$3*'table4-43'!$V$17</f>
        <v>0.41366385267720268</v>
      </c>
    </row>
    <row r="121" spans="1:19" x14ac:dyDescent="0.2">
      <c r="A121" t="s">
        <v>126</v>
      </c>
      <c r="B121" t="s">
        <v>22</v>
      </c>
      <c r="C121" t="s">
        <v>23</v>
      </c>
      <c r="D121" t="s">
        <v>35</v>
      </c>
      <c r="F121" s="3">
        <v>1145</v>
      </c>
      <c r="G121" s="3">
        <v>11432</v>
      </c>
      <c r="H121" s="3">
        <v>15</v>
      </c>
      <c r="I121" t="s">
        <v>66</v>
      </c>
      <c r="J121" t="s">
        <v>25</v>
      </c>
      <c r="L121" t="s">
        <v>26</v>
      </c>
      <c r="M121" s="4">
        <v>0.7</v>
      </c>
      <c r="N121" s="4">
        <v>0.74</v>
      </c>
      <c r="O121" t="s">
        <v>2</v>
      </c>
      <c r="P121" s="11">
        <v>283173.50523800001</v>
      </c>
      <c r="Q121">
        <v>707.82701220622801</v>
      </c>
      <c r="S121" s="11">
        <f>P121*H121*otherER!$B$2*otherER!$B$3*'table4-43'!$V$17</f>
        <v>3.7891608905745602</v>
      </c>
    </row>
    <row r="122" spans="1:19" x14ac:dyDescent="0.2">
      <c r="A122" t="s">
        <v>128</v>
      </c>
      <c r="B122" t="s">
        <v>22</v>
      </c>
      <c r="C122" t="s">
        <v>23</v>
      </c>
      <c r="D122" t="s">
        <v>35</v>
      </c>
      <c r="F122" s="3">
        <v>2</v>
      </c>
      <c r="G122" s="3">
        <v>11788</v>
      </c>
      <c r="H122" s="3">
        <v>15</v>
      </c>
      <c r="I122" t="s">
        <v>34</v>
      </c>
      <c r="J122" t="s">
        <v>51</v>
      </c>
      <c r="L122" t="s">
        <v>26</v>
      </c>
      <c r="M122" s="4">
        <v>1</v>
      </c>
      <c r="N122" s="4">
        <v>1</v>
      </c>
      <c r="O122" t="s">
        <v>2</v>
      </c>
      <c r="P122" s="11">
        <v>984.612347</v>
      </c>
      <c r="Q122">
        <v>2.4611596869949999</v>
      </c>
      <c r="S122" s="11">
        <f>P122*H122*otherER!$B$2*otherER!$B$3*'table4-43'!$V$11</f>
        <v>9.1250142070539667E-3</v>
      </c>
    </row>
    <row r="123" spans="1:19" x14ac:dyDescent="0.2">
      <c r="A123" t="s">
        <v>129</v>
      </c>
      <c r="B123" t="s">
        <v>22</v>
      </c>
      <c r="C123" t="s">
        <v>23</v>
      </c>
      <c r="D123" t="s">
        <v>35</v>
      </c>
      <c r="F123" s="3">
        <v>105</v>
      </c>
      <c r="G123" s="3">
        <v>11432</v>
      </c>
      <c r="H123" s="3">
        <v>15</v>
      </c>
      <c r="I123" t="s">
        <v>66</v>
      </c>
      <c r="J123" t="s">
        <v>25</v>
      </c>
      <c r="L123" t="s">
        <v>26</v>
      </c>
      <c r="M123" s="4">
        <v>0.4</v>
      </c>
      <c r="N123" s="4">
        <v>0.74</v>
      </c>
      <c r="O123" t="s">
        <v>2</v>
      </c>
      <c r="P123" s="11">
        <v>14838.786301</v>
      </c>
      <c r="Q123">
        <v>37.091371818667</v>
      </c>
      <c r="S123" s="11">
        <f>P123*H123*otherER!$B$2*otherER!$B$3*'table4-43'!$V$17</f>
        <v>0.19855864929201547</v>
      </c>
    </row>
    <row r="124" spans="1:19" x14ac:dyDescent="0.2">
      <c r="A124" t="s">
        <v>136</v>
      </c>
      <c r="B124" t="s">
        <v>22</v>
      </c>
      <c r="C124" t="s">
        <v>23</v>
      </c>
      <c r="D124" t="s">
        <v>35</v>
      </c>
      <c r="F124" s="3">
        <v>86</v>
      </c>
      <c r="G124" s="3">
        <v>11788</v>
      </c>
      <c r="H124" s="3">
        <v>15</v>
      </c>
      <c r="I124" t="s">
        <v>34</v>
      </c>
      <c r="J124" t="s">
        <v>51</v>
      </c>
      <c r="L124" t="s">
        <v>26</v>
      </c>
      <c r="M124" s="4">
        <v>0.1</v>
      </c>
      <c r="N124" s="4">
        <v>1</v>
      </c>
      <c r="O124" t="s">
        <v>2</v>
      </c>
      <c r="P124" s="11">
        <v>4233.8330910000004</v>
      </c>
      <c r="Q124">
        <v>10.582986654079001</v>
      </c>
      <c r="S124" s="11">
        <f>P124*H124*otherER!$B$2*otherER!$B$3*'table4-43'!$V$11</f>
        <v>3.9237561080137671E-2</v>
      </c>
    </row>
    <row r="125" spans="1:19" x14ac:dyDescent="0.2">
      <c r="A125" t="s">
        <v>139</v>
      </c>
      <c r="B125" t="s">
        <v>22</v>
      </c>
      <c r="C125" t="s">
        <v>23</v>
      </c>
      <c r="D125" t="s">
        <v>35</v>
      </c>
      <c r="F125" s="3">
        <v>47</v>
      </c>
      <c r="G125" s="3">
        <v>11788</v>
      </c>
      <c r="H125" s="3">
        <v>15</v>
      </c>
      <c r="I125" t="s">
        <v>66</v>
      </c>
      <c r="J125" t="s">
        <v>51</v>
      </c>
      <c r="L125" t="s">
        <v>26</v>
      </c>
      <c r="M125" s="4">
        <v>0.4</v>
      </c>
      <c r="N125" s="4">
        <v>0.74</v>
      </c>
      <c r="O125" t="s">
        <v>2</v>
      </c>
      <c r="P125" s="11">
        <v>6848.9634830000005</v>
      </c>
      <c r="Q125">
        <v>17.119826782737999</v>
      </c>
      <c r="S125" s="11">
        <f>P125*H125*otherER!$B$2*otherER!$B$3*'table4-43'!$V$11</f>
        <v>6.3473598798948247E-2</v>
      </c>
    </row>
    <row r="126" spans="1:19" x14ac:dyDescent="0.2">
      <c r="A126" t="s">
        <v>140</v>
      </c>
      <c r="B126" t="s">
        <v>22</v>
      </c>
      <c r="C126" t="s">
        <v>23</v>
      </c>
      <c r="D126" t="s">
        <v>35</v>
      </c>
      <c r="F126" s="3">
        <v>2103</v>
      </c>
      <c r="G126" s="3">
        <v>11788</v>
      </c>
      <c r="H126" s="3">
        <v>15</v>
      </c>
      <c r="I126" t="s">
        <v>66</v>
      </c>
      <c r="J126" t="s">
        <v>51</v>
      </c>
      <c r="L126" t="s">
        <v>26</v>
      </c>
      <c r="M126" s="4">
        <v>0.6</v>
      </c>
      <c r="N126" s="4">
        <v>0.74</v>
      </c>
      <c r="O126" t="s">
        <v>2</v>
      </c>
      <c r="P126" s="11">
        <v>459682.02783500002</v>
      </c>
      <c r="Q126">
        <v>1149.0317784286381</v>
      </c>
      <c r="S126" s="11">
        <f>P126*H126*otherER!$B$2*otherER!$B$3*'table4-43'!$V$11</f>
        <v>4.2601588813122531</v>
      </c>
    </row>
    <row r="127" spans="1:19" x14ac:dyDescent="0.2">
      <c r="A127" t="s">
        <v>141</v>
      </c>
      <c r="B127" t="s">
        <v>22</v>
      </c>
      <c r="C127" t="s">
        <v>23</v>
      </c>
      <c r="D127" t="s">
        <v>35</v>
      </c>
      <c r="F127" s="3">
        <v>75</v>
      </c>
      <c r="G127" s="3">
        <v>10951</v>
      </c>
      <c r="H127" s="3">
        <v>13</v>
      </c>
      <c r="I127" t="s">
        <v>63</v>
      </c>
      <c r="J127" t="s">
        <v>43</v>
      </c>
      <c r="L127" t="s">
        <v>26</v>
      </c>
      <c r="M127" s="4">
        <v>0.25</v>
      </c>
      <c r="N127" s="4">
        <v>1</v>
      </c>
      <c r="O127" t="s">
        <v>2</v>
      </c>
      <c r="P127" s="11">
        <v>9894.5970429999998</v>
      </c>
      <c r="Q127">
        <v>24.732762537488998</v>
      </c>
      <c r="S127" s="11">
        <f>P127*H127*otherER!$B$2*otherER!$B$3*'table4-43'!$V$17</f>
        <v>0.11474681372553966</v>
      </c>
    </row>
    <row r="128" spans="1:19" x14ac:dyDescent="0.2">
      <c r="A128" t="s">
        <v>142</v>
      </c>
      <c r="B128" t="s">
        <v>22</v>
      </c>
      <c r="C128" t="s">
        <v>23</v>
      </c>
      <c r="D128" t="s">
        <v>35</v>
      </c>
      <c r="F128" s="3">
        <v>10</v>
      </c>
      <c r="G128" s="3">
        <v>11432</v>
      </c>
      <c r="H128" s="3">
        <v>15</v>
      </c>
      <c r="I128" t="s">
        <v>31</v>
      </c>
      <c r="J128" t="s">
        <v>25</v>
      </c>
      <c r="L128" t="s">
        <v>26</v>
      </c>
      <c r="M128" s="4">
        <v>0.25</v>
      </c>
      <c r="N128" s="4">
        <v>1</v>
      </c>
      <c r="O128" t="s">
        <v>2</v>
      </c>
      <c r="P128" s="11">
        <v>1193.5960669999999</v>
      </c>
      <c r="Q128">
        <v>2.983540204204</v>
      </c>
      <c r="S128" s="11">
        <f>P128*H128*otherER!$B$2*otherER!$B$3*'table4-43'!$V$17</f>
        <v>1.5971577328248904E-2</v>
      </c>
    </row>
    <row r="129" spans="1:19" x14ac:dyDescent="0.2">
      <c r="A129" t="s">
        <v>144</v>
      </c>
      <c r="B129" t="s">
        <v>22</v>
      </c>
      <c r="C129" t="s">
        <v>23</v>
      </c>
      <c r="D129" t="s">
        <v>35</v>
      </c>
      <c r="F129" s="3">
        <v>202</v>
      </c>
      <c r="G129" s="3">
        <v>11788</v>
      </c>
      <c r="H129" s="3">
        <v>15</v>
      </c>
      <c r="I129" t="s">
        <v>34</v>
      </c>
      <c r="J129" t="s">
        <v>51</v>
      </c>
      <c r="L129" t="s">
        <v>26</v>
      </c>
      <c r="M129" s="4">
        <v>0.2</v>
      </c>
      <c r="N129" s="4">
        <v>1</v>
      </c>
      <c r="O129" t="s">
        <v>2</v>
      </c>
      <c r="P129" s="11">
        <v>19889.169402</v>
      </c>
      <c r="Q129">
        <v>49.715425677299997</v>
      </c>
      <c r="S129" s="11">
        <f>P129*H129*otherER!$B$2*otherER!$B$3*'table4-43'!$V$11</f>
        <v>0.18432528691390968</v>
      </c>
    </row>
    <row r="130" spans="1:19" x14ac:dyDescent="0.2">
      <c r="A130" t="s">
        <v>145</v>
      </c>
      <c r="B130" t="s">
        <v>22</v>
      </c>
      <c r="C130" t="s">
        <v>23</v>
      </c>
      <c r="D130" t="s">
        <v>35</v>
      </c>
      <c r="F130" s="3">
        <v>2</v>
      </c>
      <c r="G130" s="3">
        <v>11432</v>
      </c>
      <c r="H130" s="3">
        <v>15</v>
      </c>
      <c r="I130" t="s">
        <v>24</v>
      </c>
      <c r="J130" t="s">
        <v>25</v>
      </c>
      <c r="L130" t="s">
        <v>26</v>
      </c>
      <c r="M130" s="4">
        <v>0.25</v>
      </c>
      <c r="N130" s="4">
        <v>1</v>
      </c>
      <c r="O130" t="s">
        <v>2</v>
      </c>
      <c r="P130" s="11">
        <v>238.719213</v>
      </c>
      <c r="Q130">
        <v>0.59670804084100004</v>
      </c>
      <c r="S130" s="11">
        <f>P130*H130*otherER!$B$2*otherER!$B$3*'table4-43'!$V$17</f>
        <v>3.1943154602973576E-3</v>
      </c>
    </row>
    <row r="131" spans="1:19" x14ac:dyDescent="0.2">
      <c r="A131" t="s">
        <v>146</v>
      </c>
      <c r="B131" t="s">
        <v>22</v>
      </c>
      <c r="C131" t="s">
        <v>23</v>
      </c>
      <c r="D131" t="s">
        <v>35</v>
      </c>
      <c r="F131" s="3">
        <v>2</v>
      </c>
      <c r="G131" s="3">
        <v>11318</v>
      </c>
      <c r="H131" s="3">
        <v>20</v>
      </c>
      <c r="I131" t="s">
        <v>24</v>
      </c>
      <c r="J131" t="s">
        <v>25</v>
      </c>
      <c r="L131" t="s">
        <v>26</v>
      </c>
      <c r="M131" s="4">
        <v>0.25</v>
      </c>
      <c r="N131" s="4">
        <v>1</v>
      </c>
      <c r="O131" t="s">
        <v>2</v>
      </c>
      <c r="P131" s="11">
        <v>177.25402800000001</v>
      </c>
      <c r="Q131">
        <v>0.44306824744599999</v>
      </c>
      <c r="S131" s="11">
        <f>P131*H131*otherER!$B$2*otherER!$B$3*'table4-43'!$V$17</f>
        <v>3.1624617330396482E-3</v>
      </c>
    </row>
    <row r="132" spans="1:19" x14ac:dyDescent="0.2">
      <c r="A132" t="s">
        <v>150</v>
      </c>
      <c r="B132" t="s">
        <v>22</v>
      </c>
      <c r="C132" t="s">
        <v>23</v>
      </c>
      <c r="D132" t="s">
        <v>35</v>
      </c>
      <c r="F132" s="3">
        <v>44</v>
      </c>
      <c r="G132" s="3">
        <v>11788</v>
      </c>
      <c r="H132" s="3">
        <v>15</v>
      </c>
      <c r="I132" t="s">
        <v>34</v>
      </c>
      <c r="J132" t="s">
        <v>51</v>
      </c>
      <c r="L132" t="s">
        <v>26</v>
      </c>
      <c r="M132" s="4">
        <v>0.25</v>
      </c>
      <c r="N132" s="4">
        <v>1</v>
      </c>
      <c r="O132" t="s">
        <v>2</v>
      </c>
      <c r="P132" s="11">
        <v>5415.3679069999998</v>
      </c>
      <c r="Q132">
        <v>13.536378278473</v>
      </c>
      <c r="S132" s="11">
        <f>P132*H132*otherER!$B$2*otherER!$B$3*'table4-43'!$V$11</f>
        <v>5.0187578124895382E-2</v>
      </c>
    </row>
    <row r="133" spans="1:19" x14ac:dyDescent="0.2">
      <c r="A133" t="s">
        <v>41</v>
      </c>
      <c r="B133" t="s">
        <v>22</v>
      </c>
      <c r="C133" t="s">
        <v>23</v>
      </c>
      <c r="D133" t="s">
        <v>30</v>
      </c>
      <c r="F133" s="3">
        <v>8</v>
      </c>
      <c r="G133" s="3">
        <v>15160</v>
      </c>
      <c r="H133" s="3">
        <v>21</v>
      </c>
      <c r="I133" t="s">
        <v>34</v>
      </c>
      <c r="J133" t="s">
        <v>36</v>
      </c>
      <c r="L133" t="s">
        <v>26</v>
      </c>
      <c r="M133" s="4">
        <v>0.85</v>
      </c>
      <c r="N133" s="4">
        <v>1</v>
      </c>
      <c r="O133" t="s">
        <v>2</v>
      </c>
      <c r="P133" s="11">
        <v>4908.9523810000001</v>
      </c>
      <c r="Q133">
        <v>10.246525363093999</v>
      </c>
      <c r="S133" s="11">
        <f>P133*H133*otherER!$B$2*otherER!$B$3*'table4-43'!$V$34</f>
        <v>4.7116211454201556E-2</v>
      </c>
    </row>
    <row r="134" spans="1:19" x14ac:dyDescent="0.2">
      <c r="A134" t="s">
        <v>47</v>
      </c>
      <c r="B134" t="s">
        <v>22</v>
      </c>
      <c r="C134" t="s">
        <v>23</v>
      </c>
      <c r="D134" t="s">
        <v>30</v>
      </c>
      <c r="F134" s="3">
        <v>34</v>
      </c>
      <c r="G134" s="3">
        <v>15160</v>
      </c>
      <c r="H134" s="3">
        <v>21</v>
      </c>
      <c r="I134" t="s">
        <v>34</v>
      </c>
      <c r="J134" t="s">
        <v>36</v>
      </c>
      <c r="L134" t="s">
        <v>26</v>
      </c>
      <c r="M134" s="4">
        <v>0.85</v>
      </c>
      <c r="N134" s="4">
        <v>0.2</v>
      </c>
      <c r="O134" t="s">
        <v>2</v>
      </c>
      <c r="P134" s="11">
        <v>4172.6095240000004</v>
      </c>
      <c r="Q134">
        <v>8.7095465586300005</v>
      </c>
      <c r="S134" s="11">
        <f>P134*H134*otherER!$B$2*otherER!$B$3*'table4-43'!$V$34</f>
        <v>4.0048779737511024E-2</v>
      </c>
    </row>
    <row r="135" spans="1:19" x14ac:dyDescent="0.2">
      <c r="A135" t="s">
        <v>48</v>
      </c>
      <c r="B135" t="s">
        <v>22</v>
      </c>
      <c r="C135" t="s">
        <v>23</v>
      </c>
      <c r="D135" t="s">
        <v>30</v>
      </c>
      <c r="F135" s="3">
        <v>11</v>
      </c>
      <c r="G135" s="3">
        <v>15160</v>
      </c>
      <c r="H135" s="3">
        <v>21</v>
      </c>
      <c r="I135" t="s">
        <v>34</v>
      </c>
      <c r="J135" t="s">
        <v>36</v>
      </c>
      <c r="L135" t="s">
        <v>26</v>
      </c>
      <c r="M135" s="4">
        <v>0.85</v>
      </c>
      <c r="N135" s="4">
        <v>0.2</v>
      </c>
      <c r="O135" t="s">
        <v>2</v>
      </c>
      <c r="P135" s="11">
        <v>1349.9619049999999</v>
      </c>
      <c r="Q135">
        <v>2.817794474851</v>
      </c>
      <c r="S135" s="11">
        <f>P135*H135*otherER!$B$2*otherER!$B$3*'table4-43'!$V$34</f>
        <v>1.2956958152064978E-2</v>
      </c>
    </row>
    <row r="136" spans="1:19" x14ac:dyDescent="0.2">
      <c r="A136" t="s">
        <v>55</v>
      </c>
      <c r="B136" t="s">
        <v>22</v>
      </c>
      <c r="C136" t="s">
        <v>23</v>
      </c>
      <c r="D136" t="s">
        <v>30</v>
      </c>
      <c r="F136" s="3">
        <v>11</v>
      </c>
      <c r="G136" s="3">
        <v>11432</v>
      </c>
      <c r="H136" s="3">
        <v>21</v>
      </c>
      <c r="I136" t="s">
        <v>34</v>
      </c>
      <c r="J136" t="s">
        <v>25</v>
      </c>
      <c r="L136" t="s">
        <v>26</v>
      </c>
      <c r="M136" s="4">
        <v>1</v>
      </c>
      <c r="N136" s="4">
        <v>1</v>
      </c>
      <c r="O136" t="s">
        <v>2</v>
      </c>
      <c r="P136" s="11">
        <v>5988.1904759999998</v>
      </c>
      <c r="Q136">
        <v>12.499234221828001</v>
      </c>
      <c r="S136" s="11">
        <f>P136*H136*otherER!$B$2*otherER!$B$3*'table4-43'!$V$38</f>
        <v>0.10026921585584141</v>
      </c>
    </row>
    <row r="137" spans="1:19" x14ac:dyDescent="0.2">
      <c r="A137" t="s">
        <v>62</v>
      </c>
      <c r="B137" t="s">
        <v>22</v>
      </c>
      <c r="C137" t="s">
        <v>23</v>
      </c>
      <c r="D137" t="s">
        <v>30</v>
      </c>
      <c r="F137" s="3">
        <v>29</v>
      </c>
      <c r="G137" s="3">
        <v>10951</v>
      </c>
      <c r="H137" s="3">
        <v>15</v>
      </c>
      <c r="I137" t="s">
        <v>63</v>
      </c>
      <c r="J137" t="s">
        <v>43</v>
      </c>
      <c r="L137" t="s">
        <v>26</v>
      </c>
      <c r="M137" s="4">
        <v>0.85</v>
      </c>
      <c r="N137" s="4">
        <v>1</v>
      </c>
      <c r="O137" t="s">
        <v>2</v>
      </c>
      <c r="P137" s="11">
        <v>17996.143333</v>
      </c>
      <c r="Q137">
        <v>37.563603146440997</v>
      </c>
      <c r="S137" s="11">
        <f>P137*H137*otherER!$B$2*otherER!$B$3*'table4-43'!$V$38</f>
        <v>0.21524021651583702</v>
      </c>
    </row>
    <row r="138" spans="1:19" x14ac:dyDescent="0.2">
      <c r="A138" t="s">
        <v>64</v>
      </c>
      <c r="B138" t="s">
        <v>22</v>
      </c>
      <c r="C138" t="s">
        <v>23</v>
      </c>
      <c r="D138" t="s">
        <v>30</v>
      </c>
      <c r="F138" s="3">
        <v>18</v>
      </c>
      <c r="G138" s="3">
        <v>15160</v>
      </c>
      <c r="H138" s="3">
        <v>21</v>
      </c>
      <c r="I138" t="s">
        <v>34</v>
      </c>
      <c r="J138" t="s">
        <v>36</v>
      </c>
      <c r="L138" t="s">
        <v>26</v>
      </c>
      <c r="M138" s="4">
        <v>0.85</v>
      </c>
      <c r="N138" s="4">
        <v>1</v>
      </c>
      <c r="O138" t="s">
        <v>2</v>
      </c>
      <c r="P138" s="11">
        <v>11045.142857000001</v>
      </c>
      <c r="Q138">
        <v>23.054682066961</v>
      </c>
      <c r="S138" s="11">
        <f>P138*H138*otherER!$B$2*otherER!$B$3*'table4-43'!$V$34</f>
        <v>0.10601147576955397</v>
      </c>
    </row>
    <row r="139" spans="1:19" x14ac:dyDescent="0.2">
      <c r="A139" t="s">
        <v>67</v>
      </c>
      <c r="B139" t="s">
        <v>22</v>
      </c>
      <c r="C139" t="s">
        <v>23</v>
      </c>
      <c r="D139" t="s">
        <v>30</v>
      </c>
      <c r="F139" s="3">
        <v>59</v>
      </c>
      <c r="G139" s="3">
        <v>11432</v>
      </c>
      <c r="H139" s="3">
        <v>21</v>
      </c>
      <c r="I139" t="s">
        <v>24</v>
      </c>
      <c r="J139" t="s">
        <v>25</v>
      </c>
      <c r="L139" t="s">
        <v>26</v>
      </c>
      <c r="M139" s="4">
        <v>1</v>
      </c>
      <c r="N139" s="4">
        <v>1</v>
      </c>
      <c r="O139" t="s">
        <v>2</v>
      </c>
      <c r="P139" s="11">
        <v>32118.476190000001</v>
      </c>
      <c r="Q139">
        <v>67.041347189803005</v>
      </c>
      <c r="S139" s="11">
        <f>P139*H139*otherER!$B$2*otherER!$B$3*'table4-43'!$V$38</f>
        <v>0.53780761232682828</v>
      </c>
    </row>
    <row r="140" spans="1:19" x14ac:dyDescent="0.2">
      <c r="A140" t="s">
        <v>69</v>
      </c>
      <c r="B140" t="s">
        <v>22</v>
      </c>
      <c r="C140" t="s">
        <v>23</v>
      </c>
      <c r="D140" t="s">
        <v>30</v>
      </c>
      <c r="F140" s="3">
        <v>10</v>
      </c>
      <c r="G140" s="3">
        <v>15160</v>
      </c>
      <c r="H140" s="3">
        <v>21</v>
      </c>
      <c r="I140" t="s">
        <v>34</v>
      </c>
      <c r="J140" t="s">
        <v>36</v>
      </c>
      <c r="L140" t="s">
        <v>26</v>
      </c>
      <c r="M140" s="4">
        <v>0.85</v>
      </c>
      <c r="N140" s="4">
        <v>1</v>
      </c>
      <c r="O140" t="s">
        <v>2</v>
      </c>
      <c r="P140" s="11">
        <v>6136.1904759999998</v>
      </c>
      <c r="Q140">
        <v>12.808156703867001</v>
      </c>
      <c r="S140" s="11">
        <f>P140*H140*otherER!$B$2*otherER!$B$3*'table4-43'!$V$34</f>
        <v>5.8895264315352427E-2</v>
      </c>
    </row>
    <row r="141" spans="1:19" x14ac:dyDescent="0.2">
      <c r="A141" t="s">
        <v>73</v>
      </c>
      <c r="B141" t="s">
        <v>22</v>
      </c>
      <c r="C141" t="s">
        <v>23</v>
      </c>
      <c r="D141" t="s">
        <v>30</v>
      </c>
      <c r="F141" s="3">
        <v>126</v>
      </c>
      <c r="G141" s="3">
        <v>15160</v>
      </c>
      <c r="H141" s="3">
        <v>21</v>
      </c>
      <c r="I141" t="s">
        <v>34</v>
      </c>
      <c r="J141" t="s">
        <v>36</v>
      </c>
      <c r="L141" t="s">
        <v>26</v>
      </c>
      <c r="M141" s="4">
        <v>0.85</v>
      </c>
      <c r="N141" s="4">
        <v>0.8</v>
      </c>
      <c r="O141" t="s">
        <v>2</v>
      </c>
      <c r="P141" s="11">
        <v>61852.800000000003</v>
      </c>
      <c r="Q141">
        <v>129.10621957498199</v>
      </c>
      <c r="S141" s="11">
        <f>P141*H141*otherER!$B$2*otherER!$B$3*'table4-43'!$V$34</f>
        <v>0.59366426431718067</v>
      </c>
    </row>
    <row r="142" spans="1:19" x14ac:dyDescent="0.2">
      <c r="A142" t="s">
        <v>74</v>
      </c>
      <c r="B142" t="s">
        <v>22</v>
      </c>
      <c r="C142" t="s">
        <v>23</v>
      </c>
      <c r="D142" t="s">
        <v>30</v>
      </c>
      <c r="F142" s="3">
        <v>51</v>
      </c>
      <c r="G142" s="3">
        <v>10951</v>
      </c>
      <c r="H142" s="3">
        <v>15</v>
      </c>
      <c r="I142" t="s">
        <v>31</v>
      </c>
      <c r="J142" t="s">
        <v>43</v>
      </c>
      <c r="L142" t="s">
        <v>26</v>
      </c>
      <c r="M142" s="4">
        <v>0.85</v>
      </c>
      <c r="N142" s="4">
        <v>0.2</v>
      </c>
      <c r="O142" t="s">
        <v>2</v>
      </c>
      <c r="P142" s="11">
        <v>6329.6779999999999</v>
      </c>
      <c r="Q142">
        <v>13.212025934265</v>
      </c>
      <c r="S142" s="11">
        <f>P142*H142*otherER!$B$2*otherER!$B$3*'table4-43'!$V$38</f>
        <v>7.5705179603524242E-2</v>
      </c>
    </row>
    <row r="143" spans="1:19" x14ac:dyDescent="0.2">
      <c r="A143" t="s">
        <v>76</v>
      </c>
      <c r="B143" t="s">
        <v>22</v>
      </c>
      <c r="C143" t="s">
        <v>23</v>
      </c>
      <c r="D143" t="s">
        <v>30</v>
      </c>
      <c r="F143" s="3">
        <v>13</v>
      </c>
      <c r="G143" s="3">
        <v>11432</v>
      </c>
      <c r="H143" s="3">
        <v>21</v>
      </c>
      <c r="I143" t="s">
        <v>24</v>
      </c>
      <c r="J143" t="s">
        <v>25</v>
      </c>
      <c r="L143" t="s">
        <v>26</v>
      </c>
      <c r="M143" s="4">
        <v>0.85</v>
      </c>
      <c r="N143" s="4">
        <v>1</v>
      </c>
      <c r="O143" t="s">
        <v>2</v>
      </c>
      <c r="P143" s="11">
        <v>6015.4095239999997</v>
      </c>
      <c r="Q143">
        <v>12.556048922836</v>
      </c>
      <c r="S143" s="11">
        <f>P143*H143*otherER!$B$2*otherER!$B$3*'table4-43'!$V$38</f>
        <v>0.10072498502521586</v>
      </c>
    </row>
    <row r="144" spans="1:19" x14ac:dyDescent="0.2">
      <c r="A144" t="s">
        <v>77</v>
      </c>
      <c r="B144" t="s">
        <v>22</v>
      </c>
      <c r="C144" t="s">
        <v>23</v>
      </c>
      <c r="D144" t="s">
        <v>30</v>
      </c>
      <c r="F144" s="3">
        <v>20</v>
      </c>
      <c r="G144" s="3">
        <v>15160</v>
      </c>
      <c r="H144" s="3">
        <v>21</v>
      </c>
      <c r="I144" t="s">
        <v>34</v>
      </c>
      <c r="J144" t="s">
        <v>36</v>
      </c>
      <c r="L144" t="s">
        <v>26</v>
      </c>
      <c r="M144" s="4">
        <v>0.85</v>
      </c>
      <c r="N144" s="4">
        <v>0.2</v>
      </c>
      <c r="O144" t="s">
        <v>2</v>
      </c>
      <c r="P144" s="11">
        <v>2454.4761899999999</v>
      </c>
      <c r="Q144">
        <v>5.1232626815469997</v>
      </c>
      <c r="S144" s="11">
        <f>P144*H144*otherER!$B$2*otherER!$B$3*'table4-43'!$V$34</f>
        <v>2.3558105722301759E-2</v>
      </c>
    </row>
    <row r="145" spans="1:19" x14ac:dyDescent="0.2">
      <c r="A145" t="s">
        <v>82</v>
      </c>
      <c r="B145" t="s">
        <v>22</v>
      </c>
      <c r="C145" t="s">
        <v>23</v>
      </c>
      <c r="D145" t="s">
        <v>30</v>
      </c>
      <c r="F145" s="3">
        <v>13</v>
      </c>
      <c r="G145" s="3">
        <v>44403</v>
      </c>
      <c r="H145" s="3">
        <v>15</v>
      </c>
      <c r="I145" t="s">
        <v>63</v>
      </c>
      <c r="J145" t="s">
        <v>43</v>
      </c>
      <c r="L145" t="s">
        <v>26</v>
      </c>
      <c r="M145" s="4">
        <v>0.85</v>
      </c>
      <c r="N145" s="4">
        <v>0.2</v>
      </c>
      <c r="O145" t="s">
        <v>2</v>
      </c>
      <c r="P145" s="11">
        <v>6542.0420000000004</v>
      </c>
      <c r="Q145">
        <v>13.655296298967</v>
      </c>
      <c r="S145" s="11">
        <f>P145*H145*otherER!$B$2*otherER!$B$3*'table4-43'!$V$38</f>
        <v>7.8245127885462562E-2</v>
      </c>
    </row>
    <row r="146" spans="1:19" x14ac:dyDescent="0.2">
      <c r="A146" t="s">
        <v>84</v>
      </c>
      <c r="B146" t="s">
        <v>22</v>
      </c>
      <c r="C146" t="s">
        <v>23</v>
      </c>
      <c r="D146" t="s">
        <v>30</v>
      </c>
      <c r="F146" s="3">
        <v>12</v>
      </c>
      <c r="G146" s="3">
        <v>15160</v>
      </c>
      <c r="H146" s="3">
        <v>21</v>
      </c>
      <c r="I146" t="s">
        <v>34</v>
      </c>
      <c r="J146" t="s">
        <v>36</v>
      </c>
      <c r="L146" t="s">
        <v>26</v>
      </c>
      <c r="M146" s="4">
        <v>0.85</v>
      </c>
      <c r="N146" s="4">
        <v>0.5</v>
      </c>
      <c r="O146" t="s">
        <v>2</v>
      </c>
      <c r="P146" s="11">
        <v>3681.7142859999999</v>
      </c>
      <c r="Q146">
        <v>7.68489402232</v>
      </c>
      <c r="S146" s="11">
        <f>P146*H146*otherER!$B$2*otherER!$B$3*'table4-43'!$V$34</f>
        <v>3.5337158593050665E-2</v>
      </c>
    </row>
    <row r="147" spans="1:19" x14ac:dyDescent="0.2">
      <c r="A147" t="s">
        <v>86</v>
      </c>
      <c r="B147" t="s">
        <v>22</v>
      </c>
      <c r="C147" t="s">
        <v>23</v>
      </c>
      <c r="D147" t="s">
        <v>30</v>
      </c>
      <c r="F147" s="3">
        <v>16</v>
      </c>
      <c r="G147" s="3">
        <v>56620</v>
      </c>
      <c r="H147" s="3">
        <v>21</v>
      </c>
      <c r="I147" t="s">
        <v>87</v>
      </c>
      <c r="J147" t="s">
        <v>51</v>
      </c>
      <c r="L147" t="s">
        <v>26</v>
      </c>
      <c r="M147" s="4">
        <v>0.85</v>
      </c>
      <c r="N147" s="4">
        <v>0.4</v>
      </c>
      <c r="O147" t="s">
        <v>2</v>
      </c>
      <c r="P147" s="11">
        <v>14667.27619</v>
      </c>
      <c r="Q147">
        <v>30.615211929202001</v>
      </c>
      <c r="S147" s="11">
        <f>P147*H147*otherER!$B$2*otherER!$B$3*'table4-43'!$V$34</f>
        <v>0.140776775325826</v>
      </c>
    </row>
    <row r="148" spans="1:19" x14ac:dyDescent="0.2">
      <c r="A148" t="s">
        <v>89</v>
      </c>
      <c r="B148" t="s">
        <v>22</v>
      </c>
      <c r="C148" t="s">
        <v>23</v>
      </c>
      <c r="D148" t="s">
        <v>30</v>
      </c>
      <c r="F148" s="3">
        <v>31</v>
      </c>
      <c r="G148" s="3">
        <v>15160</v>
      </c>
      <c r="H148" s="3">
        <v>21</v>
      </c>
      <c r="I148" t="s">
        <v>34</v>
      </c>
      <c r="J148" t="s">
        <v>36</v>
      </c>
      <c r="L148" t="s">
        <v>26</v>
      </c>
      <c r="M148" s="4">
        <v>0.85</v>
      </c>
      <c r="N148" s="4">
        <v>0.2</v>
      </c>
      <c r="O148" t="s">
        <v>2</v>
      </c>
      <c r="P148" s="11">
        <v>3804.438095</v>
      </c>
      <c r="Q148">
        <v>7.9410571563980001</v>
      </c>
      <c r="S148" s="11">
        <f>P148*H148*otherER!$B$2*otherER!$B$3*'table4-43'!$V$34</f>
        <v>3.6515063874366746E-2</v>
      </c>
    </row>
    <row r="149" spans="1:19" x14ac:dyDescent="0.2">
      <c r="A149" t="s">
        <v>90</v>
      </c>
      <c r="B149" t="s">
        <v>22</v>
      </c>
      <c r="C149" t="s">
        <v>23</v>
      </c>
      <c r="D149" t="s">
        <v>30</v>
      </c>
      <c r="F149" s="3">
        <v>26</v>
      </c>
      <c r="G149" s="3">
        <v>15160</v>
      </c>
      <c r="H149" s="3">
        <v>21</v>
      </c>
      <c r="I149" t="s">
        <v>34</v>
      </c>
      <c r="J149" t="s">
        <v>36</v>
      </c>
      <c r="L149" t="s">
        <v>26</v>
      </c>
      <c r="M149" s="4">
        <v>0.85</v>
      </c>
      <c r="N149" s="4">
        <v>1</v>
      </c>
      <c r="O149" t="s">
        <v>2</v>
      </c>
      <c r="P149" s="11">
        <v>15954.095238</v>
      </c>
      <c r="Q149">
        <v>33.301207430055001</v>
      </c>
      <c r="S149" s="11">
        <f>P149*H149*otherER!$B$2*otherER!$B$3*'table4-43'!$V$34</f>
        <v>0.1531276872237555</v>
      </c>
    </row>
    <row r="150" spans="1:19" x14ac:dyDescent="0.2">
      <c r="A150" t="s">
        <v>91</v>
      </c>
      <c r="B150" t="s">
        <v>22</v>
      </c>
      <c r="C150" t="s">
        <v>23</v>
      </c>
      <c r="D150" t="s">
        <v>30</v>
      </c>
      <c r="F150" s="3">
        <v>22</v>
      </c>
      <c r="G150" s="3">
        <v>11432</v>
      </c>
      <c r="H150" s="3">
        <v>21</v>
      </c>
      <c r="I150" t="s">
        <v>34</v>
      </c>
      <c r="J150" t="s">
        <v>25</v>
      </c>
      <c r="L150" t="s">
        <v>26</v>
      </c>
      <c r="M150" s="4">
        <v>1</v>
      </c>
      <c r="N150" s="4">
        <v>1</v>
      </c>
      <c r="O150" t="s">
        <v>2</v>
      </c>
      <c r="P150" s="11">
        <v>11976.380952</v>
      </c>
      <c r="Q150">
        <v>24.998468443655</v>
      </c>
      <c r="S150" s="11">
        <f>P150*H150*otherER!$B$2*otherER!$B$3*'table4-43'!$V$38</f>
        <v>0.20053843171168281</v>
      </c>
    </row>
    <row r="151" spans="1:19" x14ac:dyDescent="0.2">
      <c r="A151" t="s">
        <v>92</v>
      </c>
      <c r="B151" t="s">
        <v>22</v>
      </c>
      <c r="C151" t="s">
        <v>23</v>
      </c>
      <c r="D151" t="s">
        <v>30</v>
      </c>
      <c r="F151" s="3">
        <v>2</v>
      </c>
      <c r="G151" s="3">
        <v>11432</v>
      </c>
      <c r="H151" s="3">
        <v>21</v>
      </c>
      <c r="I151" t="s">
        <v>34</v>
      </c>
      <c r="J151" t="s">
        <v>25</v>
      </c>
      <c r="L151" t="s">
        <v>26</v>
      </c>
      <c r="M151" s="4">
        <v>1</v>
      </c>
      <c r="N151" s="4">
        <v>1</v>
      </c>
      <c r="O151" t="s">
        <v>2</v>
      </c>
      <c r="P151" s="11">
        <v>1088.7619050000001</v>
      </c>
      <c r="Q151">
        <v>2.2725880403319998</v>
      </c>
      <c r="S151" s="11">
        <f>P151*H151*otherER!$B$2*otherER!$B$3*'table4-43'!$V$38</f>
        <v>1.8230766523810577E-2</v>
      </c>
    </row>
    <row r="152" spans="1:19" x14ac:dyDescent="0.2">
      <c r="A152" t="s">
        <v>98</v>
      </c>
      <c r="B152" t="s">
        <v>22</v>
      </c>
      <c r="C152" t="s">
        <v>23</v>
      </c>
      <c r="D152" t="s">
        <v>30</v>
      </c>
      <c r="F152" s="3">
        <v>16</v>
      </c>
      <c r="G152" s="3">
        <v>15160</v>
      </c>
      <c r="H152" s="3">
        <v>21</v>
      </c>
      <c r="I152" t="s">
        <v>34</v>
      </c>
      <c r="J152" t="s">
        <v>36</v>
      </c>
      <c r="L152" t="s">
        <v>26</v>
      </c>
      <c r="M152" s="4">
        <v>0.85</v>
      </c>
      <c r="N152" s="4">
        <v>1</v>
      </c>
      <c r="O152" t="s">
        <v>2</v>
      </c>
      <c r="P152" s="11">
        <v>9817.9047620000001</v>
      </c>
      <c r="Q152">
        <v>20.493050726187999</v>
      </c>
      <c r="S152" s="11">
        <f>P152*H152*otherER!$B$2*otherER!$B$3*'table4-43'!$V$34</f>
        <v>9.4232422908403113E-2</v>
      </c>
    </row>
    <row r="153" spans="1:19" x14ac:dyDescent="0.2">
      <c r="A153" t="s">
        <v>99</v>
      </c>
      <c r="B153" t="s">
        <v>22</v>
      </c>
      <c r="C153" t="s">
        <v>23</v>
      </c>
      <c r="D153" t="s">
        <v>30</v>
      </c>
      <c r="F153" s="3">
        <v>47</v>
      </c>
      <c r="G153" s="3">
        <v>56620</v>
      </c>
      <c r="H153" s="3">
        <v>15</v>
      </c>
      <c r="I153" t="s">
        <v>87</v>
      </c>
      <c r="J153" t="s">
        <v>43</v>
      </c>
      <c r="L153" t="s">
        <v>26</v>
      </c>
      <c r="M153" s="4">
        <v>0.85</v>
      </c>
      <c r="N153" s="4">
        <v>1</v>
      </c>
      <c r="O153" t="s">
        <v>2</v>
      </c>
      <c r="P153" s="11">
        <v>150797.93333299999</v>
      </c>
      <c r="Q153">
        <v>314.76264764710402</v>
      </c>
      <c r="S153" s="11">
        <f>P153*H153*otherER!$B$2*otherER!$B$3*'table4-43'!$V$38</f>
        <v>1.8035964273087886</v>
      </c>
    </row>
    <row r="154" spans="1:19" x14ac:dyDescent="0.2">
      <c r="A154" t="s">
        <v>100</v>
      </c>
      <c r="B154" t="s">
        <v>22</v>
      </c>
      <c r="C154" t="s">
        <v>23</v>
      </c>
      <c r="D154" t="s">
        <v>30</v>
      </c>
      <c r="F154" s="3">
        <v>37</v>
      </c>
      <c r="G154" s="3">
        <v>56620</v>
      </c>
      <c r="H154" s="3">
        <v>15</v>
      </c>
      <c r="I154" t="s">
        <v>87</v>
      </c>
      <c r="J154" t="s">
        <v>43</v>
      </c>
      <c r="L154" t="s">
        <v>26</v>
      </c>
      <c r="M154" s="4">
        <v>0.85</v>
      </c>
      <c r="N154" s="4">
        <v>1</v>
      </c>
      <c r="O154" t="s">
        <v>2</v>
      </c>
      <c r="P154" s="11">
        <v>118713.266667</v>
      </c>
      <c r="Q154">
        <v>247.79187155197499</v>
      </c>
      <c r="S154" s="11">
        <f>P154*H154*otherER!$B$2*otherER!$B$3*'table4-43'!$V$38</f>
        <v>1.4198525066119165</v>
      </c>
    </row>
    <row r="155" spans="1:19" x14ac:dyDescent="0.2">
      <c r="A155" t="s">
        <v>101</v>
      </c>
      <c r="B155" t="s">
        <v>22</v>
      </c>
      <c r="C155" t="s">
        <v>23</v>
      </c>
      <c r="D155" t="s">
        <v>30</v>
      </c>
      <c r="F155" s="3">
        <v>250</v>
      </c>
      <c r="G155" s="3">
        <v>56620</v>
      </c>
      <c r="H155" s="3">
        <v>15</v>
      </c>
      <c r="I155" t="s">
        <v>87</v>
      </c>
      <c r="J155" t="s">
        <v>43</v>
      </c>
      <c r="L155" t="s">
        <v>26</v>
      </c>
      <c r="M155" s="4">
        <v>0.85</v>
      </c>
      <c r="N155" s="4">
        <v>1</v>
      </c>
      <c r="O155" t="s">
        <v>2</v>
      </c>
      <c r="P155" s="11">
        <v>802116.66666700004</v>
      </c>
      <c r="Q155">
        <v>1674.269402378211</v>
      </c>
      <c r="S155" s="11">
        <f>P155*H155*otherER!$B$2*otherER!$B$3*'table4-43'!$V$38</f>
        <v>9.5935980176251334</v>
      </c>
    </row>
    <row r="156" spans="1:19" x14ac:dyDescent="0.2">
      <c r="A156" t="s">
        <v>102</v>
      </c>
      <c r="B156" t="s">
        <v>22</v>
      </c>
      <c r="C156" t="s">
        <v>23</v>
      </c>
      <c r="D156" t="s">
        <v>30</v>
      </c>
      <c r="F156" s="3">
        <v>5</v>
      </c>
      <c r="G156" s="3">
        <v>11318</v>
      </c>
      <c r="H156" s="3">
        <v>20</v>
      </c>
      <c r="I156" t="s">
        <v>24</v>
      </c>
      <c r="J156" t="s">
        <v>25</v>
      </c>
      <c r="L156" t="s">
        <v>26</v>
      </c>
      <c r="M156" s="4">
        <v>1</v>
      </c>
      <c r="N156" s="4">
        <v>1</v>
      </c>
      <c r="O156" t="s">
        <v>2</v>
      </c>
      <c r="P156" s="11">
        <v>2829.5</v>
      </c>
      <c r="Q156">
        <v>5.9060551549389997</v>
      </c>
      <c r="S156" s="11">
        <f>P156*H156*otherER!$B$2*otherER!$B$3*'table4-43'!$V$38</f>
        <v>4.5122422907488996E-2</v>
      </c>
    </row>
    <row r="157" spans="1:19" x14ac:dyDescent="0.2">
      <c r="A157" t="s">
        <v>103</v>
      </c>
      <c r="B157" t="s">
        <v>22</v>
      </c>
      <c r="C157" t="s">
        <v>23</v>
      </c>
      <c r="D157" t="s">
        <v>30</v>
      </c>
      <c r="F157" s="3">
        <v>28</v>
      </c>
      <c r="G157" s="3">
        <v>15160</v>
      </c>
      <c r="H157" s="3">
        <v>21</v>
      </c>
      <c r="I157" t="s">
        <v>34</v>
      </c>
      <c r="J157" t="s">
        <v>36</v>
      </c>
      <c r="L157" t="s">
        <v>26</v>
      </c>
      <c r="M157" s="4">
        <v>0.85</v>
      </c>
      <c r="N157" s="4">
        <v>0.8</v>
      </c>
      <c r="O157" t="s">
        <v>2</v>
      </c>
      <c r="P157" s="11">
        <v>13745.066666999999</v>
      </c>
      <c r="Q157">
        <v>28.690271016663001</v>
      </c>
      <c r="S157" s="11">
        <f>P157*H157*otherER!$B$2*otherER!$B$3*'table4-43'!$V$34</f>
        <v>0.13192539207368389</v>
      </c>
    </row>
    <row r="158" spans="1:19" x14ac:dyDescent="0.2">
      <c r="A158" t="s">
        <v>104</v>
      </c>
      <c r="B158" t="s">
        <v>22</v>
      </c>
      <c r="C158" t="s">
        <v>23</v>
      </c>
      <c r="D158" t="s">
        <v>30</v>
      </c>
      <c r="F158" s="3">
        <v>1</v>
      </c>
      <c r="G158" s="3">
        <v>11432</v>
      </c>
      <c r="H158" s="3">
        <v>21</v>
      </c>
      <c r="I158" t="s">
        <v>34</v>
      </c>
      <c r="J158" t="s">
        <v>25</v>
      </c>
      <c r="L158" t="s">
        <v>26</v>
      </c>
      <c r="M158" s="4">
        <v>1</v>
      </c>
      <c r="N158" s="4">
        <v>1</v>
      </c>
      <c r="O158" t="s">
        <v>2</v>
      </c>
      <c r="P158" s="11">
        <v>544.38095199999998</v>
      </c>
      <c r="Q158">
        <v>1.1362940201659999</v>
      </c>
      <c r="S158" s="11">
        <f>P158*H158*otherER!$B$2*otherER!$B$3*'table4-43'!$V$38</f>
        <v>9.1153832535330395E-3</v>
      </c>
    </row>
    <row r="159" spans="1:19" x14ac:dyDescent="0.2">
      <c r="A159" t="s">
        <v>107</v>
      </c>
      <c r="B159" t="s">
        <v>22</v>
      </c>
      <c r="C159" t="s">
        <v>23</v>
      </c>
      <c r="D159" t="s">
        <v>30</v>
      </c>
      <c r="F159" s="3">
        <v>1</v>
      </c>
      <c r="G159" s="3">
        <v>56620</v>
      </c>
      <c r="H159" s="3">
        <v>21</v>
      </c>
      <c r="I159" t="s">
        <v>87</v>
      </c>
      <c r="J159" t="s">
        <v>25</v>
      </c>
      <c r="L159" t="s">
        <v>26</v>
      </c>
      <c r="M159" s="4">
        <v>0.85</v>
      </c>
      <c r="N159" s="4">
        <v>1</v>
      </c>
      <c r="O159" t="s">
        <v>2</v>
      </c>
      <c r="P159" s="11">
        <v>2291.7619049999998</v>
      </c>
      <c r="Q159">
        <v>4.7836268639380002</v>
      </c>
      <c r="S159" s="11">
        <f>P159*H159*otherER!$B$2*otherER!$B$3*'table4-43'!$V$38</f>
        <v>3.8374392074471367E-2</v>
      </c>
    </row>
    <row r="160" spans="1:19" x14ac:dyDescent="0.2">
      <c r="A160" t="s">
        <v>110</v>
      </c>
      <c r="B160" t="s">
        <v>22</v>
      </c>
      <c r="C160" t="s">
        <v>23</v>
      </c>
      <c r="D160" t="s">
        <v>30</v>
      </c>
      <c r="F160" s="3">
        <v>6</v>
      </c>
      <c r="G160" s="3">
        <v>11432</v>
      </c>
      <c r="H160" s="3">
        <v>21</v>
      </c>
      <c r="I160" t="s">
        <v>34</v>
      </c>
      <c r="J160" t="s">
        <v>25</v>
      </c>
      <c r="L160" t="s">
        <v>26</v>
      </c>
      <c r="M160" s="4">
        <v>1</v>
      </c>
      <c r="N160" s="4">
        <v>1</v>
      </c>
      <c r="O160" t="s">
        <v>2</v>
      </c>
      <c r="P160" s="11">
        <v>3266.2857140000001</v>
      </c>
      <c r="Q160">
        <v>6.8177641209970004</v>
      </c>
      <c r="S160" s="11">
        <f>P160*H160*otherER!$B$2*otherER!$B$3*'table4-43'!$V$38</f>
        <v>5.4692299554687226E-2</v>
      </c>
    </row>
    <row r="161" spans="1:19" x14ac:dyDescent="0.2">
      <c r="A161" t="s">
        <v>112</v>
      </c>
      <c r="B161" t="s">
        <v>22</v>
      </c>
      <c r="C161" t="s">
        <v>23</v>
      </c>
      <c r="D161" t="s">
        <v>30</v>
      </c>
      <c r="F161" s="3">
        <v>55</v>
      </c>
      <c r="G161" s="3">
        <v>15160</v>
      </c>
      <c r="H161" s="3">
        <v>21</v>
      </c>
      <c r="I161" t="s">
        <v>34</v>
      </c>
      <c r="J161" t="s">
        <v>36</v>
      </c>
      <c r="L161" t="s">
        <v>26</v>
      </c>
      <c r="M161" s="4">
        <v>0.85</v>
      </c>
      <c r="N161" s="4">
        <v>0.2</v>
      </c>
      <c r="O161" t="s">
        <v>2</v>
      </c>
      <c r="P161" s="11">
        <v>6749.8095240000002</v>
      </c>
      <c r="Q161">
        <v>14.088972374254</v>
      </c>
      <c r="S161" s="11">
        <f>P161*H161*otherER!$B$2*otherER!$B$3*'table4-43'!$V$34</f>
        <v>6.4784790750726892E-2</v>
      </c>
    </row>
    <row r="162" spans="1:19" x14ac:dyDescent="0.2">
      <c r="A162" t="s">
        <v>117</v>
      </c>
      <c r="B162" t="s">
        <v>22</v>
      </c>
      <c r="C162" t="s">
        <v>23</v>
      </c>
      <c r="D162" t="s">
        <v>30</v>
      </c>
      <c r="F162" s="3">
        <v>24</v>
      </c>
      <c r="G162" s="3">
        <v>15160</v>
      </c>
      <c r="H162" s="3">
        <v>21</v>
      </c>
      <c r="I162" t="s">
        <v>34</v>
      </c>
      <c r="J162" t="s">
        <v>36</v>
      </c>
      <c r="L162" t="s">
        <v>26</v>
      </c>
      <c r="M162" s="4">
        <v>0.85</v>
      </c>
      <c r="N162" s="4">
        <v>1</v>
      </c>
      <c r="O162" t="s">
        <v>2</v>
      </c>
      <c r="P162" s="11">
        <v>14726.857142999999</v>
      </c>
      <c r="Q162">
        <v>30.739576089281002</v>
      </c>
      <c r="S162" s="11">
        <f>P162*H162*otherER!$B$2*otherER!$B$3*'table4-43'!$V$34</f>
        <v>0.14134863436260461</v>
      </c>
    </row>
    <row r="163" spans="1:19" x14ac:dyDescent="0.2">
      <c r="A163" t="s">
        <v>127</v>
      </c>
      <c r="B163" t="s">
        <v>22</v>
      </c>
      <c r="C163" t="s">
        <v>23</v>
      </c>
      <c r="D163" t="s">
        <v>30</v>
      </c>
      <c r="F163" s="3">
        <v>2</v>
      </c>
      <c r="G163" s="3">
        <v>11432</v>
      </c>
      <c r="H163" s="3">
        <v>21</v>
      </c>
      <c r="I163" t="s">
        <v>34</v>
      </c>
      <c r="J163" t="s">
        <v>25</v>
      </c>
      <c r="L163" t="s">
        <v>26</v>
      </c>
      <c r="M163" s="4">
        <v>1</v>
      </c>
      <c r="N163" s="4">
        <v>1</v>
      </c>
      <c r="O163" t="s">
        <v>2</v>
      </c>
      <c r="P163" s="11">
        <v>1088.7619050000001</v>
      </c>
      <c r="Q163">
        <v>2.2725880403319998</v>
      </c>
      <c r="S163" s="11">
        <f>P163*H163*otherER!$B$2*otherER!$B$3*'table4-43'!$V$38</f>
        <v>1.8230766523810577E-2</v>
      </c>
    </row>
    <row r="164" spans="1:19" x14ac:dyDescent="0.2">
      <c r="A164" t="s">
        <v>130</v>
      </c>
      <c r="B164" t="s">
        <v>22</v>
      </c>
      <c r="C164" t="s">
        <v>23</v>
      </c>
      <c r="D164" t="s">
        <v>30</v>
      </c>
      <c r="F164" s="3">
        <v>45</v>
      </c>
      <c r="G164" s="3">
        <v>14596</v>
      </c>
      <c r="H164" s="3">
        <v>15</v>
      </c>
      <c r="I164" t="s">
        <v>63</v>
      </c>
      <c r="J164" t="s">
        <v>43</v>
      </c>
      <c r="L164" t="s">
        <v>26</v>
      </c>
      <c r="M164" s="4">
        <v>0.85</v>
      </c>
      <c r="N164" s="4">
        <v>1</v>
      </c>
      <c r="O164" t="s">
        <v>2</v>
      </c>
      <c r="P164" s="11">
        <v>37219.800000000003</v>
      </c>
      <c r="Q164">
        <v>77.689412142002993</v>
      </c>
      <c r="S164" s="11">
        <f>P164*H164*otherER!$B$2*otherER!$B$3*'table4-43'!$V$38</f>
        <v>0.4451619251101322</v>
      </c>
    </row>
    <row r="165" spans="1:19" x14ac:dyDescent="0.2">
      <c r="A165" t="s">
        <v>131</v>
      </c>
      <c r="B165" t="s">
        <v>22</v>
      </c>
      <c r="C165" t="s">
        <v>23</v>
      </c>
      <c r="D165" t="s">
        <v>30</v>
      </c>
      <c r="F165" s="3">
        <v>52</v>
      </c>
      <c r="G165" s="3">
        <v>11788</v>
      </c>
      <c r="H165" s="3">
        <v>21</v>
      </c>
      <c r="I165" t="s">
        <v>31</v>
      </c>
      <c r="J165" t="s">
        <v>51</v>
      </c>
      <c r="L165" t="s">
        <v>26</v>
      </c>
      <c r="M165" s="4">
        <v>0.85</v>
      </c>
      <c r="N165" s="4">
        <v>1</v>
      </c>
      <c r="O165" t="s">
        <v>2</v>
      </c>
      <c r="P165" s="11">
        <v>24810.933333000001</v>
      </c>
      <c r="Q165">
        <v>51.788210182782002</v>
      </c>
      <c r="S165" s="11">
        <f>P165*H165*otherER!$B$2*otherER!$B$3*'table4-43'!$V$34</f>
        <v>0.23813577532719718</v>
      </c>
    </row>
    <row r="166" spans="1:19" x14ac:dyDescent="0.2">
      <c r="A166" t="s">
        <v>132</v>
      </c>
      <c r="B166" t="s">
        <v>22</v>
      </c>
      <c r="C166" t="s">
        <v>23</v>
      </c>
      <c r="D166" t="s">
        <v>30</v>
      </c>
      <c r="F166" s="3">
        <v>100</v>
      </c>
      <c r="G166" s="3">
        <v>11788</v>
      </c>
      <c r="H166" s="3">
        <v>21</v>
      </c>
      <c r="I166" t="s">
        <v>31</v>
      </c>
      <c r="J166" t="s">
        <v>51</v>
      </c>
      <c r="L166" t="s">
        <v>26</v>
      </c>
      <c r="M166" s="4">
        <v>0.85</v>
      </c>
      <c r="N166" s="4">
        <v>0.5</v>
      </c>
      <c r="O166" t="s">
        <v>2</v>
      </c>
      <c r="P166" s="11">
        <v>23856.666667000001</v>
      </c>
      <c r="Q166">
        <v>49.796355944981997</v>
      </c>
      <c r="S166" s="11">
        <f>P166*H166*otherER!$B$2*otherER!$B$3*'table4-43'!$V$34</f>
        <v>0.22897670705165754</v>
      </c>
    </row>
    <row r="167" spans="1:19" x14ac:dyDescent="0.2">
      <c r="A167" t="s">
        <v>133</v>
      </c>
      <c r="B167" t="s">
        <v>22</v>
      </c>
      <c r="C167" t="s">
        <v>23</v>
      </c>
      <c r="D167" t="s">
        <v>30</v>
      </c>
      <c r="F167" s="3">
        <v>100</v>
      </c>
      <c r="G167" s="3">
        <v>11788</v>
      </c>
      <c r="H167" s="3">
        <v>21</v>
      </c>
      <c r="I167" t="s">
        <v>31</v>
      </c>
      <c r="J167" t="s">
        <v>51</v>
      </c>
      <c r="L167" t="s">
        <v>26</v>
      </c>
      <c r="M167" s="4">
        <v>0.85</v>
      </c>
      <c r="N167" s="4">
        <v>1</v>
      </c>
      <c r="O167" t="s">
        <v>2</v>
      </c>
      <c r="P167" s="11">
        <v>47713.333333000002</v>
      </c>
      <c r="Q167">
        <v>99.592711889965003</v>
      </c>
      <c r="S167" s="11">
        <f>P167*H167*otherER!$B$2*otherER!$B$3*'table4-43'!$V$34</f>
        <v>0.45795341409371704</v>
      </c>
    </row>
    <row r="168" spans="1:19" x14ac:dyDescent="0.2">
      <c r="A168" t="s">
        <v>134</v>
      </c>
      <c r="B168" t="s">
        <v>22</v>
      </c>
      <c r="C168" t="s">
        <v>23</v>
      </c>
      <c r="D168" t="s">
        <v>30</v>
      </c>
      <c r="F168" s="3">
        <v>50</v>
      </c>
      <c r="G168" s="3">
        <v>11788</v>
      </c>
      <c r="H168" s="3">
        <v>21</v>
      </c>
      <c r="I168" t="s">
        <v>31</v>
      </c>
      <c r="J168" t="s">
        <v>51</v>
      </c>
      <c r="L168" t="s">
        <v>26</v>
      </c>
      <c r="M168" s="4">
        <v>0.85</v>
      </c>
      <c r="N168" s="4">
        <v>1</v>
      </c>
      <c r="O168" t="s">
        <v>2</v>
      </c>
      <c r="P168" s="11">
        <v>23856.666667000001</v>
      </c>
      <c r="Q168">
        <v>49.796355944981997</v>
      </c>
      <c r="S168" s="11">
        <f>P168*H168*otherER!$B$2*otherER!$B$3*'table4-43'!$V$34</f>
        <v>0.22897670705165754</v>
      </c>
    </row>
    <row r="169" spans="1:19" x14ac:dyDescent="0.2">
      <c r="A169" t="s">
        <v>135</v>
      </c>
      <c r="B169" t="s">
        <v>22</v>
      </c>
      <c r="C169" t="s">
        <v>23</v>
      </c>
      <c r="D169" t="s">
        <v>30</v>
      </c>
      <c r="F169" s="3">
        <v>11</v>
      </c>
      <c r="G169" s="3">
        <v>15160</v>
      </c>
      <c r="H169" s="3">
        <v>21</v>
      </c>
      <c r="I169" t="s">
        <v>34</v>
      </c>
      <c r="J169" t="s">
        <v>36</v>
      </c>
      <c r="L169" t="s">
        <v>26</v>
      </c>
      <c r="M169" s="4">
        <v>0.85</v>
      </c>
      <c r="N169" s="4">
        <v>0.2</v>
      </c>
      <c r="O169" t="s">
        <v>2</v>
      </c>
      <c r="P169" s="11">
        <v>1349.9619049999999</v>
      </c>
      <c r="Q169">
        <v>2.817794474851</v>
      </c>
      <c r="S169" s="11">
        <f>P169*H169*otherER!$B$2*otherER!$B$3*'table4-43'!$V$34</f>
        <v>1.2956958152064978E-2</v>
      </c>
    </row>
    <row r="170" spans="1:19" x14ac:dyDescent="0.2">
      <c r="A170" t="s">
        <v>142</v>
      </c>
      <c r="B170" t="s">
        <v>22</v>
      </c>
      <c r="C170" t="s">
        <v>23</v>
      </c>
      <c r="D170" t="s">
        <v>30</v>
      </c>
      <c r="F170" s="3">
        <v>90</v>
      </c>
      <c r="G170" s="3">
        <v>11432</v>
      </c>
      <c r="H170" s="3">
        <v>21</v>
      </c>
      <c r="I170" t="s">
        <v>31</v>
      </c>
      <c r="J170" t="s">
        <v>25</v>
      </c>
      <c r="L170" t="s">
        <v>26</v>
      </c>
      <c r="M170" s="4">
        <v>1</v>
      </c>
      <c r="N170" s="4">
        <v>1</v>
      </c>
      <c r="O170" t="s">
        <v>2</v>
      </c>
      <c r="P170" s="11">
        <v>48994.285713999998</v>
      </c>
      <c r="Q170">
        <v>102.266461814954</v>
      </c>
      <c r="S170" s="11">
        <f>P170*H170*otherER!$B$2*otherER!$B$3*'table4-43'!$V$38</f>
        <v>0.82038449338728625</v>
      </c>
    </row>
    <row r="171" spans="1:19" x14ac:dyDescent="0.2">
      <c r="A171" t="s">
        <v>143</v>
      </c>
      <c r="B171" t="s">
        <v>22</v>
      </c>
      <c r="C171" t="s">
        <v>23</v>
      </c>
      <c r="D171" t="s">
        <v>30</v>
      </c>
      <c r="F171" s="3">
        <v>24</v>
      </c>
      <c r="G171" s="3">
        <v>11432</v>
      </c>
      <c r="H171" s="3">
        <v>21</v>
      </c>
      <c r="I171" t="s">
        <v>24</v>
      </c>
      <c r="J171" t="s">
        <v>25</v>
      </c>
      <c r="L171" t="s">
        <v>26</v>
      </c>
      <c r="M171" s="4">
        <v>0.85</v>
      </c>
      <c r="N171" s="4">
        <v>1</v>
      </c>
      <c r="O171" t="s">
        <v>2</v>
      </c>
      <c r="P171" s="11">
        <v>11105.371429000001</v>
      </c>
      <c r="Q171">
        <v>23.180398011388998</v>
      </c>
      <c r="S171" s="61">
        <f>P171*H171*otherER!$B$2*otherER!$B$3*'table4-43'!$V$38</f>
        <v>0.18595381850937892</v>
      </c>
    </row>
    <row r="172" spans="1:19" x14ac:dyDescent="0.2">
      <c r="A172" s="5"/>
      <c r="B172" s="5"/>
      <c r="C172" s="5"/>
      <c r="D172" s="5"/>
      <c r="E172" s="7"/>
      <c r="F172" s="6">
        <v>352114</v>
      </c>
      <c r="G172" s="6"/>
      <c r="H172" s="6"/>
      <c r="I172" s="5"/>
      <c r="J172" s="5"/>
      <c r="K172" s="6"/>
      <c r="L172" s="5"/>
      <c r="M172" s="7"/>
      <c r="N172" s="7"/>
      <c r="O172" s="5"/>
      <c r="P172" s="12">
        <v>9275571.4710210022</v>
      </c>
      <c r="Q172" s="5">
        <v>37420.868275245244</v>
      </c>
      <c r="R172" s="5"/>
      <c r="S172" s="11">
        <f>SUBTOTAL(9,S2:S171)</f>
        <v>273.52195133252872</v>
      </c>
    </row>
  </sheetData>
  <autoFilter ref="A1:S172"/>
  <pageMargins left="0.75" right="0.75" top="1" bottom="1" header="0.5" footer="0.5"/>
  <pageSetup orientation="portrait" r:id="rId1"/>
  <ignoredErrors>
    <ignoredError sqref="S2:S43 S45:S75 S77:S83 S85:S90 S92 S94:S97 S99:S102 S106:S116 S123:S128 S145:S151 S158:S172" unlockedFormula="1"/>
    <ignoredError sqref="S44 S76 S84 S91 S93 S98 S103:S105 S117:S122 S129:S144 S152:S157"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pane activePane="bottomRight" state="frozen"/>
      <selection activeCell="Q1" sqref="Q1:Q2"/>
    </sheetView>
  </sheetViews>
  <sheetFormatPr defaultRowHeight="12.75" x14ac:dyDescent="0.2"/>
  <cols>
    <col min="1" max="1" width="37.140625" bestFit="1" customWidth="1"/>
    <col min="2" max="2" width="15.7109375" customWidth="1"/>
    <col min="3" max="3" width="10" customWidth="1"/>
    <col min="4" max="4" width="17" style="3" hidden="1" customWidth="1"/>
    <col min="5" max="5" width="15.7109375" hidden="1" customWidth="1"/>
    <col min="6" max="6" width="15" customWidth="1"/>
    <col min="7" max="7" width="14" style="3" hidden="1" customWidth="1"/>
    <col min="8" max="8" width="17" style="3" customWidth="1"/>
    <col min="9" max="11" width="17" style="3" hidden="1" customWidth="1"/>
    <col min="12" max="12" width="16" style="4" hidden="1" customWidth="1"/>
    <col min="13" max="13" width="10" hidden="1" customWidth="1"/>
    <col min="14" max="14" width="14" customWidth="1"/>
    <col min="15" max="15" width="14" hidden="1" customWidth="1"/>
    <col min="16" max="16" width="30" hidden="1" customWidth="1"/>
    <col min="17" max="17" width="13.5703125" bestFit="1" customWidth="1"/>
    <col min="18" max="18" width="11.5703125" customWidth="1"/>
  </cols>
  <sheetData>
    <row r="1" spans="1:17" ht="25.5" x14ac:dyDescent="0.2">
      <c r="A1" s="2" t="s">
        <v>4</v>
      </c>
      <c r="B1" s="2" t="s">
        <v>6</v>
      </c>
      <c r="C1" s="2" t="s">
        <v>7</v>
      </c>
      <c r="D1" s="2" t="s">
        <v>9</v>
      </c>
      <c r="E1" s="2" t="s">
        <v>12</v>
      </c>
      <c r="F1" s="2" t="s">
        <v>13</v>
      </c>
      <c r="G1" s="2" t="s">
        <v>151</v>
      </c>
      <c r="H1" s="2" t="s">
        <v>152</v>
      </c>
      <c r="I1" s="2" t="s">
        <v>11</v>
      </c>
      <c r="J1" s="2" t="s">
        <v>153</v>
      </c>
      <c r="K1" s="2" t="s">
        <v>10</v>
      </c>
      <c r="L1" s="2" t="s">
        <v>0</v>
      </c>
      <c r="M1" s="2" t="s">
        <v>17</v>
      </c>
      <c r="N1" s="2" t="s">
        <v>18</v>
      </c>
      <c r="O1" s="2" t="s">
        <v>19</v>
      </c>
      <c r="P1" s="2" t="s">
        <v>20</v>
      </c>
      <c r="Q1" s="10" t="s">
        <v>218</v>
      </c>
    </row>
    <row r="2" spans="1:17" x14ac:dyDescent="0.2">
      <c r="A2" t="s">
        <v>154</v>
      </c>
      <c r="B2" t="s">
        <v>29</v>
      </c>
      <c r="C2" t="s">
        <v>155</v>
      </c>
      <c r="D2" s="3">
        <v>133</v>
      </c>
      <c r="E2" t="s">
        <v>24</v>
      </c>
      <c r="F2" t="s">
        <v>25</v>
      </c>
      <c r="H2" s="3">
        <v>5.6</v>
      </c>
      <c r="I2" s="3">
        <v>15</v>
      </c>
      <c r="K2" s="3">
        <v>16000</v>
      </c>
      <c r="L2" s="4">
        <v>1</v>
      </c>
      <c r="M2" t="s">
        <v>2</v>
      </c>
      <c r="N2">
        <v>263487.17948699999</v>
      </c>
      <c r="O2">
        <v>3245.5639172498859</v>
      </c>
      <c r="Q2" s="11">
        <f>N2*H2*otherER!$B$2*otherER!$B$3*'table4-43'!$V$42</f>
        <v>11.160713340103095</v>
      </c>
    </row>
    <row r="3" spans="1:17" x14ac:dyDescent="0.2">
      <c r="A3" t="s">
        <v>156</v>
      </c>
      <c r="B3" t="s">
        <v>23</v>
      </c>
      <c r="C3" t="s">
        <v>157</v>
      </c>
      <c r="D3" s="3">
        <v>105</v>
      </c>
      <c r="E3" t="s">
        <v>24</v>
      </c>
      <c r="F3" t="s">
        <v>51</v>
      </c>
      <c r="H3" s="3">
        <v>23.1</v>
      </c>
      <c r="K3" s="3">
        <v>10614</v>
      </c>
      <c r="L3" s="4">
        <v>1</v>
      </c>
      <c r="M3" t="s">
        <v>2</v>
      </c>
      <c r="N3">
        <v>67543.636364000005</v>
      </c>
      <c r="O3">
        <v>219.30966147151699</v>
      </c>
      <c r="Q3" s="11">
        <f>N3*H3*otherER!$B$2*otherER!$B$3*'table4-43'!$V$11</f>
        <v>0.96399200220783343</v>
      </c>
    </row>
    <row r="4" spans="1:17" x14ac:dyDescent="0.2">
      <c r="A4" t="s">
        <v>158</v>
      </c>
      <c r="B4" t="s">
        <v>23</v>
      </c>
      <c r="C4" t="s">
        <v>155</v>
      </c>
      <c r="D4" s="3">
        <v>224</v>
      </c>
      <c r="E4" t="s">
        <v>24</v>
      </c>
      <c r="F4" t="s">
        <v>51</v>
      </c>
      <c r="H4" s="3">
        <v>23.1</v>
      </c>
      <c r="I4" s="3">
        <v>45</v>
      </c>
      <c r="K4" s="3">
        <v>10614</v>
      </c>
      <c r="L4" s="4">
        <v>1</v>
      </c>
      <c r="M4" t="s">
        <v>2</v>
      </c>
      <c r="N4">
        <v>50089.50303</v>
      </c>
      <c r="O4">
        <v>616.98897071400199</v>
      </c>
      <c r="Q4" s="11">
        <f>N4*H4*otherER!$B$2*otherER!$B$3*'table4-43'!$V$11</f>
        <v>0.71488422766087334</v>
      </c>
    </row>
    <row r="5" spans="1:17" x14ac:dyDescent="0.2">
      <c r="A5" t="s">
        <v>159</v>
      </c>
      <c r="B5" t="s">
        <v>23</v>
      </c>
      <c r="C5" t="s">
        <v>157</v>
      </c>
      <c r="D5" s="3">
        <v>2200</v>
      </c>
      <c r="E5" t="s">
        <v>24</v>
      </c>
      <c r="F5" t="s">
        <v>51</v>
      </c>
      <c r="H5" s="3">
        <v>23.1</v>
      </c>
      <c r="K5" s="3">
        <v>10614</v>
      </c>
      <c r="L5" s="4">
        <v>0.2</v>
      </c>
      <c r="M5" t="s">
        <v>2</v>
      </c>
      <c r="N5">
        <v>283040</v>
      </c>
      <c r="O5">
        <v>919.01191473778397</v>
      </c>
      <c r="P5" t="s">
        <v>160</v>
      </c>
      <c r="Q5" s="11">
        <f>N5*H5*otherER!$B$2*otherER!$B$3*'table4-43'!$V$11</f>
        <v>4.0395855330396486</v>
      </c>
    </row>
    <row r="6" spans="1:17" x14ac:dyDescent="0.2">
      <c r="A6" t="s">
        <v>161</v>
      </c>
      <c r="B6" t="s">
        <v>23</v>
      </c>
      <c r="C6" t="s">
        <v>155</v>
      </c>
      <c r="D6" s="3">
        <v>90000</v>
      </c>
      <c r="E6" t="s">
        <v>24</v>
      </c>
      <c r="F6" t="s">
        <v>51</v>
      </c>
      <c r="H6" s="3">
        <v>23.1</v>
      </c>
      <c r="I6" s="3">
        <v>45</v>
      </c>
      <c r="K6" s="3">
        <v>11788</v>
      </c>
      <c r="L6" s="4">
        <v>7.0000000000000007E-2</v>
      </c>
      <c r="M6" t="s">
        <v>2</v>
      </c>
      <c r="N6">
        <v>1564589.090909</v>
      </c>
      <c r="O6">
        <v>19272.18587507946</v>
      </c>
      <c r="P6" t="s">
        <v>162</v>
      </c>
      <c r="Q6" s="11">
        <f>N6*H6*otherER!$B$2*otherER!$B$3*'table4-43'!$V$11</f>
        <v>22.330029171804878</v>
      </c>
    </row>
    <row r="7" spans="1:17" x14ac:dyDescent="0.2">
      <c r="A7" t="s">
        <v>163</v>
      </c>
      <c r="B7" t="s">
        <v>29</v>
      </c>
      <c r="C7" t="s">
        <v>155</v>
      </c>
      <c r="D7" s="3">
        <v>14</v>
      </c>
      <c r="E7" t="s">
        <v>24</v>
      </c>
      <c r="F7" t="s">
        <v>25</v>
      </c>
      <c r="H7" s="3">
        <v>5.6</v>
      </c>
      <c r="I7" s="3">
        <v>45</v>
      </c>
      <c r="K7" s="3">
        <v>30000</v>
      </c>
      <c r="L7" s="4">
        <v>1</v>
      </c>
      <c r="M7" t="s">
        <v>2</v>
      </c>
      <c r="N7">
        <v>72658.138800000001</v>
      </c>
      <c r="O7">
        <v>894.98333104455105</v>
      </c>
      <c r="Q7" s="11">
        <f>N7*H7*otherER!$B$2*otherER!$B$3*'table4-43'!$V$42</f>
        <v>3.0776323180165641</v>
      </c>
    </row>
    <row r="8" spans="1:17" x14ac:dyDescent="0.2">
      <c r="A8" t="s">
        <v>164</v>
      </c>
      <c r="B8" t="s">
        <v>23</v>
      </c>
      <c r="C8" t="s">
        <v>157</v>
      </c>
      <c r="D8" s="3">
        <v>68</v>
      </c>
      <c r="E8" t="s">
        <v>24</v>
      </c>
      <c r="F8" t="s">
        <v>51</v>
      </c>
      <c r="H8" s="3">
        <v>23.1</v>
      </c>
      <c r="K8" s="3">
        <v>10614</v>
      </c>
      <c r="L8" s="4">
        <v>1</v>
      </c>
      <c r="M8" t="s">
        <v>2</v>
      </c>
      <c r="N8">
        <v>43742.545454999999</v>
      </c>
      <c r="O8">
        <v>142.02911409583899</v>
      </c>
      <c r="Q8" s="11">
        <f>N8*H8*otherER!$B$2*otherER!$B$3*'table4-43'!$V$11</f>
        <v>0.62429958238534211</v>
      </c>
    </row>
    <row r="9" spans="1:17" x14ac:dyDescent="0.2">
      <c r="A9" t="s">
        <v>165</v>
      </c>
      <c r="B9" t="s">
        <v>23</v>
      </c>
      <c r="C9" t="s">
        <v>155</v>
      </c>
      <c r="D9" s="3">
        <v>137</v>
      </c>
      <c r="E9" t="s">
        <v>24</v>
      </c>
      <c r="F9" t="s">
        <v>51</v>
      </c>
      <c r="H9" s="3">
        <v>23.1</v>
      </c>
      <c r="I9" s="3">
        <v>45</v>
      </c>
      <c r="K9" s="3">
        <v>10614</v>
      </c>
      <c r="L9" s="4">
        <v>1</v>
      </c>
      <c r="M9" t="s">
        <v>2</v>
      </c>
      <c r="N9">
        <v>30635.097835</v>
      </c>
      <c r="O9">
        <v>377.35486155275998</v>
      </c>
      <c r="Q9" s="11">
        <f>N9*H9*otherER!$B$2*otherER!$B$3*'table4-43'!$V$11</f>
        <v>0.4372282999488421</v>
      </c>
    </row>
    <row r="10" spans="1:17" x14ac:dyDescent="0.2">
      <c r="A10" t="s">
        <v>166</v>
      </c>
      <c r="B10" t="s">
        <v>29</v>
      </c>
      <c r="C10" t="s">
        <v>155</v>
      </c>
      <c r="D10" s="3">
        <v>2</v>
      </c>
      <c r="E10" t="s">
        <v>24</v>
      </c>
      <c r="F10" t="s">
        <v>25</v>
      </c>
      <c r="H10" s="3">
        <v>5.6</v>
      </c>
      <c r="I10" s="3">
        <v>15</v>
      </c>
      <c r="K10" s="3">
        <v>18000</v>
      </c>
      <c r="L10" s="4">
        <v>1</v>
      </c>
      <c r="M10" t="s">
        <v>2</v>
      </c>
      <c r="N10">
        <v>4457.4898789999997</v>
      </c>
      <c r="O10">
        <v>54.906156494828998</v>
      </c>
      <c r="Q10" s="11">
        <f>N10*H10*otherER!$B$2*otherER!$B$3*'table4-43'!$V$42</f>
        <v>0.18880906028440883</v>
      </c>
    </row>
    <row r="11" spans="1:17" x14ac:dyDescent="0.2">
      <c r="A11" t="s">
        <v>167</v>
      </c>
      <c r="B11" t="s">
        <v>23</v>
      </c>
      <c r="C11" t="s">
        <v>157</v>
      </c>
      <c r="D11" s="3">
        <v>106</v>
      </c>
      <c r="E11" t="s">
        <v>24</v>
      </c>
      <c r="F11" t="s">
        <v>51</v>
      </c>
      <c r="H11" s="3">
        <v>23.1</v>
      </c>
      <c r="K11" s="3">
        <v>10614</v>
      </c>
      <c r="L11" s="4">
        <v>1</v>
      </c>
      <c r="M11" t="s">
        <v>2</v>
      </c>
      <c r="N11">
        <v>68186.909090999994</v>
      </c>
      <c r="O11">
        <v>221.39832491410201</v>
      </c>
      <c r="Q11" s="11">
        <f>N11*H11*otherER!$B$2*otherER!$B$3*'table4-43'!$V$11</f>
        <v>0.97317287841539457</v>
      </c>
    </row>
    <row r="12" spans="1:17" x14ac:dyDescent="0.2">
      <c r="A12" t="s">
        <v>168</v>
      </c>
      <c r="B12" t="s">
        <v>23</v>
      </c>
      <c r="C12" t="s">
        <v>155</v>
      </c>
      <c r="D12" s="3">
        <v>118</v>
      </c>
      <c r="E12" t="s">
        <v>24</v>
      </c>
      <c r="F12" t="s">
        <v>51</v>
      </c>
      <c r="H12" s="3">
        <v>23.1</v>
      </c>
      <c r="I12" s="3">
        <v>45</v>
      </c>
      <c r="K12" s="3">
        <v>10614</v>
      </c>
      <c r="L12" s="4">
        <v>1</v>
      </c>
      <c r="M12" t="s">
        <v>2</v>
      </c>
      <c r="N12">
        <v>26386.434632</v>
      </c>
      <c r="O12">
        <v>325.02097564398298</v>
      </c>
      <c r="Q12" s="61">
        <f>N12*H12*otherER!$B$2*otherER!$B$3*'table4-43'!$V$11</f>
        <v>0.37659079850170851</v>
      </c>
    </row>
    <row r="13" spans="1:17" x14ac:dyDescent="0.2">
      <c r="A13" s="5"/>
      <c r="B13" s="5"/>
      <c r="C13" s="5"/>
      <c r="D13" s="6">
        <v>93107</v>
      </c>
      <c r="E13" s="5"/>
      <c r="F13" s="5"/>
      <c r="G13" s="6"/>
      <c r="H13" s="6"/>
      <c r="I13" s="6"/>
      <c r="J13" s="6"/>
      <c r="K13" s="6"/>
      <c r="L13" s="7"/>
      <c r="M13" s="5"/>
      <c r="N13" s="5">
        <v>2474816.0254819999</v>
      </c>
      <c r="O13" s="5">
        <v>26288.753102998711</v>
      </c>
      <c r="P13" s="5"/>
      <c r="Q13" s="11">
        <f>SUBTOTAL(9,Q2:Q12)</f>
        <v>44.886937212368586</v>
      </c>
    </row>
  </sheetData>
  <autoFilter ref="A1:Q13"/>
  <pageMargins left="0.75" right="0.75" top="1" bottom="1" header="0.5" footer="0.5"/>
  <ignoredErrors>
    <ignoredError sqref="Q2:Q6 Q8:Q9 Q11:Q13" unlockedFormula="1"/>
    <ignoredError sqref="Q7 Q10"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C1" workbookViewId="0">
      <pane activePane="bottomRight" state="frozen"/>
      <selection activeCell="O10" sqref="O10"/>
    </sheetView>
  </sheetViews>
  <sheetFormatPr defaultRowHeight="12.75" x14ac:dyDescent="0.2"/>
  <cols>
    <col min="1" max="1" width="25" customWidth="1"/>
    <col min="2" max="2" width="20" customWidth="1"/>
    <col min="3" max="3" width="25" customWidth="1"/>
    <col min="4" max="4" width="10" customWidth="1"/>
    <col min="5" max="5" width="10" style="4" customWidth="1"/>
    <col min="6" max="7" width="14" style="3" customWidth="1"/>
    <col min="8" max="8" width="10" customWidth="1"/>
    <col min="9" max="9" width="17" style="3" customWidth="1"/>
    <col min="10" max="10" width="16" style="4" customWidth="1"/>
    <col min="11" max="11" width="10" customWidth="1"/>
    <col min="12" max="12" width="14" customWidth="1"/>
    <col min="13" max="13" width="14" hidden="1" customWidth="1"/>
    <col min="14" max="14" width="30" hidden="1" customWidth="1"/>
    <col min="15" max="15" width="18.7109375" customWidth="1"/>
  </cols>
  <sheetData>
    <row r="1" spans="1:15" ht="25.5" x14ac:dyDescent="0.2">
      <c r="A1" s="2" t="s">
        <v>4</v>
      </c>
      <c r="B1" s="2" t="s">
        <v>169</v>
      </c>
      <c r="C1" s="2" t="s">
        <v>170</v>
      </c>
      <c r="D1" s="2" t="s">
        <v>7</v>
      </c>
      <c r="E1" s="2" t="s">
        <v>8</v>
      </c>
      <c r="F1" s="2" t="s">
        <v>14</v>
      </c>
      <c r="G1" s="2" t="s">
        <v>171</v>
      </c>
      <c r="H1" s="2" t="s">
        <v>15</v>
      </c>
      <c r="I1" s="2" t="s">
        <v>172</v>
      </c>
      <c r="J1" s="2" t="s">
        <v>0</v>
      </c>
      <c r="K1" s="2" t="s">
        <v>17</v>
      </c>
      <c r="L1" s="2" t="s">
        <v>18</v>
      </c>
      <c r="M1" s="2" t="s">
        <v>19</v>
      </c>
      <c r="N1" s="2" t="s">
        <v>20</v>
      </c>
      <c r="O1" s="10" t="s">
        <v>218</v>
      </c>
    </row>
    <row r="2" spans="1:15" x14ac:dyDescent="0.2">
      <c r="A2" t="s">
        <v>173</v>
      </c>
      <c r="B2" t="s">
        <v>174</v>
      </c>
      <c r="C2" t="s">
        <v>175</v>
      </c>
      <c r="D2" t="s">
        <v>157</v>
      </c>
      <c r="F2" s="3">
        <v>50000</v>
      </c>
      <c r="H2" t="s">
        <v>176</v>
      </c>
      <c r="I2" s="3">
        <v>61</v>
      </c>
      <c r="J2" s="4">
        <v>1</v>
      </c>
      <c r="K2" t="s">
        <v>2</v>
      </c>
      <c r="L2">
        <v>5100</v>
      </c>
      <c r="M2">
        <v>7.3071453959910002</v>
      </c>
      <c r="O2" s="11">
        <f>L2*6*otherER!$B$2*otherER!$B$3*'table4-43'!$V$42</f>
        <v>0.23145462555066088</v>
      </c>
    </row>
    <row r="3" spans="1:15" x14ac:dyDescent="0.2">
      <c r="A3" t="s">
        <v>177</v>
      </c>
      <c r="B3" t="s">
        <v>178</v>
      </c>
      <c r="C3" t="s">
        <v>175</v>
      </c>
      <c r="D3" t="s">
        <v>30</v>
      </c>
      <c r="F3" s="3">
        <v>10800</v>
      </c>
      <c r="H3" t="s">
        <v>26</v>
      </c>
      <c r="I3" s="3">
        <v>36</v>
      </c>
      <c r="J3" s="4">
        <v>1</v>
      </c>
      <c r="K3" t="s">
        <v>2</v>
      </c>
      <c r="L3">
        <v>7992</v>
      </c>
      <c r="M3">
        <v>16.681814030137001</v>
      </c>
      <c r="O3" s="61">
        <f>L3*otherER!B5*otherER!B6*otherER!B2*otherER!B3</f>
        <v>4.1394374674096914</v>
      </c>
    </row>
    <row r="4" spans="1:15" x14ac:dyDescent="0.2">
      <c r="A4" s="5"/>
      <c r="B4" s="5"/>
      <c r="C4" s="5"/>
      <c r="D4" s="5"/>
      <c r="E4" s="7"/>
      <c r="F4" s="6"/>
      <c r="G4" s="6"/>
      <c r="H4" s="5"/>
      <c r="I4" s="6">
        <v>97</v>
      </c>
      <c r="J4" s="7"/>
      <c r="K4" s="5"/>
      <c r="L4" s="5">
        <v>13092</v>
      </c>
      <c r="M4" s="5">
        <v>23.988959426128002</v>
      </c>
      <c r="N4" s="5"/>
      <c r="O4" s="11">
        <f>SUM(O2:O3)</f>
        <v>4.3708920929603519</v>
      </c>
    </row>
    <row r="12" spans="1:15" x14ac:dyDescent="0.2">
      <c r="A12">
        <v>7992</v>
      </c>
    </row>
    <row r="13" spans="1:15" x14ac:dyDescent="0.2">
      <c r="A13">
        <v>44.790137766999997</v>
      </c>
    </row>
    <row r="14" spans="1:15" x14ac:dyDescent="0.2">
      <c r="A14">
        <v>10.5</v>
      </c>
    </row>
    <row r="15" spans="1:15" x14ac:dyDescent="0.2">
      <c r="A15">
        <f>otherER!B2</f>
        <v>2.2026431718061676E-3</v>
      </c>
    </row>
    <row r="16" spans="1:15" x14ac:dyDescent="0.2">
      <c r="A16">
        <f>otherER!B3</f>
        <v>5.0000000000000001E-4</v>
      </c>
    </row>
    <row r="19" spans="1:1" x14ac:dyDescent="0.2">
      <c r="A19">
        <f>A12*A13*A14*A15*A16</f>
        <v>4.1394374458761805</v>
      </c>
    </row>
  </sheetData>
  <pageMargins left="0.75" right="0.75" top="1" bottom="1" header="0.5" footer="0.5"/>
  <ignoredErrors>
    <ignoredError sqref="O2:O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pane activePane="bottomRight" state="frozen"/>
      <selection activeCell="P1" sqref="P1"/>
    </sheetView>
  </sheetViews>
  <sheetFormatPr defaultRowHeight="12.75" x14ac:dyDescent="0.2"/>
  <cols>
    <col min="1" max="1" width="25" customWidth="1"/>
    <col min="2" max="2" width="10.5703125" style="3" customWidth="1"/>
    <col min="3" max="3" width="20" style="3" hidden="1" customWidth="1"/>
    <col min="4" max="4" width="17" style="3" hidden="1" customWidth="1"/>
    <col min="5" max="5" width="22" style="3" hidden="1" customWidth="1"/>
    <col min="6" max="6" width="20" customWidth="1"/>
    <col min="7" max="8" width="15" customWidth="1"/>
    <col min="9" max="9" width="19.140625" customWidth="1"/>
    <col min="10" max="10" width="16" style="4" hidden="1" customWidth="1"/>
    <col min="11" max="11" width="10" hidden="1" customWidth="1"/>
    <col min="12" max="12" width="14" customWidth="1"/>
    <col min="13" max="13" width="14" hidden="1" customWidth="1"/>
    <col min="14" max="14" width="30" hidden="1" customWidth="1"/>
    <col min="15" max="15" width="12.85546875" customWidth="1"/>
  </cols>
  <sheetData>
    <row r="1" spans="1:15" ht="38.25" x14ac:dyDescent="0.2">
      <c r="A1" s="2" t="s">
        <v>179</v>
      </c>
      <c r="B1" s="2" t="s">
        <v>180</v>
      </c>
      <c r="C1" s="2" t="s">
        <v>181</v>
      </c>
      <c r="D1" s="2" t="s">
        <v>172</v>
      </c>
      <c r="E1" s="2" t="s">
        <v>10</v>
      </c>
      <c r="F1" s="2" t="s">
        <v>170</v>
      </c>
      <c r="G1" s="2" t="s">
        <v>6</v>
      </c>
      <c r="H1" s="2" t="s">
        <v>12</v>
      </c>
      <c r="I1" s="2" t="s">
        <v>182</v>
      </c>
      <c r="J1" s="2" t="s">
        <v>0</v>
      </c>
      <c r="K1" s="2" t="s">
        <v>17</v>
      </c>
      <c r="L1" s="2" t="s">
        <v>18</v>
      </c>
      <c r="M1" s="2" t="s">
        <v>19</v>
      </c>
      <c r="N1" s="2" t="s">
        <v>1</v>
      </c>
      <c r="O1" s="10" t="s">
        <v>218</v>
      </c>
    </row>
    <row r="2" spans="1:15" x14ac:dyDescent="0.2">
      <c r="A2" t="s">
        <v>183</v>
      </c>
      <c r="B2" s="3">
        <v>16</v>
      </c>
      <c r="C2" s="3">
        <v>22</v>
      </c>
      <c r="D2" s="3">
        <v>132</v>
      </c>
      <c r="E2" s="3">
        <v>11432</v>
      </c>
      <c r="F2" t="s">
        <v>184</v>
      </c>
      <c r="G2" t="s">
        <v>23</v>
      </c>
      <c r="H2" t="s">
        <v>34</v>
      </c>
      <c r="I2" t="s">
        <v>43</v>
      </c>
      <c r="J2" s="4">
        <v>1</v>
      </c>
      <c r="K2" t="s">
        <v>2</v>
      </c>
      <c r="L2">
        <v>25722</v>
      </c>
      <c r="M2">
        <v>316.83664928966101</v>
      </c>
      <c r="O2" s="11">
        <f>L2*B2*otherER!$B$2*otherER!$B$3*'table4-43'!$V$17</f>
        <v>0.36713339207048468</v>
      </c>
    </row>
    <row r="3" spans="1:15" x14ac:dyDescent="0.2">
      <c r="A3" t="s">
        <v>185</v>
      </c>
      <c r="B3" s="3">
        <v>3</v>
      </c>
      <c r="C3" s="3">
        <v>4</v>
      </c>
      <c r="D3" s="3">
        <v>11</v>
      </c>
      <c r="E3" s="3">
        <v>100000</v>
      </c>
      <c r="F3" t="s">
        <v>186</v>
      </c>
      <c r="G3" t="s">
        <v>29</v>
      </c>
      <c r="H3" t="s">
        <v>63</v>
      </c>
      <c r="I3" t="s">
        <v>187</v>
      </c>
      <c r="J3" s="4">
        <v>1</v>
      </c>
      <c r="K3" t="s">
        <v>2</v>
      </c>
      <c r="L3">
        <v>101426.33588899999</v>
      </c>
      <c r="M3">
        <v>1257.706010631495</v>
      </c>
      <c r="O3" s="11">
        <f>L3*B3*otherER!$B$2*otherER!$B$3*'table4-43'!$V$42</f>
        <v>2.3015288817807886</v>
      </c>
    </row>
    <row r="4" spans="1:15" x14ac:dyDescent="0.2">
      <c r="A4" t="s">
        <v>188</v>
      </c>
      <c r="B4" s="3">
        <v>4</v>
      </c>
      <c r="C4" s="3">
        <v>6</v>
      </c>
      <c r="D4" s="3">
        <v>300</v>
      </c>
      <c r="E4" s="3">
        <v>60000</v>
      </c>
      <c r="F4" t="s">
        <v>186</v>
      </c>
      <c r="G4" t="s">
        <v>29</v>
      </c>
      <c r="H4" t="s">
        <v>24</v>
      </c>
      <c r="I4" t="s">
        <v>114</v>
      </c>
      <c r="J4" s="4">
        <v>1</v>
      </c>
      <c r="K4" t="s">
        <v>2</v>
      </c>
      <c r="L4">
        <v>1659703.6781810001</v>
      </c>
      <c r="M4">
        <v>20580.643810333549</v>
      </c>
      <c r="O4" s="61">
        <f>L4*B4*otherER!$B$2*otherER!$B$3*'table4-43'!$V$42</f>
        <v>50.215175602410177</v>
      </c>
    </row>
    <row r="5" spans="1:15" x14ac:dyDescent="0.2">
      <c r="A5" s="5"/>
      <c r="B5" s="6"/>
      <c r="C5" s="6"/>
      <c r="D5" s="6">
        <v>443</v>
      </c>
      <c r="E5" s="6"/>
      <c r="F5" s="5"/>
      <c r="G5" s="5"/>
      <c r="H5" s="5"/>
      <c r="I5" s="5"/>
      <c r="J5" s="7"/>
      <c r="K5" s="5"/>
      <c r="L5" s="5">
        <v>1786852.01407</v>
      </c>
      <c r="M5" s="5">
        <v>22155.186470254706</v>
      </c>
      <c r="N5" s="5"/>
      <c r="O5" s="11">
        <f>SUBTOTAL(9,O2:O4)</f>
        <v>52.883837876261452</v>
      </c>
    </row>
  </sheetData>
  <pageMargins left="0.75" right="0.75" top="1" bottom="1" header="0.5" footer="0.5"/>
  <ignoredErrors>
    <ignoredError sqref="O2 O5 O3:O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workbookViewId="0">
      <pane activePane="bottomRight" state="frozen"/>
      <selection activeCell="P1" sqref="P1"/>
    </sheetView>
  </sheetViews>
  <sheetFormatPr defaultRowHeight="12.75" x14ac:dyDescent="0.2"/>
  <cols>
    <col min="1" max="1" width="25" customWidth="1"/>
    <col min="2" max="2" width="11" style="1" customWidth="1"/>
    <col min="3" max="3" width="36.28515625" bestFit="1" customWidth="1"/>
    <col min="4" max="5" width="12" customWidth="1"/>
    <col min="6" max="7" width="12" style="3" customWidth="1"/>
    <col min="8" max="8" width="12" style="3" hidden="1" customWidth="1"/>
    <col min="9" max="9" width="14" style="3" hidden="1" customWidth="1"/>
    <col min="10" max="10" width="16" style="4" hidden="1" customWidth="1"/>
    <col min="11" max="11" width="10" hidden="1" customWidth="1"/>
    <col min="12" max="12" width="14" customWidth="1"/>
    <col min="13" max="13" width="14" hidden="1" customWidth="1"/>
    <col min="14" max="14" width="30" hidden="1" customWidth="1"/>
    <col min="15" max="15" width="15" customWidth="1"/>
  </cols>
  <sheetData>
    <row r="1" spans="1:15" ht="38.25" x14ac:dyDescent="0.2">
      <c r="A1" s="2" t="s">
        <v>179</v>
      </c>
      <c r="B1" s="2" t="s">
        <v>189</v>
      </c>
      <c r="C1" s="2" t="s">
        <v>170</v>
      </c>
      <c r="D1" s="2" t="s">
        <v>6</v>
      </c>
      <c r="E1" s="2" t="s">
        <v>7</v>
      </c>
      <c r="F1" s="2" t="s">
        <v>190</v>
      </c>
      <c r="G1" s="2" t="s">
        <v>172</v>
      </c>
      <c r="H1" s="2" t="s">
        <v>10</v>
      </c>
      <c r="I1" s="2" t="s">
        <v>191</v>
      </c>
      <c r="J1" s="2" t="s">
        <v>0</v>
      </c>
      <c r="K1" s="2" t="s">
        <v>17</v>
      </c>
      <c r="L1" s="2" t="s">
        <v>18</v>
      </c>
      <c r="M1" s="2" t="s">
        <v>19</v>
      </c>
      <c r="N1" s="2" t="s">
        <v>1</v>
      </c>
      <c r="O1" s="10" t="s">
        <v>218</v>
      </c>
    </row>
    <row r="2" spans="1:15" x14ac:dyDescent="0.2">
      <c r="A2" t="s">
        <v>192</v>
      </c>
      <c r="C2" t="s">
        <v>193</v>
      </c>
      <c r="D2" t="s">
        <v>23</v>
      </c>
      <c r="E2" t="s">
        <v>194</v>
      </c>
      <c r="F2" s="3">
        <v>25</v>
      </c>
      <c r="G2" s="3">
        <v>60</v>
      </c>
      <c r="H2" s="3">
        <v>600</v>
      </c>
      <c r="J2" s="4">
        <v>1</v>
      </c>
      <c r="K2" t="s">
        <v>2</v>
      </c>
      <c r="L2">
        <v>1440</v>
      </c>
      <c r="M2">
        <v>17.737531100891001</v>
      </c>
      <c r="N2" t="s">
        <v>195</v>
      </c>
      <c r="O2" s="62">
        <f>L2*F2*otherER!$B$2*otherER!$B$3*'table4-43'!$V$11</f>
        <v>2.2242290748898681E-2</v>
      </c>
    </row>
    <row r="3" spans="1:15" x14ac:dyDescent="0.2">
      <c r="A3" s="5"/>
      <c r="B3" s="8"/>
      <c r="C3" s="5"/>
      <c r="D3" s="5"/>
      <c r="E3" s="5"/>
      <c r="F3" s="6"/>
      <c r="G3" s="6">
        <v>60</v>
      </c>
      <c r="H3" s="6">
        <v>600</v>
      </c>
      <c r="I3" s="6">
        <v>0</v>
      </c>
      <c r="J3" s="7"/>
      <c r="K3" s="5"/>
      <c r="L3" s="5">
        <v>1440</v>
      </c>
      <c r="M3" s="5">
        <v>17.737531100891001</v>
      </c>
      <c r="N3" s="5"/>
      <c r="O3" s="11">
        <f>SUM(O2)</f>
        <v>2.2242290748898681E-2</v>
      </c>
    </row>
  </sheetData>
  <pageMargins left="0.75" right="0.75" top="1" bottom="1" header="0.5" footer="0.5"/>
  <ignoredErrors>
    <ignoredError sqref="O2:O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pane activePane="bottomRight" state="frozen"/>
      <selection activeCell="J1" sqref="J1"/>
    </sheetView>
  </sheetViews>
  <sheetFormatPr defaultRowHeight="12.75" x14ac:dyDescent="0.2"/>
  <cols>
    <col min="1" max="1" width="25" customWidth="1"/>
    <col min="2" max="3" width="12" style="3" customWidth="1"/>
    <col min="4" max="4" width="16" style="4" customWidth="1"/>
    <col min="5" max="5" width="10" customWidth="1"/>
    <col min="6" max="6" width="14" customWidth="1"/>
    <col min="7" max="7" width="14" hidden="1" customWidth="1"/>
    <col min="8" max="8" width="30" hidden="1" customWidth="1"/>
    <col min="9" max="9" width="14.7109375" customWidth="1"/>
  </cols>
  <sheetData>
    <row r="1" spans="1:9" ht="25.5" x14ac:dyDescent="0.2">
      <c r="A1" s="2" t="s">
        <v>179</v>
      </c>
      <c r="B1" s="2" t="s">
        <v>196</v>
      </c>
      <c r="C1" s="2" t="s">
        <v>197</v>
      </c>
      <c r="D1" s="2" t="s">
        <v>0</v>
      </c>
      <c r="E1" s="2" t="s">
        <v>17</v>
      </c>
      <c r="F1" s="2" t="s">
        <v>18</v>
      </c>
      <c r="G1" s="2" t="s">
        <v>19</v>
      </c>
      <c r="H1" s="2" t="s">
        <v>1</v>
      </c>
      <c r="I1" s="10" t="s">
        <v>218</v>
      </c>
    </row>
    <row r="2" spans="1:9" x14ac:dyDescent="0.2">
      <c r="A2" t="s">
        <v>198</v>
      </c>
      <c r="B2" s="3">
        <v>24</v>
      </c>
      <c r="C2" s="3">
        <v>2400</v>
      </c>
      <c r="D2" s="4">
        <v>0.25</v>
      </c>
      <c r="E2" t="s">
        <v>2</v>
      </c>
      <c r="F2">
        <v>15933.155311</v>
      </c>
      <c r="G2">
        <v>170.310703596861</v>
      </c>
      <c r="I2" s="62">
        <f>F2*6*otherER!$B$2*otherER!$B$3*'table4-43'!$V$42</f>
        <v>0.72309852869569169</v>
      </c>
    </row>
    <row r="3" spans="1:9" x14ac:dyDescent="0.2">
      <c r="A3" s="5"/>
      <c r="B3" s="6">
        <v>24</v>
      </c>
      <c r="C3" s="6"/>
      <c r="D3" s="7"/>
      <c r="E3" s="5"/>
      <c r="F3" s="5">
        <v>15933.155311</v>
      </c>
      <c r="G3" s="5">
        <v>170.310703596861</v>
      </c>
      <c r="H3" s="5"/>
      <c r="I3" s="11">
        <f>SUM(I2)</f>
        <v>0.72309852869569169</v>
      </c>
    </row>
  </sheetData>
  <pageMargins left="0.75" right="0.75" top="1" bottom="1" header="0.5" footer="0.5"/>
  <ignoredErrors>
    <ignoredError sqref="I2:I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pane activePane="bottomRight" state="frozen"/>
      <selection activeCell="M1" sqref="M1"/>
    </sheetView>
  </sheetViews>
  <sheetFormatPr defaultRowHeight="12.75" x14ac:dyDescent="0.2"/>
  <cols>
    <col min="1" max="1" width="29.28515625" bestFit="1" customWidth="1"/>
    <col min="2" max="2" width="14.7109375" bestFit="1" customWidth="1"/>
    <col min="3" max="4" width="12" style="3" customWidth="1"/>
    <col min="5" max="5" width="12" style="3" hidden="1" customWidth="1"/>
    <col min="6" max="6" width="16" style="4" hidden="1" customWidth="1"/>
    <col min="7" max="7" width="10" hidden="1" customWidth="1"/>
    <col min="8" max="8" width="14" customWidth="1"/>
    <col min="9" max="9" width="14" hidden="1" customWidth="1"/>
    <col min="10" max="10" width="30" hidden="1" customWidth="1"/>
    <col min="11" max="11" width="12.42578125" customWidth="1"/>
  </cols>
  <sheetData>
    <row r="1" spans="1:11" ht="46.5" customHeight="1" x14ac:dyDescent="0.2">
      <c r="A1" s="2" t="s">
        <v>179</v>
      </c>
      <c r="B1" s="2" t="s">
        <v>199</v>
      </c>
      <c r="C1" s="2" t="s">
        <v>200</v>
      </c>
      <c r="D1" s="2" t="s">
        <v>197</v>
      </c>
      <c r="E1" s="2" t="s">
        <v>201</v>
      </c>
      <c r="F1" s="2" t="s">
        <v>0</v>
      </c>
      <c r="G1" s="2" t="s">
        <v>17</v>
      </c>
      <c r="H1" s="2" t="s">
        <v>18</v>
      </c>
      <c r="I1" s="2" t="s">
        <v>19</v>
      </c>
      <c r="J1" s="2" t="s">
        <v>1</v>
      </c>
      <c r="K1" s="10" t="s">
        <v>218</v>
      </c>
    </row>
    <row r="2" spans="1:11" x14ac:dyDescent="0.2">
      <c r="A2" t="s">
        <v>202</v>
      </c>
      <c r="B2" t="s">
        <v>203</v>
      </c>
      <c r="C2" s="3">
        <v>14</v>
      </c>
      <c r="D2" s="3">
        <v>360</v>
      </c>
      <c r="E2" s="3">
        <v>0.4</v>
      </c>
      <c r="F2" s="4">
        <v>1</v>
      </c>
      <c r="G2" t="s">
        <v>2</v>
      </c>
      <c r="H2">
        <v>2230.6417430000001</v>
      </c>
      <c r="I2">
        <v>27.476442569326998</v>
      </c>
      <c r="K2" s="11">
        <f>H2*D2*otherER!$B$2*otherER!$B$3*otherER!$F$65</f>
        <v>11.827019747235727</v>
      </c>
    </row>
    <row r="3" spans="1:11" x14ac:dyDescent="0.2">
      <c r="A3" t="s">
        <v>204</v>
      </c>
      <c r="B3" t="s">
        <v>203</v>
      </c>
      <c r="C3" s="3">
        <v>10</v>
      </c>
      <c r="D3" s="3">
        <v>360</v>
      </c>
      <c r="E3" s="3">
        <v>0.4</v>
      </c>
      <c r="F3" s="4">
        <v>1</v>
      </c>
      <c r="G3" t="s">
        <v>2</v>
      </c>
      <c r="H3">
        <v>1593.315531</v>
      </c>
      <c r="I3">
        <v>19.626030406662</v>
      </c>
      <c r="K3" s="61">
        <f>H3*D3*otherER!$B$2*otherER!$B$3*otherER!$F$65</f>
        <v>8.4478712495403965</v>
      </c>
    </row>
    <row r="4" spans="1:11" x14ac:dyDescent="0.2">
      <c r="A4" s="5"/>
      <c r="B4" s="5"/>
      <c r="C4" s="6">
        <v>24</v>
      </c>
      <c r="D4" s="6"/>
      <c r="E4" s="6"/>
      <c r="F4" s="7"/>
      <c r="G4" s="5"/>
      <c r="H4" s="5">
        <v>3823.9572740000003</v>
      </c>
      <c r="I4" s="5">
        <v>47.102472975989002</v>
      </c>
      <c r="J4" s="5"/>
      <c r="K4" s="11">
        <f>SUM(K2:K3)</f>
        <v>20.274890996776122</v>
      </c>
    </row>
  </sheetData>
  <pageMargins left="0.75" right="0.75" top="1" bottom="1" header="0.5" footer="0.5"/>
  <ignoredErrors>
    <ignoredError sqref="K2:K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table4-43</vt:lpstr>
      <vt:lpstr>otherER</vt:lpstr>
      <vt:lpstr>Alternative Fuel &amp; Vehicles</vt:lpstr>
      <vt:lpstr>Electric, Hybrid &amp; Plug-in Vehi</vt:lpstr>
      <vt:lpstr>Off-Road Vehicles</vt:lpstr>
      <vt:lpstr>Fuel Economy Improvements</vt:lpstr>
      <vt:lpstr>VMT Reductions</vt:lpstr>
      <vt:lpstr>Truck Stop Electrification</vt:lpstr>
      <vt:lpstr>Onboard Idle Reduction</vt:lpstr>
      <vt:lpstr>Other Idle Reduction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McLeod, Doris (DEQ)</dc:creator>
  <cp:lastModifiedBy>Bunte</cp:lastModifiedBy>
  <dcterms:created xsi:type="dcterms:W3CDTF">2014-04-03T17:00:02Z</dcterms:created>
  <dcterms:modified xsi:type="dcterms:W3CDTF">2014-10-30T15:22:24Z</dcterms:modified>
</cp:coreProperties>
</file>